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Monika láska moje a její potřebné věci které nevím kam dát\letiště\oplocení\"/>
    </mc:Choice>
  </mc:AlternateContent>
  <xr:revisionPtr revIDLastSave="0" documentId="8_{37A7927A-FA1C-46BA-B30B-A96A8015C468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Rekapitulace stavby" sheetId="1" r:id="rId1"/>
    <sheet name="01 - Stavební část" sheetId="2" r:id="rId2"/>
    <sheet name="02 - Vedlejší a ostatní n..." sheetId="3" r:id="rId3"/>
    <sheet name="Pokyny pro vyplnění" sheetId="4" r:id="rId4"/>
  </sheets>
  <definedNames>
    <definedName name="_xlnm._FilterDatabase" localSheetId="1" hidden="1">'01 - Stavební část'!$C$83:$K$209</definedName>
    <definedName name="_xlnm._FilterDatabase" localSheetId="2" hidden="1">'02 - Vedlejší a ostatní n...'!$C$83:$K$117</definedName>
    <definedName name="_xlnm.Print_Titles" localSheetId="1">'01 - Stavební část'!$83:$83</definedName>
    <definedName name="_xlnm.Print_Titles" localSheetId="2">'02 - Vedlejší a ostatní n...'!$83:$83</definedName>
    <definedName name="_xlnm.Print_Titles" localSheetId="0">'Rekapitulace stavby'!$52:$52</definedName>
    <definedName name="_xlnm.Print_Area" localSheetId="1">'01 - Stavební část'!$C$4:$J$39,'01 - Stavební část'!$C$45:$J$65,'01 - Stavební část'!$C$71:$K$209</definedName>
    <definedName name="_xlnm.Print_Area" localSheetId="2">'02 - Vedlejší a ostatní n...'!$C$4:$J$39,'02 - Vedlejší a ostatní n...'!$C$45:$J$65,'02 - Vedlejší a ostatní n...'!$C$71:$K$117</definedName>
    <definedName name="_xlnm.Print_Area" localSheetId="3">'Pokyny pro vyplnění'!$B$2:$K$71,'Pokyny pro vyplnění'!$B$74:$K$118,'Pokyny pro vyplnění'!$B$121:$K$161,'Pokyny pro vyplnění'!$B$164:$K$218</definedName>
    <definedName name="_xlnm.Print_Area" localSheetId="0">'Rekapitulace stavby'!$D$4:$AO$36,'Rekapitulace stavby'!$C$42:$AQ$57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3" l="1"/>
  <c r="J36" i="3"/>
  <c r="AY56" i="1"/>
  <c r="J35" i="3"/>
  <c r="AX56" i="1"/>
  <c r="BI113" i="3"/>
  <c r="BH113" i="3"/>
  <c r="BG113" i="3"/>
  <c r="BF113" i="3"/>
  <c r="T113" i="3"/>
  <c r="R113" i="3"/>
  <c r="P113" i="3"/>
  <c r="BI108" i="3"/>
  <c r="BH108" i="3"/>
  <c r="BG108" i="3"/>
  <c r="BF108" i="3"/>
  <c r="T108" i="3"/>
  <c r="R108" i="3"/>
  <c r="P108" i="3"/>
  <c r="BI104" i="3"/>
  <c r="BH104" i="3"/>
  <c r="BG104" i="3"/>
  <c r="BF104" i="3"/>
  <c r="T104" i="3"/>
  <c r="T103" i="3" s="1"/>
  <c r="R104" i="3"/>
  <c r="R103" i="3" s="1"/>
  <c r="P104" i="3"/>
  <c r="P103" i="3"/>
  <c r="BI100" i="3"/>
  <c r="BH100" i="3"/>
  <c r="BG100" i="3"/>
  <c r="BF100" i="3"/>
  <c r="T100" i="3"/>
  <c r="T99" i="3" s="1"/>
  <c r="R100" i="3"/>
  <c r="R99" i="3" s="1"/>
  <c r="P100" i="3"/>
  <c r="P99" i="3"/>
  <c r="BI96" i="3"/>
  <c r="BH96" i="3"/>
  <c r="BG96" i="3"/>
  <c r="BF96" i="3"/>
  <c r="T96" i="3"/>
  <c r="R96" i="3"/>
  <c r="P96" i="3"/>
  <c r="BI93" i="3"/>
  <c r="BH93" i="3"/>
  <c r="BG93" i="3"/>
  <c r="BF93" i="3"/>
  <c r="T93" i="3"/>
  <c r="R93" i="3"/>
  <c r="P93" i="3"/>
  <c r="BI90" i="3"/>
  <c r="BH90" i="3"/>
  <c r="BG90" i="3"/>
  <c r="BF90" i="3"/>
  <c r="T90" i="3"/>
  <c r="R90" i="3"/>
  <c r="P90" i="3"/>
  <c r="BI87" i="3"/>
  <c r="BH87" i="3"/>
  <c r="BG87" i="3"/>
  <c r="BF87" i="3"/>
  <c r="T87" i="3"/>
  <c r="R87" i="3"/>
  <c r="P87" i="3"/>
  <c r="J81" i="3"/>
  <c r="J80" i="3"/>
  <c r="F80" i="3"/>
  <c r="F78" i="3"/>
  <c r="E76" i="3"/>
  <c r="J55" i="3"/>
  <c r="J54" i="3"/>
  <c r="F54" i="3"/>
  <c r="F52" i="3"/>
  <c r="E50" i="3"/>
  <c r="J18" i="3"/>
  <c r="E18" i="3"/>
  <c r="F81" i="3" s="1"/>
  <c r="J17" i="3"/>
  <c r="J12" i="3"/>
  <c r="J78" i="3" s="1"/>
  <c r="E7" i="3"/>
  <c r="E48" i="3" s="1"/>
  <c r="J37" i="2"/>
  <c r="J36" i="2"/>
  <c r="AY55" i="1" s="1"/>
  <c r="J35" i="2"/>
  <c r="AX55" i="1" s="1"/>
  <c r="BI207" i="2"/>
  <c r="BH207" i="2"/>
  <c r="BG207" i="2"/>
  <c r="BF207" i="2"/>
  <c r="T207" i="2"/>
  <c r="R207" i="2"/>
  <c r="P207" i="2"/>
  <c r="BI204" i="2"/>
  <c r="BH204" i="2"/>
  <c r="BG204" i="2"/>
  <c r="BF204" i="2"/>
  <c r="T204" i="2"/>
  <c r="R204" i="2"/>
  <c r="P204" i="2"/>
  <c r="BI201" i="2"/>
  <c r="BH201" i="2"/>
  <c r="BG201" i="2"/>
  <c r="BF201" i="2"/>
  <c r="T201" i="2"/>
  <c r="R201" i="2"/>
  <c r="P201" i="2"/>
  <c r="BI199" i="2"/>
  <c r="BH199" i="2"/>
  <c r="BG199" i="2"/>
  <c r="BF199" i="2"/>
  <c r="T199" i="2"/>
  <c r="R199" i="2"/>
  <c r="P199" i="2"/>
  <c r="BI196" i="2"/>
  <c r="BH196" i="2"/>
  <c r="BG196" i="2"/>
  <c r="BF196" i="2"/>
  <c r="T196" i="2"/>
  <c r="R196" i="2"/>
  <c r="P196" i="2"/>
  <c r="BI191" i="2"/>
  <c r="BH191" i="2"/>
  <c r="BG191" i="2"/>
  <c r="BF191" i="2"/>
  <c r="T191" i="2"/>
  <c r="R191" i="2"/>
  <c r="P191" i="2"/>
  <c r="BI187" i="2"/>
  <c r="BH187" i="2"/>
  <c r="BG187" i="2"/>
  <c r="BF187" i="2"/>
  <c r="T187" i="2"/>
  <c r="R187" i="2"/>
  <c r="P187" i="2"/>
  <c r="BI184" i="2"/>
  <c r="BH184" i="2"/>
  <c r="BG184" i="2"/>
  <c r="BF184" i="2"/>
  <c r="T184" i="2"/>
  <c r="R184" i="2"/>
  <c r="P184" i="2"/>
  <c r="BI181" i="2"/>
  <c r="BH181" i="2"/>
  <c r="BG181" i="2"/>
  <c r="BF181" i="2"/>
  <c r="T181" i="2"/>
  <c r="R181" i="2"/>
  <c r="P181" i="2"/>
  <c r="BI177" i="2"/>
  <c r="BH177" i="2"/>
  <c r="BG177" i="2"/>
  <c r="BF177" i="2"/>
  <c r="T177" i="2"/>
  <c r="R177" i="2"/>
  <c r="P177" i="2"/>
  <c r="BI173" i="2"/>
  <c r="BH173" i="2"/>
  <c r="BG173" i="2"/>
  <c r="BF173" i="2"/>
  <c r="T173" i="2"/>
  <c r="R173" i="2"/>
  <c r="P173" i="2"/>
  <c r="BI168" i="2"/>
  <c r="BH168" i="2"/>
  <c r="BG168" i="2"/>
  <c r="BF168" i="2"/>
  <c r="T168" i="2"/>
  <c r="R168" i="2"/>
  <c r="P168" i="2"/>
  <c r="BI165" i="2"/>
  <c r="BH165" i="2"/>
  <c r="BG165" i="2"/>
  <c r="BF165" i="2"/>
  <c r="T165" i="2"/>
  <c r="R165" i="2"/>
  <c r="P165" i="2"/>
  <c r="BI163" i="2"/>
  <c r="BH163" i="2"/>
  <c r="BG163" i="2"/>
  <c r="BF163" i="2"/>
  <c r="T163" i="2"/>
  <c r="R163" i="2"/>
  <c r="P163" i="2"/>
  <c r="BI160" i="2"/>
  <c r="BH160" i="2"/>
  <c r="BG160" i="2"/>
  <c r="BF160" i="2"/>
  <c r="T160" i="2"/>
  <c r="R160" i="2"/>
  <c r="P160" i="2"/>
  <c r="BI158" i="2"/>
  <c r="BH158" i="2"/>
  <c r="BG158" i="2"/>
  <c r="BF158" i="2"/>
  <c r="T158" i="2"/>
  <c r="R158" i="2"/>
  <c r="P158" i="2"/>
  <c r="BI155" i="2"/>
  <c r="BH155" i="2"/>
  <c r="BG155" i="2"/>
  <c r="BF155" i="2"/>
  <c r="T155" i="2"/>
  <c r="R155" i="2"/>
  <c r="P155" i="2"/>
  <c r="BI153" i="2"/>
  <c r="BH153" i="2"/>
  <c r="BG153" i="2"/>
  <c r="BF153" i="2"/>
  <c r="T153" i="2"/>
  <c r="R153" i="2"/>
  <c r="P153" i="2"/>
  <c r="BI151" i="2"/>
  <c r="BH151" i="2"/>
  <c r="BG151" i="2"/>
  <c r="BF151" i="2"/>
  <c r="T151" i="2"/>
  <c r="R151" i="2"/>
  <c r="P151" i="2"/>
  <c r="BI147" i="2"/>
  <c r="BH147" i="2"/>
  <c r="BG147" i="2"/>
  <c r="BF147" i="2"/>
  <c r="T147" i="2"/>
  <c r="R147" i="2"/>
  <c r="P147" i="2"/>
  <c r="BI144" i="2"/>
  <c r="BH144" i="2"/>
  <c r="BG144" i="2"/>
  <c r="BF144" i="2"/>
  <c r="T144" i="2"/>
  <c r="R144" i="2"/>
  <c r="P144" i="2"/>
  <c r="BI142" i="2"/>
  <c r="BH142" i="2"/>
  <c r="BG142" i="2"/>
  <c r="BF142" i="2"/>
  <c r="T142" i="2"/>
  <c r="R142" i="2"/>
  <c r="P142" i="2"/>
  <c r="BI136" i="2"/>
  <c r="BH136" i="2"/>
  <c r="BG136" i="2"/>
  <c r="BF136" i="2"/>
  <c r="T136" i="2"/>
  <c r="R136" i="2"/>
  <c r="P136" i="2"/>
  <c r="BI133" i="2"/>
  <c r="BH133" i="2"/>
  <c r="BG133" i="2"/>
  <c r="BF133" i="2"/>
  <c r="T133" i="2"/>
  <c r="R133" i="2"/>
  <c r="P133" i="2"/>
  <c r="BI130" i="2"/>
  <c r="BH130" i="2"/>
  <c r="BG130" i="2"/>
  <c r="BF130" i="2"/>
  <c r="T130" i="2"/>
  <c r="R130" i="2"/>
  <c r="P130" i="2"/>
  <c r="BI126" i="2"/>
  <c r="BH126" i="2"/>
  <c r="BG126" i="2"/>
  <c r="BF126" i="2"/>
  <c r="T126" i="2"/>
  <c r="R126" i="2"/>
  <c r="P126" i="2"/>
  <c r="BI119" i="2"/>
  <c r="BH119" i="2"/>
  <c r="BG119" i="2"/>
  <c r="BF119" i="2"/>
  <c r="T119" i="2"/>
  <c r="R119" i="2"/>
  <c r="P119" i="2"/>
  <c r="BI116" i="2"/>
  <c r="BH116" i="2"/>
  <c r="BG116" i="2"/>
  <c r="BF116" i="2"/>
  <c r="T116" i="2"/>
  <c r="R116" i="2"/>
  <c r="P116" i="2"/>
  <c r="BI113" i="2"/>
  <c r="BH113" i="2"/>
  <c r="BG113" i="2"/>
  <c r="BF113" i="2"/>
  <c r="T113" i="2"/>
  <c r="R113" i="2"/>
  <c r="P113" i="2"/>
  <c r="BI105" i="2"/>
  <c r="BH105" i="2"/>
  <c r="BG105" i="2"/>
  <c r="BF105" i="2"/>
  <c r="T105" i="2"/>
  <c r="R105" i="2"/>
  <c r="P105" i="2"/>
  <c r="BI101" i="2"/>
  <c r="BH101" i="2"/>
  <c r="BG101" i="2"/>
  <c r="BF101" i="2"/>
  <c r="T101" i="2"/>
  <c r="R101" i="2"/>
  <c r="P101" i="2"/>
  <c r="BI96" i="2"/>
  <c r="BH96" i="2"/>
  <c r="BG96" i="2"/>
  <c r="BF96" i="2"/>
  <c r="T96" i="2"/>
  <c r="R96" i="2"/>
  <c r="P96" i="2"/>
  <c r="BI90" i="2"/>
  <c r="BH90" i="2"/>
  <c r="BG90" i="2"/>
  <c r="BF90" i="2"/>
  <c r="T90" i="2"/>
  <c r="R90" i="2"/>
  <c r="P90" i="2"/>
  <c r="BI87" i="2"/>
  <c r="BH87" i="2"/>
  <c r="BG87" i="2"/>
  <c r="BF87" i="2"/>
  <c r="T87" i="2"/>
  <c r="R87" i="2"/>
  <c r="P87" i="2"/>
  <c r="J81" i="2"/>
  <c r="J80" i="2"/>
  <c r="F80" i="2"/>
  <c r="F78" i="2"/>
  <c r="E76" i="2"/>
  <c r="J55" i="2"/>
  <c r="J54" i="2"/>
  <c r="F54" i="2"/>
  <c r="F52" i="2"/>
  <c r="E50" i="2"/>
  <c r="J18" i="2"/>
  <c r="E18" i="2"/>
  <c r="F81" i="2" s="1"/>
  <c r="J17" i="2"/>
  <c r="J12" i="2"/>
  <c r="J78" i="2"/>
  <c r="E7" i="2"/>
  <c r="E48" i="2" s="1"/>
  <c r="L50" i="1"/>
  <c r="AM50" i="1"/>
  <c r="AM49" i="1"/>
  <c r="L49" i="1"/>
  <c r="AM47" i="1"/>
  <c r="L47" i="1"/>
  <c r="L45" i="1"/>
  <c r="L44" i="1"/>
  <c r="J199" i="2"/>
  <c r="J104" i="3"/>
  <c r="BK133" i="2"/>
  <c r="BK96" i="2"/>
  <c r="J160" i="2"/>
  <c r="BK90" i="2"/>
  <c r="BK116" i="2"/>
  <c r="BK155" i="2"/>
  <c r="J113" i="3"/>
  <c r="J142" i="2"/>
  <c r="J165" i="2"/>
  <c r="BK96" i="3"/>
  <c r="J87" i="2"/>
  <c r="J93" i="3"/>
  <c r="BK158" i="2"/>
  <c r="BK100" i="3"/>
  <c r="J173" i="2"/>
  <c r="BK105" i="2"/>
  <c r="BK173" i="2"/>
  <c r="J196" i="2"/>
  <c r="AS54" i="1"/>
  <c r="J187" i="2"/>
  <c r="BK147" i="2"/>
  <c r="BK113" i="3"/>
  <c r="J126" i="2"/>
  <c r="BK90" i="3"/>
  <c r="J90" i="2"/>
  <c r="BK201" i="2"/>
  <c r="J207" i="2"/>
  <c r="J105" i="2"/>
  <c r="J96" i="2"/>
  <c r="J136" i="2"/>
  <c r="BK207" i="2"/>
  <c r="BK187" i="2"/>
  <c r="J184" i="2"/>
  <c r="BK196" i="2"/>
  <c r="J87" i="3"/>
  <c r="J101" i="2"/>
  <c r="BK126" i="2"/>
  <c r="BK181" i="2"/>
  <c r="BK153" i="2"/>
  <c r="BK168" i="2"/>
  <c r="BK204" i="2"/>
  <c r="BK142" i="2"/>
  <c r="J144" i="2"/>
  <c r="BK87" i="3"/>
  <c r="BK108" i="3"/>
  <c r="J153" i="2"/>
  <c r="J181" i="2"/>
  <c r="BK184" i="2"/>
  <c r="BK87" i="2"/>
  <c r="J168" i="2"/>
  <c r="BK165" i="2"/>
  <c r="BK113" i="2"/>
  <c r="J100" i="3"/>
  <c r="BK101" i="2"/>
  <c r="J163" i="2"/>
  <c r="BK177" i="2"/>
  <c r="J96" i="3"/>
  <c r="J155" i="2"/>
  <c r="J204" i="2"/>
  <c r="BK160" i="2"/>
  <c r="J130" i="2"/>
  <c r="BK199" i="2"/>
  <c r="J116" i="2"/>
  <c r="BK144" i="2"/>
  <c r="J201" i="2"/>
  <c r="J151" i="2"/>
  <c r="J177" i="2"/>
  <c r="BK93" i="3"/>
  <c r="BK130" i="2"/>
  <c r="J158" i="2"/>
  <c r="J90" i="3"/>
  <c r="J133" i="2"/>
  <c r="BK136" i="2"/>
  <c r="BK191" i="2"/>
  <c r="J113" i="2"/>
  <c r="J119" i="2"/>
  <c r="BK119" i="2"/>
  <c r="J147" i="2"/>
  <c r="J191" i="2"/>
  <c r="J108" i="3"/>
  <c r="BK163" i="2"/>
  <c r="BK151" i="2"/>
  <c r="BK104" i="3"/>
  <c r="T86" i="2" l="1"/>
  <c r="P141" i="2"/>
  <c r="BK203" i="2"/>
  <c r="J203" i="2"/>
  <c r="J64" i="2" s="1"/>
  <c r="R146" i="2"/>
  <c r="BK86" i="2"/>
  <c r="J86" i="2" s="1"/>
  <c r="J61" i="2" s="1"/>
  <c r="T141" i="2"/>
  <c r="P146" i="2"/>
  <c r="R203" i="2"/>
  <c r="BK86" i="3"/>
  <c r="J86" i="3"/>
  <c r="J61" i="3" s="1"/>
  <c r="BK107" i="3"/>
  <c r="J107" i="3" s="1"/>
  <c r="J64" i="3" s="1"/>
  <c r="P86" i="2"/>
  <c r="R141" i="2"/>
  <c r="BK146" i="2"/>
  <c r="J146" i="2"/>
  <c r="J63" i="2" s="1"/>
  <c r="T203" i="2"/>
  <c r="R86" i="3"/>
  <c r="P107" i="3"/>
  <c r="P85" i="3" s="1"/>
  <c r="P84" i="3" s="1"/>
  <c r="AU56" i="1" s="1"/>
  <c r="T146" i="2"/>
  <c r="P86" i="3"/>
  <c r="R107" i="3"/>
  <c r="R86" i="2"/>
  <c r="R85" i="2"/>
  <c r="R84" i="2" s="1"/>
  <c r="BK141" i="2"/>
  <c r="J141" i="2"/>
  <c r="J62" i="2"/>
  <c r="P203" i="2"/>
  <c r="T86" i="3"/>
  <c r="T107" i="3"/>
  <c r="T85" i="3" s="1"/>
  <c r="T84" i="3" s="1"/>
  <c r="BK99" i="3"/>
  <c r="J99" i="3"/>
  <c r="J62" i="3"/>
  <c r="BK103" i="3"/>
  <c r="J103" i="3" s="1"/>
  <c r="J63" i="3" s="1"/>
  <c r="J52" i="3"/>
  <c r="BE96" i="3"/>
  <c r="BE104" i="3"/>
  <c r="F55" i="3"/>
  <c r="BE93" i="3"/>
  <c r="BE108" i="3"/>
  <c r="BE113" i="3"/>
  <c r="BE87" i="3"/>
  <c r="E74" i="3"/>
  <c r="BE90" i="3"/>
  <c r="BE100" i="3"/>
  <c r="BE113" i="2"/>
  <c r="BE142" i="2"/>
  <c r="E74" i="2"/>
  <c r="J52" i="2"/>
  <c r="BE119" i="2"/>
  <c r="BE87" i="2"/>
  <c r="BE105" i="2"/>
  <c r="BE116" i="2"/>
  <c r="BE136" i="2"/>
  <c r="BE144" i="2"/>
  <c r="BE151" i="2"/>
  <c r="BE153" i="2"/>
  <c r="BE204" i="2"/>
  <c r="BE90" i="2"/>
  <c r="BE147" i="2"/>
  <c r="BE158" i="2"/>
  <c r="BE163" i="2"/>
  <c r="BE165" i="2"/>
  <c r="BE168" i="2"/>
  <c r="BE173" i="2"/>
  <c r="BE177" i="2"/>
  <c r="F55" i="2"/>
  <c r="BE96" i="2"/>
  <c r="BE101" i="2"/>
  <c r="BE126" i="2"/>
  <c r="BE130" i="2"/>
  <c r="BE133" i="2"/>
  <c r="BE155" i="2"/>
  <c r="BE160" i="2"/>
  <c r="BE181" i="2"/>
  <c r="BE184" i="2"/>
  <c r="BE187" i="2"/>
  <c r="BE191" i="2"/>
  <c r="BE196" i="2"/>
  <c r="BE199" i="2"/>
  <c r="BE201" i="2"/>
  <c r="BE207" i="2"/>
  <c r="F35" i="3"/>
  <c r="BB56" i="1"/>
  <c r="F36" i="2"/>
  <c r="BC55" i="1" s="1"/>
  <c r="F34" i="2"/>
  <c r="BA55" i="1" s="1"/>
  <c r="F34" i="3"/>
  <c r="BA56" i="1" s="1"/>
  <c r="J34" i="3"/>
  <c r="AW56" i="1" s="1"/>
  <c r="F37" i="2"/>
  <c r="BD55" i="1" s="1"/>
  <c r="F36" i="3"/>
  <c r="BC56" i="1" s="1"/>
  <c r="F35" i="2"/>
  <c r="BB55" i="1" s="1"/>
  <c r="J34" i="2"/>
  <c r="AW55" i="1" s="1"/>
  <c r="F37" i="3"/>
  <c r="BD56" i="1" s="1"/>
  <c r="P85" i="2" l="1"/>
  <c r="P84" i="2"/>
  <c r="AU55" i="1" s="1"/>
  <c r="AU54" i="1" s="1"/>
  <c r="BK85" i="2"/>
  <c r="BK84" i="2" s="1"/>
  <c r="J84" i="2" s="1"/>
  <c r="J30" i="2" s="1"/>
  <c r="AG55" i="1" s="1"/>
  <c r="R85" i="3"/>
  <c r="R84" i="3"/>
  <c r="T85" i="2"/>
  <c r="T84" i="2" s="1"/>
  <c r="BK85" i="3"/>
  <c r="J85" i="3"/>
  <c r="J60" i="3" s="1"/>
  <c r="BB54" i="1"/>
  <c r="W31" i="1"/>
  <c r="BC54" i="1"/>
  <c r="AY54" i="1" s="1"/>
  <c r="J33" i="3"/>
  <c r="AV56" i="1"/>
  <c r="AT56" i="1"/>
  <c r="F33" i="2"/>
  <c r="AZ55" i="1"/>
  <c r="BD54" i="1"/>
  <c r="W33" i="1"/>
  <c r="BA54" i="1"/>
  <c r="AW54" i="1" s="1"/>
  <c r="AK30" i="1" s="1"/>
  <c r="F33" i="3"/>
  <c r="AZ56" i="1"/>
  <c r="J33" i="2"/>
  <c r="AV55" i="1" s="1"/>
  <c r="AT55" i="1" s="1"/>
  <c r="AN55" i="1" l="1"/>
  <c r="J85" i="2"/>
  <c r="J60" i="2" s="1"/>
  <c r="BK84" i="3"/>
  <c r="J84" i="3"/>
  <c r="J59" i="3" s="1"/>
  <c r="J59" i="2"/>
  <c r="J39" i="2"/>
  <c r="W30" i="1"/>
  <c r="AX54" i="1"/>
  <c r="AZ54" i="1"/>
  <c r="AV54" i="1" s="1"/>
  <c r="AK29" i="1" s="1"/>
  <c r="W32" i="1"/>
  <c r="J30" i="3" l="1"/>
  <c r="AG56" i="1" s="1"/>
  <c r="AG54" i="1" s="1"/>
  <c r="AK26" i="1" s="1"/>
  <c r="AT54" i="1"/>
  <c r="W29" i="1"/>
  <c r="J39" i="3" l="1"/>
  <c r="AN54" i="1"/>
  <c r="AN56" i="1"/>
  <c r="AK35" i="1"/>
</calcChain>
</file>

<file path=xl/sharedStrings.xml><?xml version="1.0" encoding="utf-8"?>
<sst xmlns="http://schemas.openxmlformats.org/spreadsheetml/2006/main" count="2098" uniqueCount="573">
  <si>
    <t>Export Komplet</t>
  </si>
  <si>
    <t>VZ</t>
  </si>
  <si>
    <t>2.0</t>
  </si>
  <si>
    <t>ZAMOK</t>
  </si>
  <si>
    <t>False</t>
  </si>
  <si>
    <t>{c0930402-cf25-44e8-84fc-a180c3238236}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</si>
  <si>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</si>
  <si>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</si>
  <si>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</si>
  <si>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</si>
  <si>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</si>
  <si>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</si>
  <si>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</si>
  <si>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</si>
  <si>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20211002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</si>
  <si>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</si>
  <si>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</si>
  <si>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Letiště Karlovy Vary - oplocení SZ části plochy letiště K. Vary - 2. etapa</t>
  </si>
  <si>
    <t>KSO:</t>
  </si>
  <si>
    <t/>
  </si>
  <si>
    <t>CC-CZ:</t>
  </si>
  <si>
    <t>Místo:</t>
  </si>
  <si>
    <t>letiště Karlovy Vary</t>
  </si>
  <si>
    <t>Datum:</t>
  </si>
  <si>
    <t>2. 10. 2021</t>
  </si>
  <si>
    <t>Zadavatel:</t>
  </si>
  <si>
    <t>IČ:</t>
  </si>
  <si>
    <t>26367858</t>
  </si>
  <si>
    <t>Letiště Karlovy Vary, s.r.o.</t>
  </si>
  <si>
    <t>DIČ:</t>
  </si>
  <si>
    <t>Uchazeč:</t>
  </si>
  <si>
    <t>Vyplň údaj</t>
  </si>
  <si>
    <t>Projektant:</t>
  </si>
  <si>
    <t>13845357</t>
  </si>
  <si>
    <t>Ing. Roman Gajdoš</t>
  </si>
  <si>
    <t>True</t>
  </si>
  <si>
    <t>Zpracovatel:</t>
  </si>
  <si>
    <t>Bc. Martin Frous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</si>
  <si>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</si>
  <si>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</si>
  <si>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</si>
  <si>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</si>
  <si>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</si>
  <si>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</si>
  <si>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</si>
  <si>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</si>
  <si>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</si>
  <si>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</si>
  <si>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</si>
  <si>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</si>
  <si>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</si>
  <si>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</si>
  <si>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</si>
  <si>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</si>
  <si>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</si>
  <si>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</si>
  <si>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</si>
  <si>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</si>
  <si>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</si>
  <si>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</si>
  <si>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</si>
  <si>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</si>
  <si>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</si>
  <si>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</si>
  <si>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</si>
  <si>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</si>
  <si>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</si>
  <si>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</si>
  <si>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</si>
  <si>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</si>
  <si>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</si>
  <si>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</si>
  <si>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</si>
  <si>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</si>
  <si>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</si>
  <si>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</si>
  <si>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</si>
  <si>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</si>
  <si>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</si>
  <si>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</si>
  <si>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Stavební část</t>
  </si>
  <si>
    <t>STA</t>
  </si>
  <si>
    <t>1</t>
  </si>
  <si>
    <t>{6d6a7501-323f-4b61-95f2-be9480bb35cb}</t>
  </si>
  <si>
    <t>2</t>
  </si>
  <si>
    <t>02</t>
  </si>
  <si>
    <t>Vedlejší a ostatní náklady</t>
  </si>
  <si>
    <t>{9cab4bc9-29c8-41e3-8661-ac6c2feb4052}</t>
  </si>
  <si>
    <t>KRYCÍ LIST SOUPISU PRACÍ</t>
  </si>
  <si>
    <t>Objekt:</t>
  </si>
  <si>
    <t>01 - Stavební část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</si>
  <si>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</si>
  <si>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</si>
  <si>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</si>
  <si>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</si>
  <si>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</si>
  <si>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</si>
  <si>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</si>
  <si>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</si>
  <si>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</si>
  <si>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</si>
  <si>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</si>
  <si>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</si>
  <si>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</si>
  <si>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</si>
  <si>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</si>
  <si>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</si>
  <si>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</si>
  <si>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</si>
  <si>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</si>
  <si>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</si>
  <si>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</si>
  <si>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</si>
  <si>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</si>
  <si>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</si>
  <si>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</si>
  <si>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</si>
  <si>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</si>
  <si>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111211101</t>
  </si>
  <si>
    <t>Odstranění křovin a stromů průměru kmene do 100 mm i s kořeny sklonu terénu do 1:5 ručně</t>
  </si>
  <si>
    <t>m2</t>
  </si>
  <si>
    <t>CS ÚRS 2021 02</t>
  </si>
  <si>
    <t>4</t>
  </si>
  <si>
    <t>614699517</t>
  </si>
  <si>
    <t>PP</t>
  </si>
  <si>
    <t>Odstranění křovin a stromů s odstraněním kořenů ručně průměru kmene do 100 mm jakékoliv plochy v rovině nebo ve svahu o sklonu do 1:5</t>
  </si>
  <si>
    <t>Online PSC</t>
  </si>
  <si>
    <t>https://podminky.urs.cz/item/CS_URS_2021_02/111211101</t>
  </si>
  <si>
    <t>121151123</t>
  </si>
  <si>
    <t>Sejmutí ornice plochy přes 500 m2 tl vrstvy do 200 mm strojně</t>
  </si>
  <si>
    <t>142903923</t>
  </si>
  <si>
    <t>Sejmutí ornice strojně při souvislé ploše přes 500 m2, tl. vrstvy do 200 mm</t>
  </si>
  <si>
    <t>https://podminky.urs.cz/item/CS_URS_2021_02/121151123</t>
  </si>
  <si>
    <t>VV</t>
  </si>
  <si>
    <t>826,5*0,4</t>
  </si>
  <si>
    <t>300</t>
  </si>
  <si>
    <t>Součet</t>
  </si>
  <si>
    <t>3</t>
  </si>
  <si>
    <t>122251103</t>
  </si>
  <si>
    <t>Odkopávky a prokopávky nezapažené v hornině třídy těžitelnosti I skupiny 3 objem do 100 m3 strojně</t>
  </si>
  <si>
    <t>m3</t>
  </si>
  <si>
    <t>-274071039</t>
  </si>
  <si>
    <t>Odkopávky a prokopávky nezapažené strojně v hornině třídy těžitelnosti I skupiny 3 přes 50 do 100 m3</t>
  </si>
  <si>
    <t>https://podminky.urs.cz/item/CS_URS_2021_02/122251103</t>
  </si>
  <si>
    <t>předpokládané snížení terénu, staničení 1575 až 1625</t>
  </si>
  <si>
    <t>60</t>
  </si>
  <si>
    <t>131111333</t>
  </si>
  <si>
    <t>Vrtání jamek pro plotové sloupky D přes 200 do 300 mm ručně s motorovým vrtákem</t>
  </si>
  <si>
    <t>m</t>
  </si>
  <si>
    <t>2096940547</t>
  </si>
  <si>
    <t>Vrtání jamek ručním motorovým vrtákem průměru přes 200 do 300 mm</t>
  </si>
  <si>
    <t>https://podminky.urs.cz/item/CS_URS_2021_02/131111333</t>
  </si>
  <si>
    <t>265*0,55</t>
  </si>
  <si>
    <t>5</t>
  </si>
  <si>
    <t>162351103</t>
  </si>
  <si>
    <t>Vodorovné přemístění přes 50 do 500 m výkopku/sypaniny z horniny třídy těžitelnosti I skupiny 1 až 3</t>
  </si>
  <si>
    <t>731139451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</si>
  <si>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</si>
  <si>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https://podminky.urs.cz/item/CS_URS_2021_02/162351103</t>
  </si>
  <si>
    <t>přemístění na dočasnou skládku, zpětné přemístění pro terénní úpravy</t>
  </si>
  <si>
    <t>2*630,6*0,05</t>
  </si>
  <si>
    <t>2*60</t>
  </si>
  <si>
    <t>2*145,75*3,14*0,0225</t>
  </si>
  <si>
    <t>6</t>
  </si>
  <si>
    <t>167151101</t>
  </si>
  <si>
    <t>Nakládání výkopku z hornin třídy těžitelnosti I skupiny 1 až 3 do 100 m3</t>
  </si>
  <si>
    <t>-745372326</t>
  </si>
  <si>
    <t>Nakládání, skládání a překládání neulehlého výkopku nebo sypaniny strojně nakládání, množství do 100 m3, z horniny třídy těžitelnosti I, skupiny 1 až 3</t>
  </si>
  <si>
    <t>https://podminky.urs.cz/item/CS_URS_2021_02/167151101</t>
  </si>
  <si>
    <t>7</t>
  </si>
  <si>
    <t>171251101</t>
  </si>
  <si>
    <t>Uložení sypaniny do násypů nezhutněných strojně</t>
  </si>
  <si>
    <t>-1519949781</t>
  </si>
  <si>
    <t>Uložení sypanin do násypů strojně s rozprostřením sypaniny ve vrstvách a s hrubým urovnáním nezhutněných jakékoliv třídy těžitelnosti</t>
  </si>
  <si>
    <t>https://podminky.urs.cz/item/CS_URS_2021_02/171251101</t>
  </si>
  <si>
    <t>8</t>
  </si>
  <si>
    <t>174111101</t>
  </si>
  <si>
    <t>Zásyp jam, šachet rýh nebo kolem objektů sypaninou se zhutněním ručně</t>
  </si>
  <si>
    <t>331529825</t>
  </si>
  <si>
    <t>Zásyp sypaninou z jakékoliv horniny ručně s uložením výkopku ve vrstvách se zhutněním jam, šachet, rýh nebo kolem objektů v těchto vykopávkách</t>
  </si>
  <si>
    <t>https://podminky.urs.cz/item/CS_URS_2021_02/174111101</t>
  </si>
  <si>
    <t>265*0,55*3,14*0,0225</t>
  </si>
  <si>
    <t>-265*0,55*0,25*0,2</t>
  </si>
  <si>
    <t>826,5*0,4*0,05</t>
  </si>
  <si>
    <t>9</t>
  </si>
  <si>
    <t>181151331</t>
  </si>
  <si>
    <t>Plošná úprava terénu přes 500 m2 zemina skupiny 1 až 4 nerovnosti přes 150 do 200 mm v rovinně a svahu do 1:5</t>
  </si>
  <si>
    <t>531543725</t>
  </si>
  <si>
    <t>Plošná úprava terénu v zemině skupiny 1 až 4 s urovnáním povrchu bez doplnění ornice souvislé plochy přes 500 m2 při nerovnostech terénu přes 150 do 200 mm v rovině nebo na svahu do 1:5</t>
  </si>
  <si>
    <t>https://podminky.urs.cz/item/CS_URS_2021_02/181151331</t>
  </si>
  <si>
    <t>50*6</t>
  </si>
  <si>
    <t>10</t>
  </si>
  <si>
    <t>181351113</t>
  </si>
  <si>
    <t>Rozprostření ornice tl vrstvy do 200 mm pl přes 500 m2 v rovině nebo ve svahu do 1:5 strojně</t>
  </si>
  <si>
    <t>236915187</t>
  </si>
  <si>
    <t>Rozprostření a urovnání ornice v rovině nebo ve svahu sklonu do 1:5 strojně při souvislé ploše přes 500 m2, tl. vrstvy do 200 mm</t>
  </si>
  <si>
    <t>https://podminky.urs.cz/item/CS_URS_2021_02/181351113</t>
  </si>
  <si>
    <t>11</t>
  </si>
  <si>
    <t>181411131</t>
  </si>
  <si>
    <t>Založení parkového trávníku výsevem pl do 1000 m2 v rovině a ve svahu do 1:5</t>
  </si>
  <si>
    <t>-1854306118</t>
  </si>
  <si>
    <t>Založení trávníku na půdě předem připravené plochy do 1000 m2 výsevem včetně utažení parkového v rovině nebo na svahu do 1:5</t>
  </si>
  <si>
    <t>https://podminky.urs.cz/item/CS_URS_2021_02/181411131</t>
  </si>
  <si>
    <t>12</t>
  </si>
  <si>
    <t>M</t>
  </si>
  <si>
    <t>00572410</t>
  </si>
  <si>
    <t>osivo směs travní parková</t>
  </si>
  <si>
    <t>kg</t>
  </si>
  <si>
    <t>-1409187852</t>
  </si>
  <si>
    <t>https://podminky.urs.cz/item/CS_URS_2021_02/00572410</t>
  </si>
  <si>
    <t>630,6</t>
  </si>
  <si>
    <t>630,6*0,02 'Přepočtené koeficientem množství</t>
  </si>
  <si>
    <t>Zakládání</t>
  </si>
  <si>
    <t>13</t>
  </si>
  <si>
    <t>27526111R</t>
  </si>
  <si>
    <t>Osazování bloků základových patek z betonu prostého nebo ŽB objemu do 0,05 m3</t>
  </si>
  <si>
    <t>kus</t>
  </si>
  <si>
    <t>588221754</t>
  </si>
  <si>
    <t>Osazování betonových základových bloků patek, objemu do 0,05 m3</t>
  </si>
  <si>
    <t>14</t>
  </si>
  <si>
    <t>59232535R</t>
  </si>
  <si>
    <t>patka plotová průběžná nebo rohová 250x200x800mm včetně Pz spojovací trubky</t>
  </si>
  <si>
    <t>-95029497</t>
  </si>
  <si>
    <t>Svislé a kompletní konstrukce</t>
  </si>
  <si>
    <t>338171115</t>
  </si>
  <si>
    <t>Osazování sloupků a vzpěr plotových ocelových v do 2,00 m ukotvením k pevnému podkladu</t>
  </si>
  <si>
    <t>1531801854</t>
  </si>
  <si>
    <t>Montáž sloupků a vzpěr plotových ocelových trubkových nebo profilovaných výšky do 2,00 m ukotvením k pevnému podkladu</t>
  </si>
  <si>
    <t>https://podminky.urs.cz/item/CS_URS_2021_02/338171115</t>
  </si>
  <si>
    <t>265+76</t>
  </si>
  <si>
    <t>16</t>
  </si>
  <si>
    <t>55342257R</t>
  </si>
  <si>
    <t>sloupek plotový průběžný Pz a komaxitový 2000/48x2mm</t>
  </si>
  <si>
    <t>1350909694</t>
  </si>
  <si>
    <t>17</t>
  </si>
  <si>
    <t>55342275R</t>
  </si>
  <si>
    <t>vzpěra plotová Pz a komaxitová 48x2mm včetně krytky s uchem 1700mm</t>
  </si>
  <si>
    <t>1492850132</t>
  </si>
  <si>
    <t>18</t>
  </si>
  <si>
    <t>348101260</t>
  </si>
  <si>
    <t>Osazení vrat nebo vrátek k oplocení na ocelové sloupky pl přes 10 do 15 m2</t>
  </si>
  <si>
    <t>-863768310</t>
  </si>
  <si>
    <t>Osazení vrat nebo vrátek k oplocení na sloupky ocelové, plochy jednotlivě přes 10 do 15 m2</t>
  </si>
  <si>
    <t>https://podminky.urs.cz/item/CS_URS_2021_02/348101260</t>
  </si>
  <si>
    <t>19</t>
  </si>
  <si>
    <t>55342363R</t>
  </si>
  <si>
    <t>brána plotová dvoukřídlá Pz s PVC vrstvou 6600x2000mm včetně pásu z polotvrdé pryže</t>
  </si>
  <si>
    <t>-1051343565</t>
  </si>
  <si>
    <t>20</t>
  </si>
  <si>
    <t>348121122</t>
  </si>
  <si>
    <t>Osazování ŽB desek plotových na MC 300x50x3000 mm</t>
  </si>
  <si>
    <t>725699105</t>
  </si>
  <si>
    <t>Osazování desek plotových železobetonových prefabrikovaných do drážek předem osazených patek na cementovou maltu se zatřením ložných a styčných spár, při rozměru desek 300x50x3000 mm</t>
  </si>
  <si>
    <t>https://podminky.urs.cz/item/CS_URS_2021_02/348121122</t>
  </si>
  <si>
    <t>59232543R</t>
  </si>
  <si>
    <t>betonová podhrabová deska 3000x300x50mm</t>
  </si>
  <si>
    <t>901992732</t>
  </si>
  <si>
    <t>22</t>
  </si>
  <si>
    <t>348401153</t>
  </si>
  <si>
    <t>Montáž oplocení ze svařovaného pletiva s napínacími dráty v přes 1,5 do 2,0 m</t>
  </si>
  <si>
    <t>397714927</t>
  </si>
  <si>
    <t>Montáž oplocení z pletiva svařovaného přes 1,5 do 2,0 m</t>
  </si>
  <si>
    <t>https://podminky.urs.cz/item/CS_URS_2021_02/348401153</t>
  </si>
  <si>
    <t>23</t>
  </si>
  <si>
    <t>31324816</t>
  </si>
  <si>
    <t>svařované plotové pletivo v rolích 25m výšky 2,00m průměr drátu 3mm rozměr oka 50x50mm povrchová úprava Pz a komaxit</t>
  </si>
  <si>
    <t>-212927477</t>
  </si>
  <si>
    <t>https://podminky.urs.cz/item/CS_URS_2021_02/31324816</t>
  </si>
  <si>
    <t>826,5</t>
  </si>
  <si>
    <t>826,5*1,02 'Přepočtené koeficientem množství</t>
  </si>
  <si>
    <t>24</t>
  </si>
  <si>
    <t>15619201</t>
  </si>
  <si>
    <t>drát poplastovaný kruhový vázací 2,0mm</t>
  </si>
  <si>
    <t>1088142533</t>
  </si>
  <si>
    <t>https://podminky.urs.cz/item/CS_URS_2021_02/15619201</t>
  </si>
  <si>
    <t>341*3</t>
  </si>
  <si>
    <t>25</t>
  </si>
  <si>
    <t>348401320</t>
  </si>
  <si>
    <t>Rozvinutí, montáž a napnutí ostnatého drátu</t>
  </si>
  <si>
    <t>662891262</t>
  </si>
  <si>
    <t>Montáž oplocení z pletiva rozvinutí, uchycení a napnutí drátu ostnatého</t>
  </si>
  <si>
    <t>https://podminky.urs.cz/item/CS_URS_2021_02/348401320</t>
  </si>
  <si>
    <t>832,5*3</t>
  </si>
  <si>
    <t>26</t>
  </si>
  <si>
    <t>31324819</t>
  </si>
  <si>
    <t>drát ostnatý 250m</t>
  </si>
  <si>
    <t>-1561863165</t>
  </si>
  <si>
    <t>https://podminky.urs.cz/item/CS_URS_2021_02/31324819</t>
  </si>
  <si>
    <t>27</t>
  </si>
  <si>
    <t>31324826</t>
  </si>
  <si>
    <t>napínák na drát bavoletu povrchová úprava žár. zinek</t>
  </si>
  <si>
    <t>41299879</t>
  </si>
  <si>
    <t>https://podminky.urs.cz/item/CS_URS_2021_02/31324826</t>
  </si>
  <si>
    <t>28</t>
  </si>
  <si>
    <t>348401350</t>
  </si>
  <si>
    <t>Rozvinutí, montáž a napnutí napínacího drátu na oplocení</t>
  </si>
  <si>
    <t>2097426878</t>
  </si>
  <si>
    <t>Montáž oplocení z pletiva rozvinutí, uchycení a napnutí drátu napínacího</t>
  </si>
  <si>
    <t>https://podminky.urs.cz/item/CS_URS_2021_02/348401350</t>
  </si>
  <si>
    <t>826,5*3</t>
  </si>
  <si>
    <t>29</t>
  </si>
  <si>
    <t>15619100</t>
  </si>
  <si>
    <t>drát poplastovaný kruhový napínací 2,5/3,5mm</t>
  </si>
  <si>
    <t>-949296174</t>
  </si>
  <si>
    <t>https://podminky.urs.cz/item/CS_URS_2021_02/15619100</t>
  </si>
  <si>
    <t>2479,5</t>
  </si>
  <si>
    <t>2479,5*1,02 'Přepočtené koeficientem množství</t>
  </si>
  <si>
    <t>30</t>
  </si>
  <si>
    <t>348401411</t>
  </si>
  <si>
    <t>Montáž jednostranného bavoletu na oplocení</t>
  </si>
  <si>
    <t>-454871424</t>
  </si>
  <si>
    <t>Montáž oplocení z pletiva bavoletu jednostranného</t>
  </si>
  <si>
    <t>https://podminky.urs.cz/item/CS_URS_2021_02/348401411</t>
  </si>
  <si>
    <t>31</t>
  </si>
  <si>
    <t>31324829R</t>
  </si>
  <si>
    <t>plotový jednostranný bavolet dl 400-600mm pro 3 dráty na ocelový sloupek povrchová úprava Al komaxit</t>
  </si>
  <si>
    <t>-677749089</t>
  </si>
  <si>
    <t>34</t>
  </si>
  <si>
    <t>34894214R</t>
  </si>
  <si>
    <t>Propojení se stávajícím oplocením</t>
  </si>
  <si>
    <t>-590585762</t>
  </si>
  <si>
    <t>998</t>
  </si>
  <si>
    <t>Přesun hmot</t>
  </si>
  <si>
    <t>32</t>
  </si>
  <si>
    <t>998232110</t>
  </si>
  <si>
    <t>Přesun hmot pro oplocení s nosnou konstrukcí kovovou v do 3 m</t>
  </si>
  <si>
    <t>t</t>
  </si>
  <si>
    <t>-1980416242</t>
  </si>
  <si>
    <t>Přesun hmot pro oplocení se svislou nosnou konstrukcí zděnou z cihel, tvárnic, bloků, popř. kovovou nebo dřevěnou vodorovná dopravní vzdálenost do 50 m, pro oplocení výšky do 3 m</t>
  </si>
  <si>
    <t>https://podminky.urs.cz/item/CS_URS_2021_02/998232110</t>
  </si>
  <si>
    <t>33</t>
  </si>
  <si>
    <t>998232121</t>
  </si>
  <si>
    <t>Příplatek k přesunu hmot pro oplocení s nosnou konstrukcí kovovou za zvětšený přesun do 1000 m</t>
  </si>
  <si>
    <t>-349415894</t>
  </si>
  <si>
    <t>Přesun hmot pro oplocení se svislou nosnou konstrukcí zděnou z cihel, tvárnic, bloků, popř. kovovou nebo dřevěnou Příplatek k ceně za zvětšený přesun přes vymezenou největší dopravní vzdálenost do 1000 m</t>
  </si>
  <si>
    <t>https://podminky.urs.cz/item/CS_URS_2021_02/998232121</t>
  </si>
  <si>
    <t>02 - Vedlejší a ostatní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</si>
  <si>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</si>
  <si>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</si>
  <si>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</si>
  <si>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VRN6 - Územní vlivy</t>
  </si>
  <si>
    <t xml:space="preserve">    VRN7 - Provozní vlivy</t>
  </si>
  <si>
    <t>VRN</t>
  </si>
  <si>
    <t>Vedlejší rozpočtové náklady</t>
  </si>
  <si>
    <t>VRN1</t>
  </si>
  <si>
    <t>Průzkumné, geodetické a projektové práce</t>
  </si>
  <si>
    <t>012103000</t>
  </si>
  <si>
    <t>Geodetické práce před výstavbou</t>
  </si>
  <si>
    <t>Kč</t>
  </si>
  <si>
    <t>1024</t>
  </si>
  <si>
    <t>-1453364781</t>
  </si>
  <si>
    <t>https://podminky.urs.cz/item/CS_URS_2021_02/012103000</t>
  </si>
  <si>
    <t>012203000</t>
  </si>
  <si>
    <t>Geodetické práce při provádění stavby</t>
  </si>
  <si>
    <t>611277831</t>
  </si>
  <si>
    <t>https://podminky.urs.cz/item/CS_URS_2021_02/012203000</t>
  </si>
  <si>
    <t>012303000</t>
  </si>
  <si>
    <t>Geodetické práce po výstavbě</t>
  </si>
  <si>
    <t>2126015292</t>
  </si>
  <si>
    <t>https://podminky.urs.cz/item/CS_URS_2021_02/012303000</t>
  </si>
  <si>
    <t>013254000</t>
  </si>
  <si>
    <t>Dokumentace skutečného provedení stavby</t>
  </si>
  <si>
    <t>408085219</t>
  </si>
  <si>
    <t>https://podminky.urs.cz/item/CS_URS_2021_02/013254000</t>
  </si>
  <si>
    <t>VRN3</t>
  </si>
  <si>
    <t>Zařízení staveniště</t>
  </si>
  <si>
    <t>030001000</t>
  </si>
  <si>
    <t>%</t>
  </si>
  <si>
    <t>-905373011</t>
  </si>
  <si>
    <t>https://podminky.urs.cz/item/CS_URS_2021_02/030001000</t>
  </si>
  <si>
    <t>VRN6</t>
  </si>
  <si>
    <t>Územní vlivy</t>
  </si>
  <si>
    <t>065002000</t>
  </si>
  <si>
    <t>Mimostaveništní doprava materiálů</t>
  </si>
  <si>
    <t>1609624678</t>
  </si>
  <si>
    <t>https://podminky.urs.cz/item/CS_URS_2021_02/065002000</t>
  </si>
  <si>
    <t>VRN7</t>
  </si>
  <si>
    <t>Provozní vlivy</t>
  </si>
  <si>
    <t>075103000</t>
  </si>
  <si>
    <t>Ochranná pásma elektrického vedení</t>
  </si>
  <si>
    <t>-1732372322</t>
  </si>
  <si>
    <t>https://podminky.urs.cz/item/CS_URS_2021_02/075103000</t>
  </si>
  <si>
    <t>vytýčení podzemního kabelu VN</t>
  </si>
  <si>
    <t>075603000</t>
  </si>
  <si>
    <t>Jiná ochranná pásma</t>
  </si>
  <si>
    <t>253306602</t>
  </si>
  <si>
    <t>https://podminky.urs.cz/item/CS_URS_2021_02/075603000</t>
  </si>
  <si>
    <t>vytýčení kabelů CETIN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</si>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</sst>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8" fillId="0" borderId="0" applyNumberFormat="0" applyFill="0" applyBorder="0" applyAlignment="0" applyProtection="0"/>
  </cellStyleXfs>
  <cellXfs count="31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7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21" fillId="4" borderId="9" xfId="0" applyFont="1" applyFill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5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5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166" fontId="28" fillId="0" borderId="21" xfId="0" applyNumberFormat="1" applyFont="1" applyBorder="1" applyAlignment="1">
      <alignment vertical="center"/>
    </xf>
    <xf numFmtId="4" fontId="28" fillId="0" borderId="22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4" fontId="23" fillId="0" borderId="0" xfId="0" applyNumberFormat="1" applyFont="1"/>
    <xf numFmtId="166" fontId="31" fillId="0" borderId="13" xfId="0" applyNumberFormat="1" applyFont="1" applyBorder="1"/>
    <xf numFmtId="166" fontId="31" fillId="0" borderId="14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1" fillId="0" borderId="23" xfId="0" applyFont="1" applyBorder="1" applyAlignment="1">
      <alignment horizontal="center" vertical="center"/>
    </xf>
    <xf numFmtId="49" fontId="21" fillId="0" borderId="23" xfId="0" applyNumberFormat="1" applyFont="1" applyBorder="1" applyAlignment="1">
      <alignment horizontal="left" vertical="center" wrapText="1"/>
    </xf>
    <xf numFmtId="0" fontId="21" fillId="0" borderId="23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center" vertical="center" wrapText="1"/>
    </xf>
    <xf numFmtId="167" fontId="21" fillId="0" borderId="23" xfId="0" applyNumberFormat="1" applyFont="1" applyBorder="1" applyAlignment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6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35" fillId="0" borderId="0" xfId="0" applyFont="1" applyAlignment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37" fillId="0" borderId="23" xfId="0" applyFont="1" applyBorder="1" applyAlignment="1">
      <alignment horizontal="center" vertical="center"/>
    </xf>
    <xf numFmtId="49" fontId="37" fillId="0" borderId="23" xfId="0" applyNumberFormat="1" applyFont="1" applyBorder="1" applyAlignment="1">
      <alignment horizontal="left" vertical="center" wrapText="1"/>
    </xf>
    <xf numFmtId="0" fontId="37" fillId="0" borderId="23" xfId="0" applyFont="1" applyBorder="1" applyAlignment="1">
      <alignment horizontal="left" vertical="center" wrapText="1"/>
    </xf>
    <xf numFmtId="0" fontId="37" fillId="0" borderId="23" xfId="0" applyFont="1" applyBorder="1" applyAlignment="1">
      <alignment horizontal="center" vertical="center" wrapText="1"/>
    </xf>
    <xf numFmtId="167" fontId="37" fillId="0" borderId="23" xfId="0" applyNumberFormat="1" applyFont="1" applyBorder="1" applyAlignment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167" fontId="21" fillId="2" borderId="23" xfId="0" applyNumberFormat="1" applyFont="1" applyFill="1" applyBorder="1" applyAlignment="1" applyProtection="1">
      <alignment vertical="center"/>
      <protection locked="0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left" vertical="center"/>
    </xf>
    <xf numFmtId="0" fontId="21" fillId="4" borderId="8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40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 wrapText="1"/>
    </xf>
    <xf numFmtId="0" fontId="41" fillId="0" borderId="29" xfId="0" applyFont="1" applyBorder="1" applyAlignment="1">
      <alignment horizontal="left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wrapText="1"/>
    </xf>
    <xf numFmtId="49" fontId="42" fillId="0" borderId="1" xfId="0" applyNumberFormat="1" applyFont="1" applyBorder="1" applyAlignment="1">
      <alignment horizontal="left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1_02/174111101" TargetMode="External"/><Relationship Id="rId13" Type="http://schemas.openxmlformats.org/officeDocument/2006/relationships/hyperlink" Target="https://podminky.urs.cz/item/CS_URS_2021_02/338171115" TargetMode="External"/><Relationship Id="rId18" Type="http://schemas.openxmlformats.org/officeDocument/2006/relationships/hyperlink" Target="https://podminky.urs.cz/item/CS_URS_2021_02/15619201" TargetMode="External"/><Relationship Id="rId26" Type="http://schemas.openxmlformats.org/officeDocument/2006/relationships/hyperlink" Target="https://podminky.urs.cz/item/CS_URS_2021_02/998232121" TargetMode="External"/><Relationship Id="rId3" Type="http://schemas.openxmlformats.org/officeDocument/2006/relationships/hyperlink" Target="https://podminky.urs.cz/item/CS_URS_2021_02/122251103" TargetMode="External"/><Relationship Id="rId21" Type="http://schemas.openxmlformats.org/officeDocument/2006/relationships/hyperlink" Target="https://podminky.urs.cz/item/CS_URS_2021_02/31324826" TargetMode="External"/><Relationship Id="rId7" Type="http://schemas.openxmlformats.org/officeDocument/2006/relationships/hyperlink" Target="https://podminky.urs.cz/item/CS_URS_2021_02/171251101" TargetMode="External"/><Relationship Id="rId12" Type="http://schemas.openxmlformats.org/officeDocument/2006/relationships/hyperlink" Target="https://podminky.urs.cz/item/CS_URS_2021_02/00572410" TargetMode="External"/><Relationship Id="rId17" Type="http://schemas.openxmlformats.org/officeDocument/2006/relationships/hyperlink" Target="https://podminky.urs.cz/item/CS_URS_2021_02/31324816" TargetMode="External"/><Relationship Id="rId25" Type="http://schemas.openxmlformats.org/officeDocument/2006/relationships/hyperlink" Target="https://podminky.urs.cz/item/CS_URS_2021_02/998232110" TargetMode="External"/><Relationship Id="rId2" Type="http://schemas.openxmlformats.org/officeDocument/2006/relationships/hyperlink" Target="https://podminky.urs.cz/item/CS_URS_2021_02/121151123" TargetMode="External"/><Relationship Id="rId16" Type="http://schemas.openxmlformats.org/officeDocument/2006/relationships/hyperlink" Target="https://podminky.urs.cz/item/CS_URS_2021_02/348401153" TargetMode="External"/><Relationship Id="rId20" Type="http://schemas.openxmlformats.org/officeDocument/2006/relationships/hyperlink" Target="https://podminky.urs.cz/item/CS_URS_2021_02/31324819" TargetMode="External"/><Relationship Id="rId1" Type="http://schemas.openxmlformats.org/officeDocument/2006/relationships/hyperlink" Target="https://podminky.urs.cz/item/CS_URS_2021_02/111211101" TargetMode="External"/><Relationship Id="rId6" Type="http://schemas.openxmlformats.org/officeDocument/2006/relationships/hyperlink" Target="https://podminky.urs.cz/item/CS_URS_2021_02/167151101" TargetMode="External"/><Relationship Id="rId11" Type="http://schemas.openxmlformats.org/officeDocument/2006/relationships/hyperlink" Target="https://podminky.urs.cz/item/CS_URS_2021_02/181411131" TargetMode="External"/><Relationship Id="rId24" Type="http://schemas.openxmlformats.org/officeDocument/2006/relationships/hyperlink" Target="https://podminky.urs.cz/item/CS_URS_2021_02/348401411" TargetMode="External"/><Relationship Id="rId5" Type="http://schemas.openxmlformats.org/officeDocument/2006/relationships/hyperlink" Target="https://podminky.urs.cz/item/CS_URS_2021_02/162351103" TargetMode="External"/><Relationship Id="rId15" Type="http://schemas.openxmlformats.org/officeDocument/2006/relationships/hyperlink" Target="https://podminky.urs.cz/item/CS_URS_2021_02/348121122" TargetMode="External"/><Relationship Id="rId23" Type="http://schemas.openxmlformats.org/officeDocument/2006/relationships/hyperlink" Target="https://podminky.urs.cz/item/CS_URS_2021_02/15619100" TargetMode="External"/><Relationship Id="rId10" Type="http://schemas.openxmlformats.org/officeDocument/2006/relationships/hyperlink" Target="https://podminky.urs.cz/item/CS_URS_2021_02/181351113" TargetMode="External"/><Relationship Id="rId19" Type="http://schemas.openxmlformats.org/officeDocument/2006/relationships/hyperlink" Target="https://podminky.urs.cz/item/CS_URS_2021_02/348401320" TargetMode="External"/><Relationship Id="rId4" Type="http://schemas.openxmlformats.org/officeDocument/2006/relationships/hyperlink" Target="https://podminky.urs.cz/item/CS_URS_2021_02/131111333" TargetMode="External"/><Relationship Id="rId9" Type="http://schemas.openxmlformats.org/officeDocument/2006/relationships/hyperlink" Target="https://podminky.urs.cz/item/CS_URS_2021_02/181151331" TargetMode="External"/><Relationship Id="rId14" Type="http://schemas.openxmlformats.org/officeDocument/2006/relationships/hyperlink" Target="https://podminky.urs.cz/item/CS_URS_2021_02/348101260" TargetMode="External"/><Relationship Id="rId22" Type="http://schemas.openxmlformats.org/officeDocument/2006/relationships/hyperlink" Target="https://podminky.urs.cz/item/CS_URS_2021_02/348401350" TargetMode="External"/><Relationship Id="rId27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1_02/075603000" TargetMode="External"/><Relationship Id="rId3" Type="http://schemas.openxmlformats.org/officeDocument/2006/relationships/hyperlink" Target="https://podminky.urs.cz/item/CS_URS_2021_02/012303000" TargetMode="External"/><Relationship Id="rId7" Type="http://schemas.openxmlformats.org/officeDocument/2006/relationships/hyperlink" Target="https://podminky.urs.cz/item/CS_URS_2021_02/075103000" TargetMode="External"/><Relationship Id="rId2" Type="http://schemas.openxmlformats.org/officeDocument/2006/relationships/hyperlink" Target="https://podminky.urs.cz/item/CS_URS_2021_02/012203000" TargetMode="External"/><Relationship Id="rId1" Type="http://schemas.openxmlformats.org/officeDocument/2006/relationships/hyperlink" Target="https://podminky.urs.cz/item/CS_URS_2021_02/012103000" TargetMode="External"/><Relationship Id="rId6" Type="http://schemas.openxmlformats.org/officeDocument/2006/relationships/hyperlink" Target="https://podminky.urs.cz/item/CS_URS_2021_02/065002000" TargetMode="External"/><Relationship Id="rId5" Type="http://schemas.openxmlformats.org/officeDocument/2006/relationships/hyperlink" Target="https://podminky.urs.cz/item/CS_URS_2021_02/030001000" TargetMode="External"/><Relationship Id="rId4" Type="http://schemas.openxmlformats.org/officeDocument/2006/relationships/hyperlink" Target="https://podminky.urs.cz/item/CS_URS_2021_02/013254000" TargetMode="External"/><Relationship Id="rId9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8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50000000000003" customHeight="1">
      <c r="AR2" s="266"/>
      <c r="AS2" s="266"/>
      <c r="AT2" s="266"/>
      <c r="AU2" s="266"/>
      <c r="AV2" s="266"/>
      <c r="AW2" s="266"/>
      <c r="AX2" s="266"/>
      <c r="AY2" s="266"/>
      <c r="AZ2" s="266"/>
      <c r="BA2" s="266"/>
      <c r="BB2" s="266"/>
      <c r="BC2" s="266"/>
      <c r="BD2" s="266"/>
      <c r="BE2" s="266"/>
      <c r="BS2" s="17" t="s">
        <v>6</v>
      </c>
      <c r="BT2" s="17" t="s">
        <v>7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5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265" t="s">
        <v>14</v>
      </c>
      <c r="L5" s="266"/>
      <c r="M5" s="266"/>
      <c r="N5" s="266"/>
      <c r="O5" s="266"/>
      <c r="P5" s="266"/>
      <c r="Q5" s="266"/>
      <c r="R5" s="266"/>
      <c r="S5" s="266"/>
      <c r="T5" s="266"/>
      <c r="U5" s="266"/>
      <c r="V5" s="266"/>
      <c r="W5" s="266"/>
      <c r="X5" s="266"/>
      <c r="Y5" s="266"/>
      <c r="Z5" s="266"/>
      <c r="AA5" s="266"/>
      <c r="AB5" s="266"/>
      <c r="AC5" s="266"/>
      <c r="AD5" s="266"/>
      <c r="AE5" s="266"/>
      <c r="AF5" s="266"/>
      <c r="AG5" s="266"/>
      <c r="AH5" s="266"/>
      <c r="AI5" s="266"/>
      <c r="AJ5" s="266"/>
      <c r="AK5" s="266"/>
      <c r="AL5" s="266"/>
      <c r="AM5" s="266"/>
      <c r="AN5" s="266"/>
      <c r="AO5" s="266"/>
      <c r="AR5" s="20"/>
      <c r="BE5" s="262" t="s">
        <v>15</v>
      </c>
      <c r="BS5" s="17" t="s">
        <v>6</v>
      </c>
    </row>
    <row r="6" spans="1:74" ht="36.950000000000003" customHeight="1">
      <c r="B6" s="20"/>
      <c r="D6" s="26" t="s">
        <v>16</v>
      </c>
      <c r="K6" s="267" t="s">
        <v>17</v>
      </c>
      <c r="L6" s="266"/>
      <c r="M6" s="266"/>
      <c r="N6" s="266"/>
      <c r="O6" s="266"/>
      <c r="P6" s="266"/>
      <c r="Q6" s="266"/>
      <c r="R6" s="266"/>
      <c r="S6" s="266"/>
      <c r="T6" s="266"/>
      <c r="U6" s="266"/>
      <c r="V6" s="266"/>
      <c r="W6" s="266"/>
      <c r="X6" s="266"/>
      <c r="Y6" s="266"/>
      <c r="Z6" s="266"/>
      <c r="AA6" s="266"/>
      <c r="AB6" s="266"/>
      <c r="AC6" s="266"/>
      <c r="AD6" s="266"/>
      <c r="AE6" s="266"/>
      <c r="AF6" s="266"/>
      <c r="AG6" s="266"/>
      <c r="AH6" s="266"/>
      <c r="AI6" s="266"/>
      <c r="AJ6" s="266"/>
      <c r="AK6" s="266"/>
      <c r="AL6" s="266"/>
      <c r="AM6" s="266"/>
      <c r="AN6" s="266"/>
      <c r="AO6" s="266"/>
      <c r="AR6" s="20"/>
      <c r="BE6" s="263"/>
      <c r="BS6" s="17" t="s">
        <v>6</v>
      </c>
    </row>
    <row r="7" spans="1:74" ht="12" customHeight="1">
      <c r="B7" s="20"/>
      <c r="D7" s="27" t="s">
        <v>18</v>
      </c>
      <c r="K7" s="25" t="s">
        <v>19</v>
      </c>
      <c r="AK7" s="27" t="s">
        <v>20</v>
      </c>
      <c r="AN7" s="25" t="s">
        <v>19</v>
      </c>
      <c r="AR7" s="20"/>
      <c r="BE7" s="263"/>
      <c r="BS7" s="17" t="s">
        <v>6</v>
      </c>
    </row>
    <row r="8" spans="1:74" ht="12" customHeight="1">
      <c r="B8" s="20"/>
      <c r="D8" s="27" t="s">
        <v>21</v>
      </c>
      <c r="K8" s="25" t="s">
        <v>22</v>
      </c>
      <c r="AK8" s="27" t="s">
        <v>23</v>
      </c>
      <c r="AN8" s="28" t="s">
        <v>24</v>
      </c>
      <c r="AR8" s="20"/>
      <c r="BE8" s="263"/>
      <c r="BS8" s="17" t="s">
        <v>6</v>
      </c>
    </row>
    <row r="9" spans="1:74" ht="14.45" customHeight="1">
      <c r="B9" s="20"/>
      <c r="AR9" s="20"/>
      <c r="BE9" s="263"/>
      <c r="BS9" s="17" t="s">
        <v>6</v>
      </c>
    </row>
    <row r="10" spans="1:74" ht="12" customHeight="1">
      <c r="B10" s="20"/>
      <c r="D10" s="27" t="s">
        <v>25</v>
      </c>
      <c r="AK10" s="27" t="s">
        <v>26</v>
      </c>
      <c r="AN10" s="25" t="s">
        <v>27</v>
      </c>
      <c r="AR10" s="20"/>
      <c r="BE10" s="263"/>
      <c r="BS10" s="17" t="s">
        <v>6</v>
      </c>
    </row>
    <row r="11" spans="1:74" ht="18.399999999999999" customHeight="1">
      <c r="B11" s="20"/>
      <c r="E11" s="25" t="s">
        <v>28</v>
      </c>
      <c r="AK11" s="27" t="s">
        <v>29</v>
      </c>
      <c r="AN11" s="25" t="s">
        <v>19</v>
      </c>
      <c r="AR11" s="20"/>
      <c r="BE11" s="263"/>
      <c r="BS11" s="17" t="s">
        <v>6</v>
      </c>
    </row>
    <row r="12" spans="1:74" ht="6.95" customHeight="1">
      <c r="B12" s="20"/>
      <c r="AR12" s="20"/>
      <c r="BE12" s="263"/>
      <c r="BS12" s="17" t="s">
        <v>6</v>
      </c>
    </row>
    <row r="13" spans="1:74" ht="12" customHeight="1">
      <c r="B13" s="20"/>
      <c r="D13" s="27" t="s">
        <v>30</v>
      </c>
      <c r="AK13" s="27" t="s">
        <v>26</v>
      </c>
      <c r="AN13" s="29" t="s">
        <v>31</v>
      </c>
      <c r="AR13" s="20"/>
      <c r="BE13" s="263"/>
      <c r="BS13" s="17" t="s">
        <v>6</v>
      </c>
    </row>
    <row r="14" spans="1:74" ht="12.75">
      <c r="B14" s="20"/>
      <c r="E14" s="268" t="s">
        <v>31</v>
      </c>
      <c r="F14" s="269"/>
      <c r="G14" s="269"/>
      <c r="H14" s="269"/>
      <c r="I14" s="269"/>
      <c r="J14" s="269"/>
      <c r="K14" s="269"/>
      <c r="L14" s="269"/>
      <c r="M14" s="269"/>
      <c r="N14" s="269"/>
      <c r="O14" s="269"/>
      <c r="P14" s="269"/>
      <c r="Q14" s="269"/>
      <c r="R14" s="269"/>
      <c r="S14" s="269"/>
      <c r="T14" s="269"/>
      <c r="U14" s="269"/>
      <c r="V14" s="269"/>
      <c r="W14" s="269"/>
      <c r="X14" s="269"/>
      <c r="Y14" s="269"/>
      <c r="Z14" s="269"/>
      <c r="AA14" s="269"/>
      <c r="AB14" s="269"/>
      <c r="AC14" s="269"/>
      <c r="AD14" s="269"/>
      <c r="AE14" s="269"/>
      <c r="AF14" s="269"/>
      <c r="AG14" s="269"/>
      <c r="AH14" s="269"/>
      <c r="AI14" s="269"/>
      <c r="AJ14" s="269"/>
      <c r="AK14" s="27" t="s">
        <v>29</v>
      </c>
      <c r="AN14" s="29" t="s">
        <v>31</v>
      </c>
      <c r="AR14" s="20"/>
      <c r="BE14" s="263"/>
      <c r="BS14" s="17" t="s">
        <v>6</v>
      </c>
    </row>
    <row r="15" spans="1:74" ht="6.95" customHeight="1">
      <c r="B15" s="20"/>
      <c r="AR15" s="20"/>
      <c r="BE15" s="263"/>
      <c r="BS15" s="17" t="s">
        <v>4</v>
      </c>
    </row>
    <row r="16" spans="1:74" ht="12" customHeight="1">
      <c r="B16" s="20"/>
      <c r="D16" s="27" t="s">
        <v>32</v>
      </c>
      <c r="AK16" s="27" t="s">
        <v>26</v>
      </c>
      <c r="AN16" s="25" t="s">
        <v>33</v>
      </c>
      <c r="AR16" s="20"/>
      <c r="BE16" s="263"/>
      <c r="BS16" s="17" t="s">
        <v>4</v>
      </c>
    </row>
    <row r="17" spans="2:71" ht="18.399999999999999" customHeight="1">
      <c r="B17" s="20"/>
      <c r="E17" s="25" t="s">
        <v>34</v>
      </c>
      <c r="AK17" s="27" t="s">
        <v>29</v>
      </c>
      <c r="AN17" s="25" t="s">
        <v>19</v>
      </c>
      <c r="AR17" s="20"/>
      <c r="BE17" s="263"/>
      <c r="BS17" s="17" t="s">
        <v>35</v>
      </c>
    </row>
    <row r="18" spans="2:71" ht="6.95" customHeight="1">
      <c r="B18" s="20"/>
      <c r="AR18" s="20"/>
      <c r="BE18" s="263"/>
      <c r="BS18" s="17" t="s">
        <v>6</v>
      </c>
    </row>
    <row r="19" spans="2:71" ht="12" customHeight="1">
      <c r="B19" s="20"/>
      <c r="D19" s="27" t="s">
        <v>36</v>
      </c>
      <c r="AK19" s="27" t="s">
        <v>26</v>
      </c>
      <c r="AN19" s="25" t="s">
        <v>19</v>
      </c>
      <c r="AR19" s="20"/>
      <c r="BE19" s="263"/>
      <c r="BS19" s="17" t="s">
        <v>6</v>
      </c>
    </row>
    <row r="20" spans="2:71" ht="18.399999999999999" customHeight="1">
      <c r="B20" s="20"/>
      <c r="E20" s="25" t="s">
        <v>37</v>
      </c>
      <c r="AK20" s="27" t="s">
        <v>29</v>
      </c>
      <c r="AN20" s="25" t="s">
        <v>19</v>
      </c>
      <c r="AR20" s="20"/>
      <c r="BE20" s="263"/>
      <c r="BS20" s="17" t="s">
        <v>35</v>
      </c>
    </row>
    <row r="21" spans="2:71" ht="6.95" customHeight="1">
      <c r="B21" s="20"/>
      <c r="AR21" s="20"/>
      <c r="BE21" s="263"/>
    </row>
    <row r="22" spans="2:71" ht="12" customHeight="1">
      <c r="B22" s="20"/>
      <c r="D22" s="27" t="s">
        <v>38</v>
      </c>
      <c r="AR22" s="20"/>
      <c r="BE22" s="263"/>
    </row>
    <row r="23" spans="2:71" ht="47.25" customHeight="1">
      <c r="B23" s="20"/>
      <c r="E23" s="270" t="s">
        <v>39</v>
      </c>
      <c r="F23" s="270"/>
      <c r="G23" s="270"/>
      <c r="H23" s="270"/>
      <c r="I23" s="270"/>
      <c r="J23" s="270"/>
      <c r="K23" s="270"/>
      <c r="L23" s="270"/>
      <c r="M23" s="270"/>
      <c r="N23" s="270"/>
      <c r="O23" s="270"/>
      <c r="P23" s="270"/>
      <c r="Q23" s="270"/>
      <c r="R23" s="270"/>
      <c r="S23" s="270"/>
      <c r="T23" s="270"/>
      <c r="U23" s="270"/>
      <c r="V23" s="270"/>
      <c r="W23" s="270"/>
      <c r="X23" s="270"/>
      <c r="Y23" s="270"/>
      <c r="Z23" s="270"/>
      <c r="AA23" s="270"/>
      <c r="AB23" s="270"/>
      <c r="AC23" s="270"/>
      <c r="AD23" s="270"/>
      <c r="AE23" s="270"/>
      <c r="AF23" s="270"/>
      <c r="AG23" s="270"/>
      <c r="AH23" s="270"/>
      <c r="AI23" s="270"/>
      <c r="AJ23" s="270"/>
      <c r="AK23" s="270"/>
      <c r="AL23" s="270"/>
      <c r="AM23" s="270"/>
      <c r="AN23" s="270"/>
      <c r="AR23" s="20"/>
      <c r="BE23" s="263"/>
    </row>
    <row r="24" spans="2:71" ht="6.95" customHeight="1">
      <c r="B24" s="20"/>
      <c r="AR24" s="20"/>
      <c r="BE24" s="263"/>
    </row>
    <row r="25" spans="2:7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63"/>
    </row>
    <row r="26" spans="2:71" s="1" customFormat="1" ht="25.9" customHeight="1">
      <c r="B26" s="32"/>
      <c r="D26" s="33" t="s">
        <v>40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71">
        <f>ROUND(AG54,2)</f>
        <v>0</v>
      </c>
      <c r="AL26" s="272"/>
      <c r="AM26" s="272"/>
      <c r="AN26" s="272"/>
      <c r="AO26" s="272"/>
      <c r="AR26" s="32"/>
      <c r="BE26" s="263"/>
    </row>
    <row r="27" spans="2:71" s="1" customFormat="1" ht="6.95" customHeight="1">
      <c r="B27" s="32"/>
      <c r="AR27" s="32"/>
      <c r="BE27" s="263"/>
    </row>
    <row r="28" spans="2:71" s="1" customFormat="1" ht="12.75">
      <c r="B28" s="32"/>
      <c r="L28" s="273" t="s">
        <v>41</v>
      </c>
      <c r="M28" s="273"/>
      <c r="N28" s="273"/>
      <c r="O28" s="273"/>
      <c r="P28" s="273"/>
      <c r="W28" s="273" t="s">
        <v>42</v>
      </c>
      <c r="X28" s="273"/>
      <c r="Y28" s="273"/>
      <c r="Z28" s="273"/>
      <c r="AA28" s="273"/>
      <c r="AB28" s="273"/>
      <c r="AC28" s="273"/>
      <c r="AD28" s="273"/>
      <c r="AE28" s="273"/>
      <c r="AK28" s="273" t="s">
        <v>43</v>
      </c>
      <c r="AL28" s="273"/>
      <c r="AM28" s="273"/>
      <c r="AN28" s="273"/>
      <c r="AO28" s="273"/>
      <c r="AR28" s="32"/>
      <c r="BE28" s="263"/>
    </row>
    <row r="29" spans="2:71" s="2" customFormat="1" ht="14.45" customHeight="1">
      <c r="B29" s="35"/>
      <c r="D29" s="27" t="s">
        <v>44</v>
      </c>
      <c r="F29" s="27" t="s">
        <v>45</v>
      </c>
      <c r="L29" s="276">
        <v>0.21</v>
      </c>
      <c r="M29" s="275"/>
      <c r="N29" s="275"/>
      <c r="O29" s="275"/>
      <c r="P29" s="275"/>
      <c r="W29" s="274">
        <f>ROUND(AZ54, 2)</f>
        <v>0</v>
      </c>
      <c r="X29" s="275"/>
      <c r="Y29" s="275"/>
      <c r="Z29" s="275"/>
      <c r="AA29" s="275"/>
      <c r="AB29" s="275"/>
      <c r="AC29" s="275"/>
      <c r="AD29" s="275"/>
      <c r="AE29" s="275"/>
      <c r="AK29" s="274">
        <f>ROUND(AV54, 2)</f>
        <v>0</v>
      </c>
      <c r="AL29" s="275"/>
      <c r="AM29" s="275"/>
      <c r="AN29" s="275"/>
      <c r="AO29" s="275"/>
      <c r="AR29" s="35"/>
      <c r="BE29" s="264"/>
    </row>
    <row r="30" spans="2:71" s="2" customFormat="1" ht="14.45" customHeight="1">
      <c r="B30" s="35"/>
      <c r="F30" s="27" t="s">
        <v>46</v>
      </c>
      <c r="L30" s="276">
        <v>0.15</v>
      </c>
      <c r="M30" s="275"/>
      <c r="N30" s="275"/>
      <c r="O30" s="275"/>
      <c r="P30" s="275"/>
      <c r="W30" s="274">
        <f>ROUND(BA54, 2)</f>
        <v>0</v>
      </c>
      <c r="X30" s="275"/>
      <c r="Y30" s="275"/>
      <c r="Z30" s="275"/>
      <c r="AA30" s="275"/>
      <c r="AB30" s="275"/>
      <c r="AC30" s="275"/>
      <c r="AD30" s="275"/>
      <c r="AE30" s="275"/>
      <c r="AK30" s="274">
        <f>ROUND(AW54, 2)</f>
        <v>0</v>
      </c>
      <c r="AL30" s="275"/>
      <c r="AM30" s="275"/>
      <c r="AN30" s="275"/>
      <c r="AO30" s="275"/>
      <c r="AR30" s="35"/>
      <c r="BE30" s="264"/>
    </row>
    <row r="31" spans="2:71" s="2" customFormat="1" ht="14.45" hidden="1" customHeight="1">
      <c r="B31" s="35"/>
      <c r="F31" s="27" t="s">
        <v>47</v>
      </c>
      <c r="L31" s="276">
        <v>0.21</v>
      </c>
      <c r="M31" s="275"/>
      <c r="N31" s="275"/>
      <c r="O31" s="275"/>
      <c r="P31" s="275"/>
      <c r="W31" s="274">
        <f>ROUND(BB54, 2)</f>
        <v>0</v>
      </c>
      <c r="X31" s="275"/>
      <c r="Y31" s="275"/>
      <c r="Z31" s="275"/>
      <c r="AA31" s="275"/>
      <c r="AB31" s="275"/>
      <c r="AC31" s="275"/>
      <c r="AD31" s="275"/>
      <c r="AE31" s="275"/>
      <c r="AK31" s="274">
        <v>0</v>
      </c>
      <c r="AL31" s="275"/>
      <c r="AM31" s="275"/>
      <c r="AN31" s="275"/>
      <c r="AO31" s="275"/>
      <c r="AR31" s="35"/>
      <c r="BE31" s="264"/>
    </row>
    <row r="32" spans="2:71" s="2" customFormat="1" ht="14.45" hidden="1" customHeight="1">
      <c r="B32" s="35"/>
      <c r="F32" s="27" t="s">
        <v>48</v>
      </c>
      <c r="L32" s="276">
        <v>0.15</v>
      </c>
      <c r="M32" s="275"/>
      <c r="N32" s="275"/>
      <c r="O32" s="275"/>
      <c r="P32" s="275"/>
      <c r="W32" s="274">
        <f>ROUND(BC54, 2)</f>
        <v>0</v>
      </c>
      <c r="X32" s="275"/>
      <c r="Y32" s="275"/>
      <c r="Z32" s="275"/>
      <c r="AA32" s="275"/>
      <c r="AB32" s="275"/>
      <c r="AC32" s="275"/>
      <c r="AD32" s="275"/>
      <c r="AE32" s="275"/>
      <c r="AK32" s="274">
        <v>0</v>
      </c>
      <c r="AL32" s="275"/>
      <c r="AM32" s="275"/>
      <c r="AN32" s="275"/>
      <c r="AO32" s="275"/>
      <c r="AR32" s="35"/>
      <c r="BE32" s="264"/>
    </row>
    <row r="33" spans="2:44" s="2" customFormat="1" ht="14.45" hidden="1" customHeight="1">
      <c r="B33" s="35"/>
      <c r="F33" s="27" t="s">
        <v>49</v>
      </c>
      <c r="L33" s="276">
        <v>0</v>
      </c>
      <c r="M33" s="275"/>
      <c r="N33" s="275"/>
      <c r="O33" s="275"/>
      <c r="P33" s="275"/>
      <c r="W33" s="274">
        <f>ROUND(BD54, 2)</f>
        <v>0</v>
      </c>
      <c r="X33" s="275"/>
      <c r="Y33" s="275"/>
      <c r="Z33" s="275"/>
      <c r="AA33" s="275"/>
      <c r="AB33" s="275"/>
      <c r="AC33" s="275"/>
      <c r="AD33" s="275"/>
      <c r="AE33" s="275"/>
      <c r="AK33" s="274">
        <v>0</v>
      </c>
      <c r="AL33" s="275"/>
      <c r="AM33" s="275"/>
      <c r="AN33" s="275"/>
      <c r="AO33" s="275"/>
      <c r="AR33" s="35"/>
    </row>
    <row r="34" spans="2:44" s="1" customFormat="1" ht="6.95" customHeight="1">
      <c r="B34" s="32"/>
      <c r="AR34" s="32"/>
    </row>
    <row r="35" spans="2:44" s="1" customFormat="1" ht="25.9" customHeight="1">
      <c r="B35" s="32"/>
      <c r="C35" s="36"/>
      <c r="D35" s="37" t="s">
        <v>50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51</v>
      </c>
      <c r="U35" s="38"/>
      <c r="V35" s="38"/>
      <c r="W35" s="38"/>
      <c r="X35" s="277" t="s">
        <v>52</v>
      </c>
      <c r="Y35" s="278"/>
      <c r="Z35" s="278"/>
      <c r="AA35" s="278"/>
      <c r="AB35" s="278"/>
      <c r="AC35" s="38"/>
      <c r="AD35" s="38"/>
      <c r="AE35" s="38"/>
      <c r="AF35" s="38"/>
      <c r="AG35" s="38"/>
      <c r="AH35" s="38"/>
      <c r="AI35" s="38"/>
      <c r="AJ35" s="38"/>
      <c r="AK35" s="279">
        <f>SUM(AK26:AK33)</f>
        <v>0</v>
      </c>
      <c r="AL35" s="278"/>
      <c r="AM35" s="278"/>
      <c r="AN35" s="278"/>
      <c r="AO35" s="280"/>
      <c r="AP35" s="36"/>
      <c r="AQ35" s="36"/>
      <c r="AR35" s="32"/>
    </row>
    <row r="36" spans="2:44" s="1" customFormat="1" ht="6.95" customHeight="1">
      <c r="B36" s="32"/>
      <c r="AR36" s="32"/>
    </row>
    <row r="37" spans="2:44" s="1" customFormat="1" ht="6.95" customHeight="1"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32"/>
    </row>
    <row r="41" spans="2:44" s="1" customFormat="1" ht="6.95" customHeight="1">
      <c r="B41" s="42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32"/>
    </row>
    <row r="42" spans="2:44" s="1" customFormat="1" ht="24.95" customHeight="1">
      <c r="B42" s="32"/>
      <c r="C42" s="21" t="s">
        <v>53</v>
      </c>
      <c r="AR42" s="32"/>
    </row>
    <row r="43" spans="2:44" s="1" customFormat="1" ht="6.95" customHeight="1">
      <c r="B43" s="32"/>
      <c r="AR43" s="32"/>
    </row>
    <row r="44" spans="2:44" s="3" customFormat="1" ht="12" customHeight="1">
      <c r="B44" s="44"/>
      <c r="C44" s="27" t="s">
        <v>13</v>
      </c>
      <c r="L44" s="3" t="str">
        <f>K5</f>
        <v>20211002</v>
      </c>
      <c r="AR44" s="44"/>
    </row>
    <row r="45" spans="2:44" s="4" customFormat="1" ht="36.950000000000003" customHeight="1">
      <c r="B45" s="45"/>
      <c r="C45" s="46" t="s">
        <v>16</v>
      </c>
      <c r="L45" s="297" t="str">
        <f>K6</f>
        <v>Letiště Karlovy Vary - oplocení SZ části plochy letiště K. Vary - 2. etapa</v>
      </c>
      <c r="M45" s="298"/>
      <c r="N45" s="298"/>
      <c r="O45" s="298"/>
      <c r="P45" s="298"/>
      <c r="Q45" s="298"/>
      <c r="R45" s="298"/>
      <c r="S45" s="298"/>
      <c r="T45" s="298"/>
      <c r="U45" s="298"/>
      <c r="V45" s="298"/>
      <c r="W45" s="298"/>
      <c r="X45" s="298"/>
      <c r="Y45" s="298"/>
      <c r="Z45" s="298"/>
      <c r="AA45" s="298"/>
      <c r="AB45" s="298"/>
      <c r="AC45" s="298"/>
      <c r="AD45" s="298"/>
      <c r="AE45" s="298"/>
      <c r="AF45" s="298"/>
      <c r="AG45" s="298"/>
      <c r="AH45" s="298"/>
      <c r="AI45" s="298"/>
      <c r="AJ45" s="298"/>
      <c r="AK45" s="298"/>
      <c r="AL45" s="298"/>
      <c r="AM45" s="298"/>
      <c r="AN45" s="298"/>
      <c r="AO45" s="298"/>
      <c r="AR45" s="45"/>
    </row>
    <row r="46" spans="2:44" s="1" customFormat="1" ht="6.95" customHeight="1">
      <c r="B46" s="32"/>
      <c r="AR46" s="32"/>
    </row>
    <row r="47" spans="2:44" s="1" customFormat="1" ht="12" customHeight="1">
      <c r="B47" s="32"/>
      <c r="C47" s="27" t="s">
        <v>21</v>
      </c>
      <c r="L47" s="47" t="str">
        <f>IF(K8="","",K8)</f>
        <v>letiště Karlovy Vary</v>
      </c>
      <c r="AI47" s="27" t="s">
        <v>23</v>
      </c>
      <c r="AM47" s="281" t="str">
        <f>IF(AN8= "","",AN8)</f>
        <v>2. 10. 2021</v>
      </c>
      <c r="AN47" s="281"/>
      <c r="AR47" s="32"/>
    </row>
    <row r="48" spans="2:44" s="1" customFormat="1" ht="6.95" customHeight="1">
      <c r="B48" s="32"/>
      <c r="AR48" s="32"/>
    </row>
    <row r="49" spans="1:91" s="1" customFormat="1" ht="15.2" customHeight="1">
      <c r="B49" s="32"/>
      <c r="C49" s="27" t="s">
        <v>25</v>
      </c>
      <c r="L49" s="3" t="str">
        <f>IF(E11= "","",E11)</f>
        <v>Letiště Karlovy Vary, s.r.o.</v>
      </c>
      <c r="AI49" s="27" t="s">
        <v>32</v>
      </c>
      <c r="AM49" s="282" t="str">
        <f>IF(E17="","",E17)</f>
        <v>Ing. Roman Gajdoš</v>
      </c>
      <c r="AN49" s="283"/>
      <c r="AO49" s="283"/>
      <c r="AP49" s="283"/>
      <c r="AR49" s="32"/>
      <c r="AS49" s="284" t="s">
        <v>54</v>
      </c>
      <c r="AT49" s="285"/>
      <c r="AU49" s="49"/>
      <c r="AV49" s="49"/>
      <c r="AW49" s="49"/>
      <c r="AX49" s="49"/>
      <c r="AY49" s="49"/>
      <c r="AZ49" s="49"/>
      <c r="BA49" s="49"/>
      <c r="BB49" s="49"/>
      <c r="BC49" s="49"/>
      <c r="BD49" s="50"/>
    </row>
    <row r="50" spans="1:91" s="1" customFormat="1" ht="15.2" customHeight="1">
      <c r="B50" s="32"/>
      <c r="C50" s="27" t="s">
        <v>30</v>
      </c>
      <c r="L50" s="3" t="str">
        <f>IF(E14= "Vyplň údaj","",E14)</f>
        <v/>
      </c>
      <c r="AI50" s="27" t="s">
        <v>36</v>
      </c>
      <c r="AM50" s="282" t="str">
        <f>IF(E20="","",E20)</f>
        <v>Bc. Martin Frous</v>
      </c>
      <c r="AN50" s="283"/>
      <c r="AO50" s="283"/>
      <c r="AP50" s="283"/>
      <c r="AR50" s="32"/>
      <c r="AS50" s="286"/>
      <c r="AT50" s="287"/>
      <c r="BD50" s="51"/>
    </row>
    <row r="51" spans="1:91" s="1" customFormat="1" ht="10.9" customHeight="1">
      <c r="B51" s="32"/>
      <c r="AR51" s="32"/>
      <c r="AS51" s="286"/>
      <c r="AT51" s="287"/>
      <c r="BD51" s="51"/>
    </row>
    <row r="52" spans="1:91" s="1" customFormat="1" ht="29.25" customHeight="1">
      <c r="B52" s="32"/>
      <c r="C52" s="293" t="s">
        <v>55</v>
      </c>
      <c r="D52" s="294"/>
      <c r="E52" s="294"/>
      <c r="F52" s="294"/>
      <c r="G52" s="294"/>
      <c r="H52" s="52"/>
      <c r="I52" s="295" t="s">
        <v>56</v>
      </c>
      <c r="J52" s="294"/>
      <c r="K52" s="294"/>
      <c r="L52" s="294"/>
      <c r="M52" s="294"/>
      <c r="N52" s="294"/>
      <c r="O52" s="294"/>
      <c r="P52" s="294"/>
      <c r="Q52" s="294"/>
      <c r="R52" s="294"/>
      <c r="S52" s="294"/>
      <c r="T52" s="294"/>
      <c r="U52" s="294"/>
      <c r="V52" s="294"/>
      <c r="W52" s="294"/>
      <c r="X52" s="294"/>
      <c r="Y52" s="294"/>
      <c r="Z52" s="294"/>
      <c r="AA52" s="294"/>
      <c r="AB52" s="294"/>
      <c r="AC52" s="294"/>
      <c r="AD52" s="294"/>
      <c r="AE52" s="294"/>
      <c r="AF52" s="294"/>
      <c r="AG52" s="296" t="s">
        <v>57</v>
      </c>
      <c r="AH52" s="294"/>
      <c r="AI52" s="294"/>
      <c r="AJ52" s="294"/>
      <c r="AK52" s="294"/>
      <c r="AL52" s="294"/>
      <c r="AM52" s="294"/>
      <c r="AN52" s="295" t="s">
        <v>58</v>
      </c>
      <c r="AO52" s="294"/>
      <c r="AP52" s="294"/>
      <c r="AQ52" s="53" t="s">
        <v>59</v>
      </c>
      <c r="AR52" s="32"/>
      <c r="AS52" s="54" t="s">
        <v>60</v>
      </c>
      <c r="AT52" s="55" t="s">
        <v>61</v>
      </c>
      <c r="AU52" s="55" t="s">
        <v>62</v>
      </c>
      <c r="AV52" s="55" t="s">
        <v>63</v>
      </c>
      <c r="AW52" s="55" t="s">
        <v>64</v>
      </c>
      <c r="AX52" s="55" t="s">
        <v>65</v>
      </c>
      <c r="AY52" s="55" t="s">
        <v>66</v>
      </c>
      <c r="AZ52" s="55" t="s">
        <v>67</v>
      </c>
      <c r="BA52" s="55" t="s">
        <v>68</v>
      </c>
      <c r="BB52" s="55" t="s">
        <v>69</v>
      </c>
      <c r="BC52" s="55" t="s">
        <v>70</v>
      </c>
      <c r="BD52" s="56" t="s">
        <v>71</v>
      </c>
    </row>
    <row r="53" spans="1:91" s="1" customFormat="1" ht="10.9" customHeight="1">
      <c r="B53" s="32"/>
      <c r="AR53" s="32"/>
      <c r="AS53" s="57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50"/>
    </row>
    <row r="54" spans="1:91" s="5" customFormat="1" ht="32.450000000000003" customHeight="1">
      <c r="B54" s="58"/>
      <c r="C54" s="59" t="s">
        <v>72</v>
      </c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291">
        <f>ROUND(SUM(AG55:AG56),2)</f>
        <v>0</v>
      </c>
      <c r="AH54" s="291"/>
      <c r="AI54" s="291"/>
      <c r="AJ54" s="291"/>
      <c r="AK54" s="291"/>
      <c r="AL54" s="291"/>
      <c r="AM54" s="291"/>
      <c r="AN54" s="292">
        <f>SUM(AG54,AT54)</f>
        <v>0</v>
      </c>
      <c r="AO54" s="292"/>
      <c r="AP54" s="292"/>
      <c r="AQ54" s="62" t="s">
        <v>19</v>
      </c>
      <c r="AR54" s="58"/>
      <c r="AS54" s="63">
        <f>ROUND(SUM(AS55:AS56),2)</f>
        <v>0</v>
      </c>
      <c r="AT54" s="64">
        <f>ROUND(SUM(AV54:AW54),2)</f>
        <v>0</v>
      </c>
      <c r="AU54" s="65">
        <f>ROUND(SUM(AU55:AU56),5)</f>
        <v>0</v>
      </c>
      <c r="AV54" s="64">
        <f>ROUND(AZ54*L29,2)</f>
        <v>0</v>
      </c>
      <c r="AW54" s="64">
        <f>ROUND(BA54*L30,2)</f>
        <v>0</v>
      </c>
      <c r="AX54" s="64">
        <f>ROUND(BB54*L29,2)</f>
        <v>0</v>
      </c>
      <c r="AY54" s="64">
        <f>ROUND(BC54*L30,2)</f>
        <v>0</v>
      </c>
      <c r="AZ54" s="64">
        <f>ROUND(SUM(AZ55:AZ56),2)</f>
        <v>0</v>
      </c>
      <c r="BA54" s="64">
        <f>ROUND(SUM(BA55:BA56),2)</f>
        <v>0</v>
      </c>
      <c r="BB54" s="64">
        <f>ROUND(SUM(BB55:BB56),2)</f>
        <v>0</v>
      </c>
      <c r="BC54" s="64">
        <f>ROUND(SUM(BC55:BC56),2)</f>
        <v>0</v>
      </c>
      <c r="BD54" s="66">
        <f>ROUND(SUM(BD55:BD56),2)</f>
        <v>0</v>
      </c>
      <c r="BS54" s="67" t="s">
        <v>73</v>
      </c>
      <c r="BT54" s="67" t="s">
        <v>74</v>
      </c>
      <c r="BU54" s="68" t="s">
        <v>75</v>
      </c>
      <c r="BV54" s="67" t="s">
        <v>76</v>
      </c>
      <c r="BW54" s="67" t="s">
        <v>5</v>
      </c>
      <c r="BX54" s="67" t="s">
        <v>77</v>
      </c>
      <c r="CL54" s="67" t="s">
        <v>19</v>
      </c>
    </row>
    <row r="55" spans="1:91" s="6" customFormat="1" ht="16.5" customHeight="1">
      <c r="A55" s="69" t="s">
        <v>78</v>
      </c>
      <c r="B55" s="70"/>
      <c r="C55" s="71"/>
      <c r="D55" s="290" t="s">
        <v>79</v>
      </c>
      <c r="E55" s="290"/>
      <c r="F55" s="290"/>
      <c r="G55" s="290"/>
      <c r="H55" s="290"/>
      <c r="I55" s="72"/>
      <c r="J55" s="290" t="s">
        <v>80</v>
      </c>
      <c r="K55" s="290"/>
      <c r="L55" s="290"/>
      <c r="M55" s="290"/>
      <c r="N55" s="290"/>
      <c r="O55" s="290"/>
      <c r="P55" s="290"/>
      <c r="Q55" s="290"/>
      <c r="R55" s="290"/>
      <c r="S55" s="290"/>
      <c r="T55" s="290"/>
      <c r="U55" s="290"/>
      <c r="V55" s="290"/>
      <c r="W55" s="290"/>
      <c r="X55" s="290"/>
      <c r="Y55" s="290"/>
      <c r="Z55" s="290"/>
      <c r="AA55" s="290"/>
      <c r="AB55" s="290"/>
      <c r="AC55" s="290"/>
      <c r="AD55" s="290"/>
      <c r="AE55" s="290"/>
      <c r="AF55" s="290"/>
      <c r="AG55" s="288">
        <f>'01 - Stavební část'!J30</f>
        <v>0</v>
      </c>
      <c r="AH55" s="289"/>
      <c r="AI55" s="289"/>
      <c r="AJ55" s="289"/>
      <c r="AK55" s="289"/>
      <c r="AL55" s="289"/>
      <c r="AM55" s="289"/>
      <c r="AN55" s="288">
        <f>SUM(AG55,AT55)</f>
        <v>0</v>
      </c>
      <c r="AO55" s="289"/>
      <c r="AP55" s="289"/>
      <c r="AQ55" s="73" t="s">
        <v>81</v>
      </c>
      <c r="AR55" s="70"/>
      <c r="AS55" s="74">
        <v>0</v>
      </c>
      <c r="AT55" s="75">
        <f>ROUND(SUM(AV55:AW55),2)</f>
        <v>0</v>
      </c>
      <c r="AU55" s="76">
        <f>'01 - Stavební část'!P84</f>
        <v>0</v>
      </c>
      <c r="AV55" s="75">
        <f>'01 - Stavební část'!J33</f>
        <v>0</v>
      </c>
      <c r="AW55" s="75">
        <f>'01 - Stavební část'!J34</f>
        <v>0</v>
      </c>
      <c r="AX55" s="75">
        <f>'01 - Stavební část'!J35</f>
        <v>0</v>
      </c>
      <c r="AY55" s="75">
        <f>'01 - Stavební část'!J36</f>
        <v>0</v>
      </c>
      <c r="AZ55" s="75">
        <f>'01 - Stavební část'!F33</f>
        <v>0</v>
      </c>
      <c r="BA55" s="75">
        <f>'01 - Stavební část'!F34</f>
        <v>0</v>
      </c>
      <c r="BB55" s="75">
        <f>'01 - Stavební část'!F35</f>
        <v>0</v>
      </c>
      <c r="BC55" s="75">
        <f>'01 - Stavební část'!F36</f>
        <v>0</v>
      </c>
      <c r="BD55" s="77">
        <f>'01 - Stavební část'!F37</f>
        <v>0</v>
      </c>
      <c r="BT55" s="78" t="s">
        <v>82</v>
      </c>
      <c r="BV55" s="78" t="s">
        <v>76</v>
      </c>
      <c r="BW55" s="78" t="s">
        <v>83</v>
      </c>
      <c r="BX55" s="78" t="s">
        <v>5</v>
      </c>
      <c r="CL55" s="78" t="s">
        <v>19</v>
      </c>
      <c r="CM55" s="78" t="s">
        <v>84</v>
      </c>
    </row>
    <row r="56" spans="1:91" s="6" customFormat="1" ht="16.5" customHeight="1">
      <c r="A56" s="69" t="s">
        <v>78</v>
      </c>
      <c r="B56" s="70"/>
      <c r="C56" s="71"/>
      <c r="D56" s="290" t="s">
        <v>85</v>
      </c>
      <c r="E56" s="290"/>
      <c r="F56" s="290"/>
      <c r="G56" s="290"/>
      <c r="H56" s="290"/>
      <c r="I56" s="72"/>
      <c r="J56" s="290" t="s">
        <v>86</v>
      </c>
      <c r="K56" s="290"/>
      <c r="L56" s="290"/>
      <c r="M56" s="290"/>
      <c r="N56" s="290"/>
      <c r="O56" s="290"/>
      <c r="P56" s="290"/>
      <c r="Q56" s="290"/>
      <c r="R56" s="290"/>
      <c r="S56" s="290"/>
      <c r="T56" s="290"/>
      <c r="U56" s="290"/>
      <c r="V56" s="290"/>
      <c r="W56" s="290"/>
      <c r="X56" s="290"/>
      <c r="Y56" s="290"/>
      <c r="Z56" s="290"/>
      <c r="AA56" s="290"/>
      <c r="AB56" s="290"/>
      <c r="AC56" s="290"/>
      <c r="AD56" s="290"/>
      <c r="AE56" s="290"/>
      <c r="AF56" s="290"/>
      <c r="AG56" s="288">
        <f>'02 - Vedlejší a ostatní n...'!J30</f>
        <v>0</v>
      </c>
      <c r="AH56" s="289"/>
      <c r="AI56" s="289"/>
      <c r="AJ56" s="289"/>
      <c r="AK56" s="289"/>
      <c r="AL56" s="289"/>
      <c r="AM56" s="289"/>
      <c r="AN56" s="288">
        <f>SUM(AG56,AT56)</f>
        <v>0</v>
      </c>
      <c r="AO56" s="289"/>
      <c r="AP56" s="289"/>
      <c r="AQ56" s="73" t="s">
        <v>81</v>
      </c>
      <c r="AR56" s="70"/>
      <c r="AS56" s="79">
        <v>0</v>
      </c>
      <c r="AT56" s="80">
        <f>ROUND(SUM(AV56:AW56),2)</f>
        <v>0</v>
      </c>
      <c r="AU56" s="81">
        <f>'02 - Vedlejší a ostatní n...'!P84</f>
        <v>0</v>
      </c>
      <c r="AV56" s="80">
        <f>'02 - Vedlejší a ostatní n...'!J33</f>
        <v>0</v>
      </c>
      <c r="AW56" s="80">
        <f>'02 - Vedlejší a ostatní n...'!J34</f>
        <v>0</v>
      </c>
      <c r="AX56" s="80">
        <f>'02 - Vedlejší a ostatní n...'!J35</f>
        <v>0</v>
      </c>
      <c r="AY56" s="80">
        <f>'02 - Vedlejší a ostatní n...'!J36</f>
        <v>0</v>
      </c>
      <c r="AZ56" s="80">
        <f>'02 - Vedlejší a ostatní n...'!F33</f>
        <v>0</v>
      </c>
      <c r="BA56" s="80">
        <f>'02 - Vedlejší a ostatní n...'!F34</f>
        <v>0</v>
      </c>
      <c r="BB56" s="80">
        <f>'02 - Vedlejší a ostatní n...'!F35</f>
        <v>0</v>
      </c>
      <c r="BC56" s="80">
        <f>'02 - Vedlejší a ostatní n...'!F36</f>
        <v>0</v>
      </c>
      <c r="BD56" s="82">
        <f>'02 - Vedlejší a ostatní n...'!F37</f>
        <v>0</v>
      </c>
      <c r="BT56" s="78" t="s">
        <v>82</v>
      </c>
      <c r="BV56" s="78" t="s">
        <v>76</v>
      </c>
      <c r="BW56" s="78" t="s">
        <v>87</v>
      </c>
      <c r="BX56" s="78" t="s">
        <v>5</v>
      </c>
      <c r="CL56" s="78" t="s">
        <v>19</v>
      </c>
      <c r="CM56" s="78" t="s">
        <v>84</v>
      </c>
    </row>
    <row r="57" spans="1:91" s="1" customFormat="1" ht="30" customHeight="1">
      <c r="B57" s="32"/>
      <c r="AR57" s="32"/>
    </row>
    <row r="58" spans="1:91" s="1" customFormat="1" ht="6.95" customHeight="1"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32"/>
    </row>
  </sheetData>
  <sheetProtection algorithmName="SHA-512" hashValue="ITTcMZfim0jgphlGMByTMfxT1761tAClu4snPikashuCH7CgGfks4aqh6bHOLK+AhPhO1chd/sM+u+JPkeqYxA==" saltValue="xPB8zJ3oWy14+LDUXKU7TwwLdITdNket/ownqYtCl7Hw41NjwDDzsWRrJUHXacpMhUZ16320BI5ibu+Nz4LUMw==" spinCount="100000" sheet="1" objects="1" scenarios="1" formatColumns="0" formatRows="0"/>
  <mergeCells count="46">
    <mergeCell ref="AR2:BE2"/>
    <mergeCell ref="AN56:AP56"/>
    <mergeCell ref="AG56:AM56"/>
    <mergeCell ref="D56:H56"/>
    <mergeCell ref="J56:AF56"/>
    <mergeCell ref="AG54:AM54"/>
    <mergeCell ref="AN54:AP54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01 - Stavební část'!C2" display="/" xr:uid="{00000000-0004-0000-0000-000000000000}"/>
    <hyperlink ref="A56" location="'02 - Vedlejší a ostatní n...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10"/>
  <sheetViews>
    <sheetView showGridLines="0" topLeftCell="A69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AT2" s="17" t="s">
        <v>83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84</v>
      </c>
    </row>
    <row r="4" spans="2:46" ht="24.95" customHeight="1">
      <c r="B4" s="20"/>
      <c r="D4" s="21" t="s">
        <v>88</v>
      </c>
      <c r="L4" s="20"/>
      <c r="M4" s="83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26.25" customHeight="1">
      <c r="B7" s="20"/>
      <c r="E7" s="300" t="str">
        <f>'Rekapitulace stavby'!K6</f>
        <v>Letiště Karlovy Vary - oplocení SZ části plochy letiště K. Vary - 2. etapa</v>
      </c>
      <c r="F7" s="301"/>
      <c r="G7" s="301"/>
      <c r="H7" s="301"/>
      <c r="L7" s="20"/>
    </row>
    <row r="8" spans="2:46" s="1" customFormat="1" ht="12" customHeight="1">
      <c r="B8" s="32"/>
      <c r="D8" s="27" t="s">
        <v>89</v>
      </c>
      <c r="L8" s="32"/>
    </row>
    <row r="9" spans="2:46" s="1" customFormat="1" ht="16.5" customHeight="1">
      <c r="B9" s="32"/>
      <c r="E9" s="297" t="s">
        <v>90</v>
      </c>
      <c r="F9" s="299"/>
      <c r="G9" s="299"/>
      <c r="H9" s="299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18</v>
      </c>
      <c r="F11" s="25" t="s">
        <v>19</v>
      </c>
      <c r="I11" s="27" t="s">
        <v>20</v>
      </c>
      <c r="J11" s="25" t="s">
        <v>19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48" t="str">
        <f>'Rekapitulace stavby'!AN8</f>
        <v>2. 10. 2021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">
        <v>27</v>
      </c>
      <c r="L14" s="32"/>
    </row>
    <row r="15" spans="2:46" s="1" customFormat="1" ht="18" customHeight="1">
      <c r="B15" s="32"/>
      <c r="E15" s="25" t="s">
        <v>28</v>
      </c>
      <c r="I15" s="27" t="s">
        <v>29</v>
      </c>
      <c r="J15" s="25" t="s">
        <v>19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30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302" t="str">
        <f>'Rekapitulace stavby'!E14</f>
        <v>Vyplň údaj</v>
      </c>
      <c r="F18" s="265"/>
      <c r="G18" s="265"/>
      <c r="H18" s="265"/>
      <c r="I18" s="27" t="s">
        <v>29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32</v>
      </c>
      <c r="I20" s="27" t="s">
        <v>26</v>
      </c>
      <c r="J20" s="25" t="s">
        <v>33</v>
      </c>
      <c r="L20" s="32"/>
    </row>
    <row r="21" spans="2:12" s="1" customFormat="1" ht="18" customHeight="1">
      <c r="B21" s="32"/>
      <c r="E21" s="25" t="s">
        <v>34</v>
      </c>
      <c r="I21" s="27" t="s">
        <v>29</v>
      </c>
      <c r="J21" s="25" t="s">
        <v>19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36</v>
      </c>
      <c r="I23" s="27" t="s">
        <v>26</v>
      </c>
      <c r="J23" s="25" t="s">
        <v>19</v>
      </c>
      <c r="L23" s="32"/>
    </row>
    <row r="24" spans="2:12" s="1" customFormat="1" ht="18" customHeight="1">
      <c r="B24" s="32"/>
      <c r="E24" s="25" t="s">
        <v>37</v>
      </c>
      <c r="I24" s="27" t="s">
        <v>29</v>
      </c>
      <c r="J24" s="25" t="s">
        <v>19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38</v>
      </c>
      <c r="L26" s="32"/>
    </row>
    <row r="27" spans="2:12" s="7" customFormat="1" ht="16.5" customHeight="1">
      <c r="B27" s="84"/>
      <c r="E27" s="270" t="s">
        <v>19</v>
      </c>
      <c r="F27" s="270"/>
      <c r="G27" s="270"/>
      <c r="H27" s="270"/>
      <c r="L27" s="84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49"/>
      <c r="E29" s="49"/>
      <c r="F29" s="49"/>
      <c r="G29" s="49"/>
      <c r="H29" s="49"/>
      <c r="I29" s="49"/>
      <c r="J29" s="49"/>
      <c r="K29" s="49"/>
      <c r="L29" s="32"/>
    </row>
    <row r="30" spans="2:12" s="1" customFormat="1" ht="25.35" customHeight="1">
      <c r="B30" s="32"/>
      <c r="D30" s="85" t="s">
        <v>40</v>
      </c>
      <c r="J30" s="61">
        <f>ROUND(J84, 2)</f>
        <v>0</v>
      </c>
      <c r="L30" s="32"/>
    </row>
    <row r="31" spans="2:12" s="1" customFormat="1" ht="6.95" customHeight="1">
      <c r="B31" s="32"/>
      <c r="D31" s="49"/>
      <c r="E31" s="49"/>
      <c r="F31" s="49"/>
      <c r="G31" s="49"/>
      <c r="H31" s="49"/>
      <c r="I31" s="49"/>
      <c r="J31" s="49"/>
      <c r="K31" s="49"/>
      <c r="L31" s="32"/>
    </row>
    <row r="32" spans="2:12" s="1" customFormat="1" ht="14.45" customHeight="1">
      <c r="B32" s="32"/>
      <c r="F32" s="86" t="s">
        <v>42</v>
      </c>
      <c r="I32" s="86" t="s">
        <v>41</v>
      </c>
      <c r="J32" s="86" t="s">
        <v>43</v>
      </c>
      <c r="L32" s="32"/>
    </row>
    <row r="33" spans="2:12" s="1" customFormat="1" ht="14.45" customHeight="1">
      <c r="B33" s="32"/>
      <c r="D33" s="87" t="s">
        <v>44</v>
      </c>
      <c r="E33" s="27" t="s">
        <v>45</v>
      </c>
      <c r="F33" s="88">
        <f>ROUND((SUM(BE84:BE209)),  2)</f>
        <v>0</v>
      </c>
      <c r="I33" s="89">
        <v>0.21</v>
      </c>
      <c r="J33" s="88">
        <f>ROUND(((SUM(BE84:BE209))*I33),  2)</f>
        <v>0</v>
      </c>
      <c r="L33" s="32"/>
    </row>
    <row r="34" spans="2:12" s="1" customFormat="1" ht="14.45" customHeight="1">
      <c r="B34" s="32"/>
      <c r="E34" s="27" t="s">
        <v>46</v>
      </c>
      <c r="F34" s="88">
        <f>ROUND((SUM(BF84:BF209)),  2)</f>
        <v>0</v>
      </c>
      <c r="I34" s="89">
        <v>0.15</v>
      </c>
      <c r="J34" s="88">
        <f>ROUND(((SUM(BF84:BF209))*I34),  2)</f>
        <v>0</v>
      </c>
      <c r="L34" s="32"/>
    </row>
    <row r="35" spans="2:12" s="1" customFormat="1" ht="14.45" hidden="1" customHeight="1">
      <c r="B35" s="32"/>
      <c r="E35" s="27" t="s">
        <v>47</v>
      </c>
      <c r="F35" s="88">
        <f>ROUND((SUM(BG84:BG209)),  2)</f>
        <v>0</v>
      </c>
      <c r="I35" s="89">
        <v>0.21</v>
      </c>
      <c r="J35" s="88">
        <f>0</f>
        <v>0</v>
      </c>
      <c r="L35" s="32"/>
    </row>
    <row r="36" spans="2:12" s="1" customFormat="1" ht="14.45" hidden="1" customHeight="1">
      <c r="B36" s="32"/>
      <c r="E36" s="27" t="s">
        <v>48</v>
      </c>
      <c r="F36" s="88">
        <f>ROUND((SUM(BH84:BH209)),  2)</f>
        <v>0</v>
      </c>
      <c r="I36" s="89">
        <v>0.15</v>
      </c>
      <c r="J36" s="88">
        <f>0</f>
        <v>0</v>
      </c>
      <c r="L36" s="32"/>
    </row>
    <row r="37" spans="2:12" s="1" customFormat="1" ht="14.45" hidden="1" customHeight="1">
      <c r="B37" s="32"/>
      <c r="E37" s="27" t="s">
        <v>49</v>
      </c>
      <c r="F37" s="88">
        <f>ROUND((SUM(BI84:BI209)),  2)</f>
        <v>0</v>
      </c>
      <c r="I37" s="89">
        <v>0</v>
      </c>
      <c r="J37" s="88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0"/>
      <c r="D39" s="91" t="s">
        <v>50</v>
      </c>
      <c r="E39" s="52"/>
      <c r="F39" s="52"/>
      <c r="G39" s="92" t="s">
        <v>51</v>
      </c>
      <c r="H39" s="93" t="s">
        <v>52</v>
      </c>
      <c r="I39" s="52"/>
      <c r="J39" s="94">
        <f>SUM(J30:J37)</f>
        <v>0</v>
      </c>
      <c r="K39" s="95"/>
      <c r="L39" s="32"/>
    </row>
    <row r="40" spans="2:12" s="1" customFormat="1" ht="14.45" customHeight="1">
      <c r="B40" s="40"/>
      <c r="C40" s="41"/>
      <c r="D40" s="41"/>
      <c r="E40" s="41"/>
      <c r="F40" s="41"/>
      <c r="G40" s="41"/>
      <c r="H40" s="41"/>
      <c r="I40" s="41"/>
      <c r="J40" s="41"/>
      <c r="K40" s="41"/>
      <c r="L40" s="32"/>
    </row>
    <row r="44" spans="2:12" s="1" customFormat="1" ht="6.95" customHeight="1">
      <c r="B44" s="42"/>
      <c r="C44" s="43"/>
      <c r="D44" s="43"/>
      <c r="E44" s="43"/>
      <c r="F44" s="43"/>
      <c r="G44" s="43"/>
      <c r="H44" s="43"/>
      <c r="I44" s="43"/>
      <c r="J44" s="43"/>
      <c r="K44" s="43"/>
      <c r="L44" s="32"/>
    </row>
    <row r="45" spans="2:12" s="1" customFormat="1" ht="24.95" customHeight="1">
      <c r="B45" s="32"/>
      <c r="C45" s="21" t="s">
        <v>91</v>
      </c>
      <c r="L45" s="32"/>
    </row>
    <row r="46" spans="2:12" s="1" customFormat="1" ht="6.95" customHeight="1">
      <c r="B46" s="32"/>
      <c r="L46" s="32"/>
    </row>
    <row r="47" spans="2:12" s="1" customFormat="1" ht="12" customHeight="1">
      <c r="B47" s="32"/>
      <c r="C47" s="27" t="s">
        <v>16</v>
      </c>
      <c r="L47" s="32"/>
    </row>
    <row r="48" spans="2:12" s="1" customFormat="1" ht="26.25" customHeight="1">
      <c r="B48" s="32"/>
      <c r="E48" s="300" t="str">
        <f>E7</f>
        <v>Letiště Karlovy Vary - oplocení SZ části plochy letiště K. Vary - 2. etapa</v>
      </c>
      <c r="F48" s="301"/>
      <c r="G48" s="301"/>
      <c r="H48" s="301"/>
      <c r="L48" s="32"/>
    </row>
    <row r="49" spans="2:47" s="1" customFormat="1" ht="12" customHeight="1">
      <c r="B49" s="32"/>
      <c r="C49" s="27" t="s">
        <v>89</v>
      </c>
      <c r="L49" s="32"/>
    </row>
    <row r="50" spans="2:47" s="1" customFormat="1" ht="16.5" customHeight="1">
      <c r="B50" s="32"/>
      <c r="E50" s="297" t="str">
        <f>E9</f>
        <v>01 - Stavební část</v>
      </c>
      <c r="F50" s="299"/>
      <c r="G50" s="299"/>
      <c r="H50" s="299"/>
      <c r="L50" s="32"/>
    </row>
    <row r="51" spans="2:47" s="1" customFormat="1" ht="6.95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>letiště Karlovy Vary</v>
      </c>
      <c r="I52" s="27" t="s">
        <v>23</v>
      </c>
      <c r="J52" s="48" t="str">
        <f>IF(J12="","",J12)</f>
        <v>2. 10. 2021</v>
      </c>
      <c r="L52" s="32"/>
    </row>
    <row r="53" spans="2:47" s="1" customFormat="1" ht="6.95" customHeight="1">
      <c r="B53" s="32"/>
      <c r="L53" s="32"/>
    </row>
    <row r="54" spans="2:47" s="1" customFormat="1" ht="15.2" customHeight="1">
      <c r="B54" s="32"/>
      <c r="C54" s="27" t="s">
        <v>25</v>
      </c>
      <c r="F54" s="25" t="str">
        <f>E15</f>
        <v>Letiště Karlovy Vary, s.r.o.</v>
      </c>
      <c r="I54" s="27" t="s">
        <v>32</v>
      </c>
      <c r="J54" s="30" t="str">
        <f>E21</f>
        <v>Ing. Roman Gajdoš</v>
      </c>
      <c r="L54" s="32"/>
    </row>
    <row r="55" spans="2:47" s="1" customFormat="1" ht="15.2" customHeight="1">
      <c r="B55" s="32"/>
      <c r="C55" s="27" t="s">
        <v>30</v>
      </c>
      <c r="F55" s="25" t="str">
        <f>IF(E18="","",E18)</f>
        <v>Vyplň údaj</v>
      </c>
      <c r="I55" s="27" t="s">
        <v>36</v>
      </c>
      <c r="J55" s="30" t="str">
        <f>E24</f>
        <v>Bc. Martin Frous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96" t="s">
        <v>92</v>
      </c>
      <c r="D57" s="90"/>
      <c r="E57" s="90"/>
      <c r="F57" s="90"/>
      <c r="G57" s="90"/>
      <c r="H57" s="90"/>
      <c r="I57" s="90"/>
      <c r="J57" s="97" t="s">
        <v>93</v>
      </c>
      <c r="K57" s="90"/>
      <c r="L57" s="32"/>
    </row>
    <row r="58" spans="2:47" s="1" customFormat="1" ht="10.35" customHeight="1">
      <c r="B58" s="32"/>
      <c r="L58" s="32"/>
    </row>
    <row r="59" spans="2:47" s="1" customFormat="1" ht="22.9" customHeight="1">
      <c r="B59" s="32"/>
      <c r="C59" s="98" t="s">
        <v>72</v>
      </c>
      <c r="J59" s="61">
        <f>J84</f>
        <v>0</v>
      </c>
      <c r="L59" s="32"/>
      <c r="AU59" s="17" t="s">
        <v>94</v>
      </c>
    </row>
    <row r="60" spans="2:47" s="8" customFormat="1" ht="24.95" customHeight="1">
      <c r="B60" s="99"/>
      <c r="D60" s="100" t="s">
        <v>95</v>
      </c>
      <c r="E60" s="101"/>
      <c r="F60" s="101"/>
      <c r="G60" s="101"/>
      <c r="H60" s="101"/>
      <c r="I60" s="101"/>
      <c r="J60" s="102">
        <f>J85</f>
        <v>0</v>
      </c>
      <c r="L60" s="99"/>
    </row>
    <row r="61" spans="2:47" s="9" customFormat="1" ht="19.899999999999999" customHeight="1">
      <c r="B61" s="103"/>
      <c r="D61" s="104" t="s">
        <v>96</v>
      </c>
      <c r="E61" s="105"/>
      <c r="F61" s="105"/>
      <c r="G61" s="105"/>
      <c r="H61" s="105"/>
      <c r="I61" s="105"/>
      <c r="J61" s="106">
        <f>J86</f>
        <v>0</v>
      </c>
      <c r="L61" s="103"/>
    </row>
    <row r="62" spans="2:47" s="9" customFormat="1" ht="19.899999999999999" customHeight="1">
      <c r="B62" s="103"/>
      <c r="D62" s="104" t="s">
        <v>97</v>
      </c>
      <c r="E62" s="105"/>
      <c r="F62" s="105"/>
      <c r="G62" s="105"/>
      <c r="H62" s="105"/>
      <c r="I62" s="105"/>
      <c r="J62" s="106">
        <f>J141</f>
        <v>0</v>
      </c>
      <c r="L62" s="103"/>
    </row>
    <row r="63" spans="2:47" s="9" customFormat="1" ht="19.899999999999999" customHeight="1">
      <c r="B63" s="103"/>
      <c r="D63" s="104" t="s">
        <v>98</v>
      </c>
      <c r="E63" s="105"/>
      <c r="F63" s="105"/>
      <c r="G63" s="105"/>
      <c r="H63" s="105"/>
      <c r="I63" s="105"/>
      <c r="J63" s="106">
        <f>J146</f>
        <v>0</v>
      </c>
      <c r="L63" s="103"/>
    </row>
    <row r="64" spans="2:47" s="9" customFormat="1" ht="19.899999999999999" customHeight="1">
      <c r="B64" s="103"/>
      <c r="D64" s="104" t="s">
        <v>99</v>
      </c>
      <c r="E64" s="105"/>
      <c r="F64" s="105"/>
      <c r="G64" s="105"/>
      <c r="H64" s="105"/>
      <c r="I64" s="105"/>
      <c r="J64" s="106">
        <f>J203</f>
        <v>0</v>
      </c>
      <c r="L64" s="103"/>
    </row>
    <row r="65" spans="2:12" s="1" customFormat="1" ht="21.75" customHeight="1">
      <c r="B65" s="32"/>
      <c r="L65" s="32"/>
    </row>
    <row r="66" spans="2:12" s="1" customFormat="1" ht="6.95" customHeight="1">
      <c r="B66" s="40"/>
      <c r="C66" s="41"/>
      <c r="D66" s="41"/>
      <c r="E66" s="41"/>
      <c r="F66" s="41"/>
      <c r="G66" s="41"/>
      <c r="H66" s="41"/>
      <c r="I66" s="41"/>
      <c r="J66" s="41"/>
      <c r="K66" s="41"/>
      <c r="L66" s="32"/>
    </row>
    <row r="70" spans="2:12" s="1" customFormat="1" ht="6.95" customHeight="1">
      <c r="B70" s="42"/>
      <c r="C70" s="43"/>
      <c r="D70" s="43"/>
      <c r="E70" s="43"/>
      <c r="F70" s="43"/>
      <c r="G70" s="43"/>
      <c r="H70" s="43"/>
      <c r="I70" s="43"/>
      <c r="J70" s="43"/>
      <c r="K70" s="43"/>
      <c r="L70" s="32"/>
    </row>
    <row r="71" spans="2:12" s="1" customFormat="1" ht="24.95" customHeight="1">
      <c r="B71" s="32"/>
      <c r="C71" s="21" t="s">
        <v>100</v>
      </c>
      <c r="L71" s="32"/>
    </row>
    <row r="72" spans="2:12" s="1" customFormat="1" ht="6.95" customHeight="1">
      <c r="B72" s="32"/>
      <c r="L72" s="32"/>
    </row>
    <row r="73" spans="2:12" s="1" customFormat="1" ht="12" customHeight="1">
      <c r="B73" s="32"/>
      <c r="C73" s="27" t="s">
        <v>16</v>
      </c>
      <c r="L73" s="32"/>
    </row>
    <row r="74" spans="2:12" s="1" customFormat="1" ht="26.25" customHeight="1">
      <c r="B74" s="32"/>
      <c r="E74" s="300" t="str">
        <f>E7</f>
        <v>Letiště Karlovy Vary - oplocení SZ části plochy letiště K. Vary - 2. etapa</v>
      </c>
      <c r="F74" s="301"/>
      <c r="G74" s="301"/>
      <c r="H74" s="301"/>
      <c r="L74" s="32"/>
    </row>
    <row r="75" spans="2:12" s="1" customFormat="1" ht="12" customHeight="1">
      <c r="B75" s="32"/>
      <c r="C75" s="27" t="s">
        <v>89</v>
      </c>
      <c r="L75" s="32"/>
    </row>
    <row r="76" spans="2:12" s="1" customFormat="1" ht="16.5" customHeight="1">
      <c r="B76" s="32"/>
      <c r="E76" s="297" t="str">
        <f>E9</f>
        <v>01 - Stavební část</v>
      </c>
      <c r="F76" s="299"/>
      <c r="G76" s="299"/>
      <c r="H76" s="299"/>
      <c r="L76" s="32"/>
    </row>
    <row r="77" spans="2:12" s="1" customFormat="1" ht="6.95" customHeight="1">
      <c r="B77" s="32"/>
      <c r="L77" s="32"/>
    </row>
    <row r="78" spans="2:12" s="1" customFormat="1" ht="12" customHeight="1">
      <c r="B78" s="32"/>
      <c r="C78" s="27" t="s">
        <v>21</v>
      </c>
      <c r="F78" s="25" t="str">
        <f>F12</f>
        <v>letiště Karlovy Vary</v>
      </c>
      <c r="I78" s="27" t="s">
        <v>23</v>
      </c>
      <c r="J78" s="48" t="str">
        <f>IF(J12="","",J12)</f>
        <v>2. 10. 2021</v>
      </c>
      <c r="L78" s="32"/>
    </row>
    <row r="79" spans="2:12" s="1" customFormat="1" ht="6.95" customHeight="1">
      <c r="B79" s="32"/>
      <c r="L79" s="32"/>
    </row>
    <row r="80" spans="2:12" s="1" customFormat="1" ht="15.2" customHeight="1">
      <c r="B80" s="32"/>
      <c r="C80" s="27" t="s">
        <v>25</v>
      </c>
      <c r="F80" s="25" t="str">
        <f>E15</f>
        <v>Letiště Karlovy Vary, s.r.o.</v>
      </c>
      <c r="I80" s="27" t="s">
        <v>32</v>
      </c>
      <c r="J80" s="30" t="str">
        <f>E21</f>
        <v>Ing. Roman Gajdoš</v>
      </c>
      <c r="L80" s="32"/>
    </row>
    <row r="81" spans="2:65" s="1" customFormat="1" ht="15.2" customHeight="1">
      <c r="B81" s="32"/>
      <c r="C81" s="27" t="s">
        <v>30</v>
      </c>
      <c r="F81" s="25" t="str">
        <f>IF(E18="","",E18)</f>
        <v>Vyplň údaj</v>
      </c>
      <c r="I81" s="27" t="s">
        <v>36</v>
      </c>
      <c r="J81" s="30" t="str">
        <f>E24</f>
        <v>Bc. Martin Frous</v>
      </c>
      <c r="L81" s="32"/>
    </row>
    <row r="82" spans="2:65" s="1" customFormat="1" ht="10.35" customHeight="1">
      <c r="B82" s="32"/>
      <c r="L82" s="32"/>
    </row>
    <row r="83" spans="2:65" s="10" customFormat="1" ht="29.25" customHeight="1">
      <c r="B83" s="107"/>
      <c r="C83" s="108" t="s">
        <v>101</v>
      </c>
      <c r="D83" s="109" t="s">
        <v>59</v>
      </c>
      <c r="E83" s="109" t="s">
        <v>55</v>
      </c>
      <c r="F83" s="109" t="s">
        <v>56</v>
      </c>
      <c r="G83" s="109" t="s">
        <v>102</v>
      </c>
      <c r="H83" s="109" t="s">
        <v>103</v>
      </c>
      <c r="I83" s="109" t="s">
        <v>104</v>
      </c>
      <c r="J83" s="109" t="s">
        <v>93</v>
      </c>
      <c r="K83" s="110" t="s">
        <v>105</v>
      </c>
      <c r="L83" s="107"/>
      <c r="M83" s="54" t="s">
        <v>19</v>
      </c>
      <c r="N83" s="55" t="s">
        <v>44</v>
      </c>
      <c r="O83" s="55" t="s">
        <v>106</v>
      </c>
      <c r="P83" s="55" t="s">
        <v>107</v>
      </c>
      <c r="Q83" s="55" t="s">
        <v>108</v>
      </c>
      <c r="R83" s="55" t="s">
        <v>109</v>
      </c>
      <c r="S83" s="55" t="s">
        <v>110</v>
      </c>
      <c r="T83" s="56" t="s">
        <v>111</v>
      </c>
    </row>
    <row r="84" spans="2:65" s="1" customFormat="1" ht="22.9" customHeight="1">
      <c r="B84" s="32"/>
      <c r="C84" s="59" t="s">
        <v>112</v>
      </c>
      <c r="J84" s="111">
        <f>BK84</f>
        <v>0</v>
      </c>
      <c r="L84" s="32"/>
      <c r="M84" s="57"/>
      <c r="N84" s="49"/>
      <c r="O84" s="49"/>
      <c r="P84" s="112">
        <f>P85</f>
        <v>0</v>
      </c>
      <c r="Q84" s="49"/>
      <c r="R84" s="112">
        <f>R85</f>
        <v>151.24061560000001</v>
      </c>
      <c r="S84" s="49"/>
      <c r="T84" s="113">
        <f>T85</f>
        <v>0</v>
      </c>
      <c r="AT84" s="17" t="s">
        <v>73</v>
      </c>
      <c r="AU84" s="17" t="s">
        <v>94</v>
      </c>
      <c r="BK84" s="114">
        <f>BK85</f>
        <v>0</v>
      </c>
    </row>
    <row r="85" spans="2:65" s="11" customFormat="1" ht="25.9" customHeight="1">
      <c r="B85" s="115"/>
      <c r="D85" s="116" t="s">
        <v>73</v>
      </c>
      <c r="E85" s="117" t="s">
        <v>113</v>
      </c>
      <c r="F85" s="117" t="s">
        <v>114</v>
      </c>
      <c r="I85" s="118"/>
      <c r="J85" s="119">
        <f>BK85</f>
        <v>0</v>
      </c>
      <c r="L85" s="115"/>
      <c r="M85" s="120"/>
      <c r="P85" s="121">
        <f>P86+P141+P146+P203</f>
        <v>0</v>
      </c>
      <c r="R85" s="121">
        <f>R86+R141+R146+R203</f>
        <v>151.24061560000001</v>
      </c>
      <c r="T85" s="122">
        <f>T86+T141+T146+T203</f>
        <v>0</v>
      </c>
      <c r="AR85" s="116" t="s">
        <v>82</v>
      </c>
      <c r="AT85" s="123" t="s">
        <v>73</v>
      </c>
      <c r="AU85" s="123" t="s">
        <v>74</v>
      </c>
      <c r="AY85" s="116" t="s">
        <v>115</v>
      </c>
      <c r="BK85" s="124">
        <f>BK86+BK141+BK146+BK203</f>
        <v>0</v>
      </c>
    </row>
    <row r="86" spans="2:65" s="11" customFormat="1" ht="22.9" customHeight="1">
      <c r="B86" s="115"/>
      <c r="D86" s="116" t="s">
        <v>73</v>
      </c>
      <c r="E86" s="125" t="s">
        <v>82</v>
      </c>
      <c r="F86" s="125" t="s">
        <v>116</v>
      </c>
      <c r="I86" s="118"/>
      <c r="J86" s="126">
        <f>BK86</f>
        <v>0</v>
      </c>
      <c r="L86" s="115"/>
      <c r="M86" s="120"/>
      <c r="P86" s="121">
        <f>SUM(P87:P140)</f>
        <v>0</v>
      </c>
      <c r="R86" s="121">
        <f>SUM(R87:R140)</f>
        <v>1.2612E-2</v>
      </c>
      <c r="T86" s="122">
        <f>SUM(T87:T140)</f>
        <v>0</v>
      </c>
      <c r="AR86" s="116" t="s">
        <v>82</v>
      </c>
      <c r="AT86" s="123" t="s">
        <v>73</v>
      </c>
      <c r="AU86" s="123" t="s">
        <v>82</v>
      </c>
      <c r="AY86" s="116" t="s">
        <v>115</v>
      </c>
      <c r="BK86" s="124">
        <f>SUM(BK87:BK140)</f>
        <v>0</v>
      </c>
    </row>
    <row r="87" spans="2:65" s="1" customFormat="1" ht="33" customHeight="1">
      <c r="B87" s="32"/>
      <c r="C87" s="127" t="s">
        <v>82</v>
      </c>
      <c r="D87" s="127" t="s">
        <v>117</v>
      </c>
      <c r="E87" s="128" t="s">
        <v>118</v>
      </c>
      <c r="F87" s="129" t="s">
        <v>119</v>
      </c>
      <c r="G87" s="130" t="s">
        <v>120</v>
      </c>
      <c r="H87" s="131">
        <v>2810</v>
      </c>
      <c r="I87" s="132"/>
      <c r="J87" s="133">
        <f>ROUND(I87*H87,2)</f>
        <v>0</v>
      </c>
      <c r="K87" s="129" t="s">
        <v>121</v>
      </c>
      <c r="L87" s="32"/>
      <c r="M87" s="134" t="s">
        <v>19</v>
      </c>
      <c r="N87" s="135" t="s">
        <v>45</v>
      </c>
      <c r="P87" s="136">
        <f>O87*H87</f>
        <v>0</v>
      </c>
      <c r="Q87" s="136">
        <v>0</v>
      </c>
      <c r="R87" s="136">
        <f>Q87*H87</f>
        <v>0</v>
      </c>
      <c r="S87" s="136">
        <v>0</v>
      </c>
      <c r="T87" s="137">
        <f>S87*H87</f>
        <v>0</v>
      </c>
      <c r="AR87" s="138" t="s">
        <v>122</v>
      </c>
      <c r="AT87" s="138" t="s">
        <v>117</v>
      </c>
      <c r="AU87" s="138" t="s">
        <v>84</v>
      </c>
      <c r="AY87" s="17" t="s">
        <v>115</v>
      </c>
      <c r="BE87" s="139">
        <f>IF(N87="základní",J87,0)</f>
        <v>0</v>
      </c>
      <c r="BF87" s="139">
        <f>IF(N87="snížená",J87,0)</f>
        <v>0</v>
      </c>
      <c r="BG87" s="139">
        <f>IF(N87="zákl. přenesená",J87,0)</f>
        <v>0</v>
      </c>
      <c r="BH87" s="139">
        <f>IF(N87="sníž. přenesená",J87,0)</f>
        <v>0</v>
      </c>
      <c r="BI87" s="139">
        <f>IF(N87="nulová",J87,0)</f>
        <v>0</v>
      </c>
      <c r="BJ87" s="17" t="s">
        <v>82</v>
      </c>
      <c r="BK87" s="139">
        <f>ROUND(I87*H87,2)</f>
        <v>0</v>
      </c>
      <c r="BL87" s="17" t="s">
        <v>122</v>
      </c>
      <c r="BM87" s="138" t="s">
        <v>123</v>
      </c>
    </row>
    <row r="88" spans="2:65" s="1" customFormat="1" ht="29.25">
      <c r="B88" s="32"/>
      <c r="D88" s="140" t="s">
        <v>124</v>
      </c>
      <c r="F88" s="141" t="s">
        <v>125</v>
      </c>
      <c r="I88" s="142"/>
      <c r="L88" s="32"/>
      <c r="M88" s="143"/>
      <c r="T88" s="51"/>
      <c r="AT88" s="17" t="s">
        <v>124</v>
      </c>
      <c r="AU88" s="17" t="s">
        <v>84</v>
      </c>
    </row>
    <row r="89" spans="2:65" s="1" customFormat="1">
      <c r="B89" s="32"/>
      <c r="D89" s="144" t="s">
        <v>126</v>
      </c>
      <c r="F89" s="145" t="s">
        <v>127</v>
      </c>
      <c r="I89" s="142"/>
      <c r="L89" s="32"/>
      <c r="M89" s="143"/>
      <c r="T89" s="51"/>
      <c r="AT89" s="17" t="s">
        <v>126</v>
      </c>
      <c r="AU89" s="17" t="s">
        <v>84</v>
      </c>
    </row>
    <row r="90" spans="2:65" s="1" customFormat="1" ht="24.2" customHeight="1">
      <c r="B90" s="32"/>
      <c r="C90" s="127" t="s">
        <v>84</v>
      </c>
      <c r="D90" s="127" t="s">
        <v>117</v>
      </c>
      <c r="E90" s="128" t="s">
        <v>128</v>
      </c>
      <c r="F90" s="129" t="s">
        <v>129</v>
      </c>
      <c r="G90" s="130" t="s">
        <v>120</v>
      </c>
      <c r="H90" s="131">
        <v>630.6</v>
      </c>
      <c r="I90" s="132"/>
      <c r="J90" s="133">
        <f>ROUND(I90*H90,2)</f>
        <v>0</v>
      </c>
      <c r="K90" s="129" t="s">
        <v>121</v>
      </c>
      <c r="L90" s="32"/>
      <c r="M90" s="134" t="s">
        <v>19</v>
      </c>
      <c r="N90" s="135" t="s">
        <v>45</v>
      </c>
      <c r="P90" s="136">
        <f>O90*H90</f>
        <v>0</v>
      </c>
      <c r="Q90" s="136">
        <v>0</v>
      </c>
      <c r="R90" s="136">
        <f>Q90*H90</f>
        <v>0</v>
      </c>
      <c r="S90" s="136">
        <v>0</v>
      </c>
      <c r="T90" s="137">
        <f>S90*H90</f>
        <v>0</v>
      </c>
      <c r="AR90" s="138" t="s">
        <v>122</v>
      </c>
      <c r="AT90" s="138" t="s">
        <v>117</v>
      </c>
      <c r="AU90" s="138" t="s">
        <v>84</v>
      </c>
      <c r="AY90" s="17" t="s">
        <v>115</v>
      </c>
      <c r="BE90" s="139">
        <f>IF(N90="základní",J90,0)</f>
        <v>0</v>
      </c>
      <c r="BF90" s="139">
        <f>IF(N90="snížená",J90,0)</f>
        <v>0</v>
      </c>
      <c r="BG90" s="139">
        <f>IF(N90="zákl. přenesená",J90,0)</f>
        <v>0</v>
      </c>
      <c r="BH90" s="139">
        <f>IF(N90="sníž. přenesená",J90,0)</f>
        <v>0</v>
      </c>
      <c r="BI90" s="139">
        <f>IF(N90="nulová",J90,0)</f>
        <v>0</v>
      </c>
      <c r="BJ90" s="17" t="s">
        <v>82</v>
      </c>
      <c r="BK90" s="139">
        <f>ROUND(I90*H90,2)</f>
        <v>0</v>
      </c>
      <c r="BL90" s="17" t="s">
        <v>122</v>
      </c>
      <c r="BM90" s="138" t="s">
        <v>130</v>
      </c>
    </row>
    <row r="91" spans="2:65" s="1" customFormat="1" ht="19.5">
      <c r="B91" s="32"/>
      <c r="D91" s="140" t="s">
        <v>124</v>
      </c>
      <c r="F91" s="141" t="s">
        <v>131</v>
      </c>
      <c r="I91" s="142"/>
      <c r="L91" s="32"/>
      <c r="M91" s="143"/>
      <c r="T91" s="51"/>
      <c r="AT91" s="17" t="s">
        <v>124</v>
      </c>
      <c r="AU91" s="17" t="s">
        <v>84</v>
      </c>
    </row>
    <row r="92" spans="2:65" s="1" customFormat="1">
      <c r="B92" s="32"/>
      <c r="D92" s="144" t="s">
        <v>126</v>
      </c>
      <c r="F92" s="145" t="s">
        <v>132</v>
      </c>
      <c r="I92" s="142"/>
      <c r="L92" s="32"/>
      <c r="M92" s="143"/>
      <c r="T92" s="51"/>
      <c r="AT92" s="17" t="s">
        <v>126</v>
      </c>
      <c r="AU92" s="17" t="s">
        <v>84</v>
      </c>
    </row>
    <row r="93" spans="2:65" s="12" customFormat="1">
      <c r="B93" s="146"/>
      <c r="D93" s="140" t="s">
        <v>133</v>
      </c>
      <c r="E93" s="147" t="s">
        <v>19</v>
      </c>
      <c r="F93" s="148" t="s">
        <v>134</v>
      </c>
      <c r="H93" s="149">
        <v>330.6</v>
      </c>
      <c r="I93" s="150"/>
      <c r="L93" s="146"/>
      <c r="M93" s="151"/>
      <c r="T93" s="152"/>
      <c r="AT93" s="147" t="s">
        <v>133</v>
      </c>
      <c r="AU93" s="147" t="s">
        <v>84</v>
      </c>
      <c r="AV93" s="12" t="s">
        <v>84</v>
      </c>
      <c r="AW93" s="12" t="s">
        <v>35</v>
      </c>
      <c r="AX93" s="12" t="s">
        <v>74</v>
      </c>
      <c r="AY93" s="147" t="s">
        <v>115</v>
      </c>
    </row>
    <row r="94" spans="2:65" s="12" customFormat="1">
      <c r="B94" s="146"/>
      <c r="D94" s="140" t="s">
        <v>133</v>
      </c>
      <c r="E94" s="147" t="s">
        <v>19</v>
      </c>
      <c r="F94" s="148" t="s">
        <v>135</v>
      </c>
      <c r="H94" s="149">
        <v>300</v>
      </c>
      <c r="I94" s="150"/>
      <c r="L94" s="146"/>
      <c r="M94" s="151"/>
      <c r="T94" s="152"/>
      <c r="AT94" s="147" t="s">
        <v>133</v>
      </c>
      <c r="AU94" s="147" t="s">
        <v>84</v>
      </c>
      <c r="AV94" s="12" t="s">
        <v>84</v>
      </c>
      <c r="AW94" s="12" t="s">
        <v>35</v>
      </c>
      <c r="AX94" s="12" t="s">
        <v>74</v>
      </c>
      <c r="AY94" s="147" t="s">
        <v>115</v>
      </c>
    </row>
    <row r="95" spans="2:65" s="13" customFormat="1">
      <c r="B95" s="153"/>
      <c r="D95" s="140" t="s">
        <v>133</v>
      </c>
      <c r="E95" s="154" t="s">
        <v>19</v>
      </c>
      <c r="F95" s="155" t="s">
        <v>136</v>
      </c>
      <c r="H95" s="156">
        <v>630.6</v>
      </c>
      <c r="I95" s="157"/>
      <c r="L95" s="153"/>
      <c r="M95" s="158"/>
      <c r="T95" s="159"/>
      <c r="AT95" s="154" t="s">
        <v>133</v>
      </c>
      <c r="AU95" s="154" t="s">
        <v>84</v>
      </c>
      <c r="AV95" s="13" t="s">
        <v>122</v>
      </c>
      <c r="AW95" s="13" t="s">
        <v>35</v>
      </c>
      <c r="AX95" s="13" t="s">
        <v>82</v>
      </c>
      <c r="AY95" s="154" t="s">
        <v>115</v>
      </c>
    </row>
    <row r="96" spans="2:65" s="1" customFormat="1" ht="33" customHeight="1">
      <c r="B96" s="32"/>
      <c r="C96" s="127" t="s">
        <v>137</v>
      </c>
      <c r="D96" s="127" t="s">
        <v>117</v>
      </c>
      <c r="E96" s="128" t="s">
        <v>138</v>
      </c>
      <c r="F96" s="129" t="s">
        <v>139</v>
      </c>
      <c r="G96" s="130" t="s">
        <v>140</v>
      </c>
      <c r="H96" s="131">
        <v>60</v>
      </c>
      <c r="I96" s="132"/>
      <c r="J96" s="133">
        <f>ROUND(I96*H96,2)</f>
        <v>0</v>
      </c>
      <c r="K96" s="129" t="s">
        <v>121</v>
      </c>
      <c r="L96" s="32"/>
      <c r="M96" s="134" t="s">
        <v>19</v>
      </c>
      <c r="N96" s="135" t="s">
        <v>45</v>
      </c>
      <c r="P96" s="136">
        <f>O96*H96</f>
        <v>0</v>
      </c>
      <c r="Q96" s="136">
        <v>0</v>
      </c>
      <c r="R96" s="136">
        <f>Q96*H96</f>
        <v>0</v>
      </c>
      <c r="S96" s="136">
        <v>0</v>
      </c>
      <c r="T96" s="137">
        <f>S96*H96</f>
        <v>0</v>
      </c>
      <c r="AR96" s="138" t="s">
        <v>122</v>
      </c>
      <c r="AT96" s="138" t="s">
        <v>117</v>
      </c>
      <c r="AU96" s="138" t="s">
        <v>84</v>
      </c>
      <c r="AY96" s="17" t="s">
        <v>115</v>
      </c>
      <c r="BE96" s="139">
        <f>IF(N96="základní",J96,0)</f>
        <v>0</v>
      </c>
      <c r="BF96" s="139">
        <f>IF(N96="snížená",J96,0)</f>
        <v>0</v>
      </c>
      <c r="BG96" s="139">
        <f>IF(N96="zákl. přenesená",J96,0)</f>
        <v>0</v>
      </c>
      <c r="BH96" s="139">
        <f>IF(N96="sníž. přenesená",J96,0)</f>
        <v>0</v>
      </c>
      <c r="BI96" s="139">
        <f>IF(N96="nulová",J96,0)</f>
        <v>0</v>
      </c>
      <c r="BJ96" s="17" t="s">
        <v>82</v>
      </c>
      <c r="BK96" s="139">
        <f>ROUND(I96*H96,2)</f>
        <v>0</v>
      </c>
      <c r="BL96" s="17" t="s">
        <v>122</v>
      </c>
      <c r="BM96" s="138" t="s">
        <v>141</v>
      </c>
    </row>
    <row r="97" spans="2:65" s="1" customFormat="1" ht="19.5">
      <c r="B97" s="32"/>
      <c r="D97" s="140" t="s">
        <v>124</v>
      </c>
      <c r="F97" s="141" t="s">
        <v>142</v>
      </c>
      <c r="I97" s="142"/>
      <c r="L97" s="32"/>
      <c r="M97" s="143"/>
      <c r="T97" s="51"/>
      <c r="AT97" s="17" t="s">
        <v>124</v>
      </c>
      <c r="AU97" s="17" t="s">
        <v>84</v>
      </c>
    </row>
    <row r="98" spans="2:65" s="1" customFormat="1">
      <c r="B98" s="32"/>
      <c r="D98" s="144" t="s">
        <v>126</v>
      </c>
      <c r="F98" s="145" t="s">
        <v>143</v>
      </c>
      <c r="I98" s="142"/>
      <c r="L98" s="32"/>
      <c r="M98" s="143"/>
      <c r="T98" s="51"/>
      <c r="AT98" s="17" t="s">
        <v>126</v>
      </c>
      <c r="AU98" s="17" t="s">
        <v>84</v>
      </c>
    </row>
    <row r="99" spans="2:65" s="14" customFormat="1">
      <c r="B99" s="160"/>
      <c r="D99" s="140" t="s">
        <v>133</v>
      </c>
      <c r="E99" s="161" t="s">
        <v>19</v>
      </c>
      <c r="F99" s="162" t="s">
        <v>144</v>
      </c>
      <c r="H99" s="161" t="s">
        <v>19</v>
      </c>
      <c r="I99" s="163"/>
      <c r="L99" s="160"/>
      <c r="M99" s="164"/>
      <c r="T99" s="165"/>
      <c r="AT99" s="161" t="s">
        <v>133</v>
      </c>
      <c r="AU99" s="161" t="s">
        <v>84</v>
      </c>
      <c r="AV99" s="14" t="s">
        <v>82</v>
      </c>
      <c r="AW99" s="14" t="s">
        <v>35</v>
      </c>
      <c r="AX99" s="14" t="s">
        <v>74</v>
      </c>
      <c r="AY99" s="161" t="s">
        <v>115</v>
      </c>
    </row>
    <row r="100" spans="2:65" s="12" customFormat="1">
      <c r="B100" s="146"/>
      <c r="D100" s="140" t="s">
        <v>133</v>
      </c>
      <c r="E100" s="147" t="s">
        <v>19</v>
      </c>
      <c r="F100" s="148" t="s">
        <v>145</v>
      </c>
      <c r="H100" s="149">
        <v>60</v>
      </c>
      <c r="I100" s="150"/>
      <c r="L100" s="146"/>
      <c r="M100" s="151"/>
      <c r="T100" s="152"/>
      <c r="AT100" s="147" t="s">
        <v>133</v>
      </c>
      <c r="AU100" s="147" t="s">
        <v>84</v>
      </c>
      <c r="AV100" s="12" t="s">
        <v>84</v>
      </c>
      <c r="AW100" s="12" t="s">
        <v>35</v>
      </c>
      <c r="AX100" s="12" t="s">
        <v>82</v>
      </c>
      <c r="AY100" s="147" t="s">
        <v>115</v>
      </c>
    </row>
    <row r="101" spans="2:65" s="1" customFormat="1" ht="24.2" customHeight="1">
      <c r="B101" s="32"/>
      <c r="C101" s="127" t="s">
        <v>122</v>
      </c>
      <c r="D101" s="127" t="s">
        <v>117</v>
      </c>
      <c r="E101" s="128" t="s">
        <v>146</v>
      </c>
      <c r="F101" s="129" t="s">
        <v>147</v>
      </c>
      <c r="G101" s="130" t="s">
        <v>148</v>
      </c>
      <c r="H101" s="131">
        <v>145.75</v>
      </c>
      <c r="I101" s="132"/>
      <c r="J101" s="133">
        <f>ROUND(I101*H101,2)</f>
        <v>0</v>
      </c>
      <c r="K101" s="129" t="s">
        <v>121</v>
      </c>
      <c r="L101" s="32"/>
      <c r="M101" s="134" t="s">
        <v>19</v>
      </c>
      <c r="N101" s="135" t="s">
        <v>45</v>
      </c>
      <c r="P101" s="136">
        <f>O101*H101</f>
        <v>0</v>
      </c>
      <c r="Q101" s="136">
        <v>0</v>
      </c>
      <c r="R101" s="136">
        <f>Q101*H101</f>
        <v>0</v>
      </c>
      <c r="S101" s="136">
        <v>0</v>
      </c>
      <c r="T101" s="137">
        <f>S101*H101</f>
        <v>0</v>
      </c>
      <c r="AR101" s="138" t="s">
        <v>122</v>
      </c>
      <c r="AT101" s="138" t="s">
        <v>117</v>
      </c>
      <c r="AU101" s="138" t="s">
        <v>84</v>
      </c>
      <c r="AY101" s="17" t="s">
        <v>115</v>
      </c>
      <c r="BE101" s="139">
        <f>IF(N101="základní",J101,0)</f>
        <v>0</v>
      </c>
      <c r="BF101" s="139">
        <f>IF(N101="snížená",J101,0)</f>
        <v>0</v>
      </c>
      <c r="BG101" s="139">
        <f>IF(N101="zákl. přenesená",J101,0)</f>
        <v>0</v>
      </c>
      <c r="BH101" s="139">
        <f>IF(N101="sníž. přenesená",J101,0)</f>
        <v>0</v>
      </c>
      <c r="BI101" s="139">
        <f>IF(N101="nulová",J101,0)</f>
        <v>0</v>
      </c>
      <c r="BJ101" s="17" t="s">
        <v>82</v>
      </c>
      <c r="BK101" s="139">
        <f>ROUND(I101*H101,2)</f>
        <v>0</v>
      </c>
      <c r="BL101" s="17" t="s">
        <v>122</v>
      </c>
      <c r="BM101" s="138" t="s">
        <v>149</v>
      </c>
    </row>
    <row r="102" spans="2:65" s="1" customFormat="1" ht="19.5">
      <c r="B102" s="32"/>
      <c r="D102" s="140" t="s">
        <v>124</v>
      </c>
      <c r="F102" s="141" t="s">
        <v>150</v>
      </c>
      <c r="I102" s="142"/>
      <c r="L102" s="32"/>
      <c r="M102" s="143"/>
      <c r="T102" s="51"/>
      <c r="AT102" s="17" t="s">
        <v>124</v>
      </c>
      <c r="AU102" s="17" t="s">
        <v>84</v>
      </c>
    </row>
    <row r="103" spans="2:65" s="1" customFormat="1">
      <c r="B103" s="32"/>
      <c r="D103" s="144" t="s">
        <v>126</v>
      </c>
      <c r="F103" s="145" t="s">
        <v>151</v>
      </c>
      <c r="I103" s="142"/>
      <c r="L103" s="32"/>
      <c r="M103" s="143"/>
      <c r="T103" s="51"/>
      <c r="AT103" s="17" t="s">
        <v>126</v>
      </c>
      <c r="AU103" s="17" t="s">
        <v>84</v>
      </c>
    </row>
    <row r="104" spans="2:65" s="12" customFormat="1">
      <c r="B104" s="146"/>
      <c r="D104" s="140" t="s">
        <v>133</v>
      </c>
      <c r="E104" s="147" t="s">
        <v>19</v>
      </c>
      <c r="F104" s="148" t="s">
        <v>152</v>
      </c>
      <c r="H104" s="149">
        <v>145.75</v>
      </c>
      <c r="I104" s="150"/>
      <c r="L104" s="146"/>
      <c r="M104" s="151"/>
      <c r="T104" s="152"/>
      <c r="AT104" s="147" t="s">
        <v>133</v>
      </c>
      <c r="AU104" s="147" t="s">
        <v>84</v>
      </c>
      <c r="AV104" s="12" t="s">
        <v>84</v>
      </c>
      <c r="AW104" s="12" t="s">
        <v>35</v>
      </c>
      <c r="AX104" s="12" t="s">
        <v>82</v>
      </c>
      <c r="AY104" s="147" t="s">
        <v>115</v>
      </c>
    </row>
    <row r="105" spans="2:65" s="1" customFormat="1" ht="37.9" customHeight="1">
      <c r="B105" s="32"/>
      <c r="C105" s="127" t="s">
        <v>153</v>
      </c>
      <c r="D105" s="127" t="s">
        <v>117</v>
      </c>
      <c r="E105" s="128" t="s">
        <v>154</v>
      </c>
      <c r="F105" s="129" t="s">
        <v>155</v>
      </c>
      <c r="G105" s="130" t="s">
        <v>140</v>
      </c>
      <c r="H105" s="131">
        <v>203.654</v>
      </c>
      <c r="I105" s="132"/>
      <c r="J105" s="133">
        <f>ROUND(I105*H105,2)</f>
        <v>0</v>
      </c>
      <c r="K105" s="129" t="s">
        <v>121</v>
      </c>
      <c r="L105" s="32"/>
      <c r="M105" s="134" t="s">
        <v>19</v>
      </c>
      <c r="N105" s="135" t="s">
        <v>45</v>
      </c>
      <c r="P105" s="136">
        <f>O105*H105</f>
        <v>0</v>
      </c>
      <c r="Q105" s="136">
        <v>0</v>
      </c>
      <c r="R105" s="136">
        <f>Q105*H105</f>
        <v>0</v>
      </c>
      <c r="S105" s="136">
        <v>0</v>
      </c>
      <c r="T105" s="137">
        <f>S105*H105</f>
        <v>0</v>
      </c>
      <c r="AR105" s="138" t="s">
        <v>122</v>
      </c>
      <c r="AT105" s="138" t="s">
        <v>117</v>
      </c>
      <c r="AU105" s="138" t="s">
        <v>84</v>
      </c>
      <c r="AY105" s="17" t="s">
        <v>115</v>
      </c>
      <c r="BE105" s="139">
        <f>IF(N105="základní",J105,0)</f>
        <v>0</v>
      </c>
      <c r="BF105" s="139">
        <f>IF(N105="snížená",J105,0)</f>
        <v>0</v>
      </c>
      <c r="BG105" s="139">
        <f>IF(N105="zákl. přenesená",J105,0)</f>
        <v>0</v>
      </c>
      <c r="BH105" s="139">
        <f>IF(N105="sníž. přenesená",J105,0)</f>
        <v>0</v>
      </c>
      <c r="BI105" s="139">
        <f>IF(N105="nulová",J105,0)</f>
        <v>0</v>
      </c>
      <c r="BJ105" s="17" t="s">
        <v>82</v>
      </c>
      <c r="BK105" s="139">
        <f>ROUND(I105*H105,2)</f>
        <v>0</v>
      </c>
      <c r="BL105" s="17" t="s">
        <v>122</v>
      </c>
      <c r="BM105" s="138" t="s">
        <v>156</v>
      </c>
    </row>
    <row r="106" spans="2:65" s="1" customFormat="1" ht="39">
      <c r="B106" s="32"/>
      <c r="D106" s="140" t="s">
        <v>124</v>
      </c>
      <c r="F106" s="141" t="s">
        <v>157</v>
      </c>
      <c r="I106" s="142"/>
      <c r="L106" s="32"/>
      <c r="M106" s="143"/>
      <c r="T106" s="51"/>
      <c r="AT106" s="17" t="s">
        <v>124</v>
      </c>
      <c r="AU106" s="17" t="s">
        <v>84</v>
      </c>
    </row>
    <row r="107" spans="2:65" s="1" customFormat="1">
      <c r="B107" s="32"/>
      <c r="D107" s="144" t="s">
        <v>126</v>
      </c>
      <c r="F107" s="145" t="s">
        <v>158</v>
      </c>
      <c r="I107" s="142"/>
      <c r="L107" s="32"/>
      <c r="M107" s="143"/>
      <c r="T107" s="51"/>
      <c r="AT107" s="17" t="s">
        <v>126</v>
      </c>
      <c r="AU107" s="17" t="s">
        <v>84</v>
      </c>
    </row>
    <row r="108" spans="2:65" s="14" customFormat="1" ht="22.5">
      <c r="B108" s="160"/>
      <c r="D108" s="140" t="s">
        <v>133</v>
      </c>
      <c r="E108" s="161" t="s">
        <v>19</v>
      </c>
      <c r="F108" s="162" t="s">
        <v>159</v>
      </c>
      <c r="H108" s="161" t="s">
        <v>19</v>
      </c>
      <c r="I108" s="163"/>
      <c r="L108" s="160"/>
      <c r="M108" s="164"/>
      <c r="T108" s="165"/>
      <c r="AT108" s="161" t="s">
        <v>133</v>
      </c>
      <c r="AU108" s="161" t="s">
        <v>84</v>
      </c>
      <c r="AV108" s="14" t="s">
        <v>82</v>
      </c>
      <c r="AW108" s="14" t="s">
        <v>35</v>
      </c>
      <c r="AX108" s="14" t="s">
        <v>74</v>
      </c>
      <c r="AY108" s="161" t="s">
        <v>115</v>
      </c>
    </row>
    <row r="109" spans="2:65" s="12" customFormat="1">
      <c r="B109" s="146"/>
      <c r="D109" s="140" t="s">
        <v>133</v>
      </c>
      <c r="E109" s="147" t="s">
        <v>19</v>
      </c>
      <c r="F109" s="148" t="s">
        <v>160</v>
      </c>
      <c r="H109" s="149">
        <v>63.06</v>
      </c>
      <c r="I109" s="150"/>
      <c r="L109" s="146"/>
      <c r="M109" s="151"/>
      <c r="T109" s="152"/>
      <c r="AT109" s="147" t="s">
        <v>133</v>
      </c>
      <c r="AU109" s="147" t="s">
        <v>84</v>
      </c>
      <c r="AV109" s="12" t="s">
        <v>84</v>
      </c>
      <c r="AW109" s="12" t="s">
        <v>35</v>
      </c>
      <c r="AX109" s="12" t="s">
        <v>74</v>
      </c>
      <c r="AY109" s="147" t="s">
        <v>115</v>
      </c>
    </row>
    <row r="110" spans="2:65" s="12" customFormat="1">
      <c r="B110" s="146"/>
      <c r="D110" s="140" t="s">
        <v>133</v>
      </c>
      <c r="E110" s="147" t="s">
        <v>19</v>
      </c>
      <c r="F110" s="148" t="s">
        <v>161</v>
      </c>
      <c r="H110" s="149">
        <v>120</v>
      </c>
      <c r="I110" s="150"/>
      <c r="L110" s="146"/>
      <c r="M110" s="151"/>
      <c r="T110" s="152"/>
      <c r="AT110" s="147" t="s">
        <v>133</v>
      </c>
      <c r="AU110" s="147" t="s">
        <v>84</v>
      </c>
      <c r="AV110" s="12" t="s">
        <v>84</v>
      </c>
      <c r="AW110" s="12" t="s">
        <v>35</v>
      </c>
      <c r="AX110" s="12" t="s">
        <v>74</v>
      </c>
      <c r="AY110" s="147" t="s">
        <v>115</v>
      </c>
    </row>
    <row r="111" spans="2:65" s="12" customFormat="1">
      <c r="B111" s="146"/>
      <c r="D111" s="140" t="s">
        <v>133</v>
      </c>
      <c r="E111" s="147" t="s">
        <v>19</v>
      </c>
      <c r="F111" s="148" t="s">
        <v>162</v>
      </c>
      <c r="H111" s="149">
        <v>20.594000000000001</v>
      </c>
      <c r="I111" s="150"/>
      <c r="L111" s="146"/>
      <c r="M111" s="151"/>
      <c r="T111" s="152"/>
      <c r="AT111" s="147" t="s">
        <v>133</v>
      </c>
      <c r="AU111" s="147" t="s">
        <v>84</v>
      </c>
      <c r="AV111" s="12" t="s">
        <v>84</v>
      </c>
      <c r="AW111" s="12" t="s">
        <v>35</v>
      </c>
      <c r="AX111" s="12" t="s">
        <v>74</v>
      </c>
      <c r="AY111" s="147" t="s">
        <v>115</v>
      </c>
    </row>
    <row r="112" spans="2:65" s="13" customFormat="1">
      <c r="B112" s="153"/>
      <c r="D112" s="140" t="s">
        <v>133</v>
      </c>
      <c r="E112" s="154" t="s">
        <v>19</v>
      </c>
      <c r="F112" s="155" t="s">
        <v>136</v>
      </c>
      <c r="H112" s="156">
        <v>203.654</v>
      </c>
      <c r="I112" s="157"/>
      <c r="L112" s="153"/>
      <c r="M112" s="158"/>
      <c r="T112" s="159"/>
      <c r="AT112" s="154" t="s">
        <v>133</v>
      </c>
      <c r="AU112" s="154" t="s">
        <v>84</v>
      </c>
      <c r="AV112" s="13" t="s">
        <v>122</v>
      </c>
      <c r="AW112" s="13" t="s">
        <v>35</v>
      </c>
      <c r="AX112" s="13" t="s">
        <v>82</v>
      </c>
      <c r="AY112" s="154" t="s">
        <v>115</v>
      </c>
    </row>
    <row r="113" spans="2:65" s="1" customFormat="1" ht="24.2" customHeight="1">
      <c r="B113" s="32"/>
      <c r="C113" s="127" t="s">
        <v>163</v>
      </c>
      <c r="D113" s="127" t="s">
        <v>117</v>
      </c>
      <c r="E113" s="128" t="s">
        <v>164</v>
      </c>
      <c r="F113" s="129" t="s">
        <v>165</v>
      </c>
      <c r="G113" s="130" t="s">
        <v>140</v>
      </c>
      <c r="H113" s="131">
        <v>203.654</v>
      </c>
      <c r="I113" s="132"/>
      <c r="J113" s="133">
        <f>ROUND(I113*H113,2)</f>
        <v>0</v>
      </c>
      <c r="K113" s="129" t="s">
        <v>121</v>
      </c>
      <c r="L113" s="32"/>
      <c r="M113" s="134" t="s">
        <v>19</v>
      </c>
      <c r="N113" s="135" t="s">
        <v>45</v>
      </c>
      <c r="P113" s="136">
        <f>O113*H113</f>
        <v>0</v>
      </c>
      <c r="Q113" s="136">
        <v>0</v>
      </c>
      <c r="R113" s="136">
        <f>Q113*H113</f>
        <v>0</v>
      </c>
      <c r="S113" s="136">
        <v>0</v>
      </c>
      <c r="T113" s="137">
        <f>S113*H113</f>
        <v>0</v>
      </c>
      <c r="AR113" s="138" t="s">
        <v>122</v>
      </c>
      <c r="AT113" s="138" t="s">
        <v>117</v>
      </c>
      <c r="AU113" s="138" t="s">
        <v>84</v>
      </c>
      <c r="AY113" s="17" t="s">
        <v>115</v>
      </c>
      <c r="BE113" s="139">
        <f>IF(N113="základní",J113,0)</f>
        <v>0</v>
      </c>
      <c r="BF113" s="139">
        <f>IF(N113="snížená",J113,0)</f>
        <v>0</v>
      </c>
      <c r="BG113" s="139">
        <f>IF(N113="zákl. přenesená",J113,0)</f>
        <v>0</v>
      </c>
      <c r="BH113" s="139">
        <f>IF(N113="sníž. přenesená",J113,0)</f>
        <v>0</v>
      </c>
      <c r="BI113" s="139">
        <f>IF(N113="nulová",J113,0)</f>
        <v>0</v>
      </c>
      <c r="BJ113" s="17" t="s">
        <v>82</v>
      </c>
      <c r="BK113" s="139">
        <f>ROUND(I113*H113,2)</f>
        <v>0</v>
      </c>
      <c r="BL113" s="17" t="s">
        <v>122</v>
      </c>
      <c r="BM113" s="138" t="s">
        <v>166</v>
      </c>
    </row>
    <row r="114" spans="2:65" s="1" customFormat="1" ht="29.25">
      <c r="B114" s="32"/>
      <c r="D114" s="140" t="s">
        <v>124</v>
      </c>
      <c r="F114" s="141" t="s">
        <v>167</v>
      </c>
      <c r="I114" s="142"/>
      <c r="L114" s="32"/>
      <c r="M114" s="143"/>
      <c r="T114" s="51"/>
      <c r="AT114" s="17" t="s">
        <v>124</v>
      </c>
      <c r="AU114" s="17" t="s">
        <v>84</v>
      </c>
    </row>
    <row r="115" spans="2:65" s="1" customFormat="1">
      <c r="B115" s="32"/>
      <c r="D115" s="144" t="s">
        <v>126</v>
      </c>
      <c r="F115" s="145" t="s">
        <v>168</v>
      </c>
      <c r="I115" s="142"/>
      <c r="L115" s="32"/>
      <c r="M115" s="143"/>
      <c r="T115" s="51"/>
      <c r="AT115" s="17" t="s">
        <v>126</v>
      </c>
      <c r="AU115" s="17" t="s">
        <v>84</v>
      </c>
    </row>
    <row r="116" spans="2:65" s="1" customFormat="1" ht="16.5" customHeight="1">
      <c r="B116" s="32"/>
      <c r="C116" s="127" t="s">
        <v>169</v>
      </c>
      <c r="D116" s="127" t="s">
        <v>117</v>
      </c>
      <c r="E116" s="128" t="s">
        <v>170</v>
      </c>
      <c r="F116" s="129" t="s">
        <v>171</v>
      </c>
      <c r="G116" s="130" t="s">
        <v>140</v>
      </c>
      <c r="H116" s="131">
        <v>101.827</v>
      </c>
      <c r="I116" s="132"/>
      <c r="J116" s="133">
        <f>ROUND(I116*H116,2)</f>
        <v>0</v>
      </c>
      <c r="K116" s="129" t="s">
        <v>121</v>
      </c>
      <c r="L116" s="32"/>
      <c r="M116" s="134" t="s">
        <v>19</v>
      </c>
      <c r="N116" s="135" t="s">
        <v>45</v>
      </c>
      <c r="P116" s="136">
        <f>O116*H116</f>
        <v>0</v>
      </c>
      <c r="Q116" s="136">
        <v>0</v>
      </c>
      <c r="R116" s="136">
        <f>Q116*H116</f>
        <v>0</v>
      </c>
      <c r="S116" s="136">
        <v>0</v>
      </c>
      <c r="T116" s="137">
        <f>S116*H116</f>
        <v>0</v>
      </c>
      <c r="AR116" s="138" t="s">
        <v>122</v>
      </c>
      <c r="AT116" s="138" t="s">
        <v>117</v>
      </c>
      <c r="AU116" s="138" t="s">
        <v>84</v>
      </c>
      <c r="AY116" s="17" t="s">
        <v>115</v>
      </c>
      <c r="BE116" s="139">
        <f>IF(N116="základní",J116,0)</f>
        <v>0</v>
      </c>
      <c r="BF116" s="139">
        <f>IF(N116="snížená",J116,0)</f>
        <v>0</v>
      </c>
      <c r="BG116" s="139">
        <f>IF(N116="zákl. přenesená",J116,0)</f>
        <v>0</v>
      </c>
      <c r="BH116" s="139">
        <f>IF(N116="sníž. přenesená",J116,0)</f>
        <v>0</v>
      </c>
      <c r="BI116" s="139">
        <f>IF(N116="nulová",J116,0)</f>
        <v>0</v>
      </c>
      <c r="BJ116" s="17" t="s">
        <v>82</v>
      </c>
      <c r="BK116" s="139">
        <f>ROUND(I116*H116,2)</f>
        <v>0</v>
      </c>
      <c r="BL116" s="17" t="s">
        <v>122</v>
      </c>
      <c r="BM116" s="138" t="s">
        <v>172</v>
      </c>
    </row>
    <row r="117" spans="2:65" s="1" customFormat="1" ht="29.25">
      <c r="B117" s="32"/>
      <c r="D117" s="140" t="s">
        <v>124</v>
      </c>
      <c r="F117" s="141" t="s">
        <v>173</v>
      </c>
      <c r="I117" s="142"/>
      <c r="L117" s="32"/>
      <c r="M117" s="143"/>
      <c r="T117" s="51"/>
      <c r="AT117" s="17" t="s">
        <v>124</v>
      </c>
      <c r="AU117" s="17" t="s">
        <v>84</v>
      </c>
    </row>
    <row r="118" spans="2:65" s="1" customFormat="1">
      <c r="B118" s="32"/>
      <c r="D118" s="144" t="s">
        <v>126</v>
      </c>
      <c r="F118" s="145" t="s">
        <v>174</v>
      </c>
      <c r="I118" s="142"/>
      <c r="L118" s="32"/>
      <c r="M118" s="143"/>
      <c r="T118" s="51"/>
      <c r="AT118" s="17" t="s">
        <v>126</v>
      </c>
      <c r="AU118" s="17" t="s">
        <v>84</v>
      </c>
    </row>
    <row r="119" spans="2:65" s="1" customFormat="1" ht="24.2" customHeight="1">
      <c r="B119" s="32"/>
      <c r="C119" s="127" t="s">
        <v>175</v>
      </c>
      <c r="D119" s="127" t="s">
        <v>117</v>
      </c>
      <c r="E119" s="128" t="s">
        <v>176</v>
      </c>
      <c r="F119" s="129" t="s">
        <v>177</v>
      </c>
      <c r="G119" s="130" t="s">
        <v>140</v>
      </c>
      <c r="H119" s="131">
        <v>19.539000000000001</v>
      </c>
      <c r="I119" s="132"/>
      <c r="J119" s="133">
        <f>ROUND(I119*H119,2)</f>
        <v>0</v>
      </c>
      <c r="K119" s="129" t="s">
        <v>121</v>
      </c>
      <c r="L119" s="32"/>
      <c r="M119" s="134" t="s">
        <v>19</v>
      </c>
      <c r="N119" s="135" t="s">
        <v>45</v>
      </c>
      <c r="P119" s="136">
        <f>O119*H119</f>
        <v>0</v>
      </c>
      <c r="Q119" s="136">
        <v>0</v>
      </c>
      <c r="R119" s="136">
        <f>Q119*H119</f>
        <v>0</v>
      </c>
      <c r="S119" s="136">
        <v>0</v>
      </c>
      <c r="T119" s="137">
        <f>S119*H119</f>
        <v>0</v>
      </c>
      <c r="AR119" s="138" t="s">
        <v>122</v>
      </c>
      <c r="AT119" s="138" t="s">
        <v>117</v>
      </c>
      <c r="AU119" s="138" t="s">
        <v>84</v>
      </c>
      <c r="AY119" s="17" t="s">
        <v>115</v>
      </c>
      <c r="BE119" s="139">
        <f>IF(N119="základní",J119,0)</f>
        <v>0</v>
      </c>
      <c r="BF119" s="139">
        <f>IF(N119="snížená",J119,0)</f>
        <v>0</v>
      </c>
      <c r="BG119" s="139">
        <f>IF(N119="zákl. přenesená",J119,0)</f>
        <v>0</v>
      </c>
      <c r="BH119" s="139">
        <f>IF(N119="sníž. přenesená",J119,0)</f>
        <v>0</v>
      </c>
      <c r="BI119" s="139">
        <f>IF(N119="nulová",J119,0)</f>
        <v>0</v>
      </c>
      <c r="BJ119" s="17" t="s">
        <v>82</v>
      </c>
      <c r="BK119" s="139">
        <f>ROUND(I119*H119,2)</f>
        <v>0</v>
      </c>
      <c r="BL119" s="17" t="s">
        <v>122</v>
      </c>
      <c r="BM119" s="138" t="s">
        <v>178</v>
      </c>
    </row>
    <row r="120" spans="2:65" s="1" customFormat="1" ht="29.25">
      <c r="B120" s="32"/>
      <c r="D120" s="140" t="s">
        <v>124</v>
      </c>
      <c r="F120" s="141" t="s">
        <v>179</v>
      </c>
      <c r="I120" s="142"/>
      <c r="L120" s="32"/>
      <c r="M120" s="143"/>
      <c r="T120" s="51"/>
      <c r="AT120" s="17" t="s">
        <v>124</v>
      </c>
      <c r="AU120" s="17" t="s">
        <v>84</v>
      </c>
    </row>
    <row r="121" spans="2:65" s="1" customFormat="1">
      <c r="B121" s="32"/>
      <c r="D121" s="144" t="s">
        <v>126</v>
      </c>
      <c r="F121" s="145" t="s">
        <v>180</v>
      </c>
      <c r="I121" s="142"/>
      <c r="L121" s="32"/>
      <c r="M121" s="143"/>
      <c r="T121" s="51"/>
      <c r="AT121" s="17" t="s">
        <v>126</v>
      </c>
      <c r="AU121" s="17" t="s">
        <v>84</v>
      </c>
    </row>
    <row r="122" spans="2:65" s="12" customFormat="1">
      <c r="B122" s="146"/>
      <c r="D122" s="140" t="s">
        <v>133</v>
      </c>
      <c r="E122" s="147" t="s">
        <v>19</v>
      </c>
      <c r="F122" s="148" t="s">
        <v>181</v>
      </c>
      <c r="H122" s="149">
        <v>10.297000000000001</v>
      </c>
      <c r="I122" s="150"/>
      <c r="L122" s="146"/>
      <c r="M122" s="151"/>
      <c r="T122" s="152"/>
      <c r="AT122" s="147" t="s">
        <v>133</v>
      </c>
      <c r="AU122" s="147" t="s">
        <v>84</v>
      </c>
      <c r="AV122" s="12" t="s">
        <v>84</v>
      </c>
      <c r="AW122" s="12" t="s">
        <v>35</v>
      </c>
      <c r="AX122" s="12" t="s">
        <v>74</v>
      </c>
      <c r="AY122" s="147" t="s">
        <v>115</v>
      </c>
    </row>
    <row r="123" spans="2:65" s="12" customFormat="1">
      <c r="B123" s="146"/>
      <c r="D123" s="140" t="s">
        <v>133</v>
      </c>
      <c r="E123" s="147" t="s">
        <v>19</v>
      </c>
      <c r="F123" s="148" t="s">
        <v>182</v>
      </c>
      <c r="H123" s="149">
        <v>-7.2880000000000003</v>
      </c>
      <c r="I123" s="150"/>
      <c r="L123" s="146"/>
      <c r="M123" s="151"/>
      <c r="T123" s="152"/>
      <c r="AT123" s="147" t="s">
        <v>133</v>
      </c>
      <c r="AU123" s="147" t="s">
        <v>84</v>
      </c>
      <c r="AV123" s="12" t="s">
        <v>84</v>
      </c>
      <c r="AW123" s="12" t="s">
        <v>35</v>
      </c>
      <c r="AX123" s="12" t="s">
        <v>74</v>
      </c>
      <c r="AY123" s="147" t="s">
        <v>115</v>
      </c>
    </row>
    <row r="124" spans="2:65" s="12" customFormat="1">
      <c r="B124" s="146"/>
      <c r="D124" s="140" t="s">
        <v>133</v>
      </c>
      <c r="E124" s="147" t="s">
        <v>19</v>
      </c>
      <c r="F124" s="148" t="s">
        <v>183</v>
      </c>
      <c r="H124" s="149">
        <v>16.53</v>
      </c>
      <c r="I124" s="150"/>
      <c r="L124" s="146"/>
      <c r="M124" s="151"/>
      <c r="T124" s="152"/>
      <c r="AT124" s="147" t="s">
        <v>133</v>
      </c>
      <c r="AU124" s="147" t="s">
        <v>84</v>
      </c>
      <c r="AV124" s="12" t="s">
        <v>84</v>
      </c>
      <c r="AW124" s="12" t="s">
        <v>35</v>
      </c>
      <c r="AX124" s="12" t="s">
        <v>74</v>
      </c>
      <c r="AY124" s="147" t="s">
        <v>115</v>
      </c>
    </row>
    <row r="125" spans="2:65" s="13" customFormat="1">
      <c r="B125" s="153"/>
      <c r="D125" s="140" t="s">
        <v>133</v>
      </c>
      <c r="E125" s="154" t="s">
        <v>19</v>
      </c>
      <c r="F125" s="155" t="s">
        <v>136</v>
      </c>
      <c r="H125" s="156">
        <v>19.539000000000001</v>
      </c>
      <c r="I125" s="157"/>
      <c r="L125" s="153"/>
      <c r="M125" s="158"/>
      <c r="T125" s="159"/>
      <c r="AT125" s="154" t="s">
        <v>133</v>
      </c>
      <c r="AU125" s="154" t="s">
        <v>84</v>
      </c>
      <c r="AV125" s="13" t="s">
        <v>122</v>
      </c>
      <c r="AW125" s="13" t="s">
        <v>35</v>
      </c>
      <c r="AX125" s="13" t="s">
        <v>82</v>
      </c>
      <c r="AY125" s="154" t="s">
        <v>115</v>
      </c>
    </row>
    <row r="126" spans="2:65" s="1" customFormat="1" ht="37.9" customHeight="1">
      <c r="B126" s="32"/>
      <c r="C126" s="127" t="s">
        <v>184</v>
      </c>
      <c r="D126" s="127" t="s">
        <v>117</v>
      </c>
      <c r="E126" s="128" t="s">
        <v>185</v>
      </c>
      <c r="F126" s="129" t="s">
        <v>186</v>
      </c>
      <c r="G126" s="130" t="s">
        <v>120</v>
      </c>
      <c r="H126" s="131">
        <v>300</v>
      </c>
      <c r="I126" s="132"/>
      <c r="J126" s="133">
        <f>ROUND(I126*H126,2)</f>
        <v>0</v>
      </c>
      <c r="K126" s="129" t="s">
        <v>121</v>
      </c>
      <c r="L126" s="32"/>
      <c r="M126" s="134" t="s">
        <v>19</v>
      </c>
      <c r="N126" s="135" t="s">
        <v>45</v>
      </c>
      <c r="P126" s="136">
        <f>O126*H126</f>
        <v>0</v>
      </c>
      <c r="Q126" s="136">
        <v>0</v>
      </c>
      <c r="R126" s="136">
        <f>Q126*H126</f>
        <v>0</v>
      </c>
      <c r="S126" s="136">
        <v>0</v>
      </c>
      <c r="T126" s="137">
        <f>S126*H126</f>
        <v>0</v>
      </c>
      <c r="AR126" s="138" t="s">
        <v>122</v>
      </c>
      <c r="AT126" s="138" t="s">
        <v>117</v>
      </c>
      <c r="AU126" s="138" t="s">
        <v>84</v>
      </c>
      <c r="AY126" s="17" t="s">
        <v>115</v>
      </c>
      <c r="BE126" s="139">
        <f>IF(N126="základní",J126,0)</f>
        <v>0</v>
      </c>
      <c r="BF126" s="139">
        <f>IF(N126="snížená",J126,0)</f>
        <v>0</v>
      </c>
      <c r="BG126" s="139">
        <f>IF(N126="zákl. přenesená",J126,0)</f>
        <v>0</v>
      </c>
      <c r="BH126" s="139">
        <f>IF(N126="sníž. přenesená",J126,0)</f>
        <v>0</v>
      </c>
      <c r="BI126" s="139">
        <f>IF(N126="nulová",J126,0)</f>
        <v>0</v>
      </c>
      <c r="BJ126" s="17" t="s">
        <v>82</v>
      </c>
      <c r="BK126" s="139">
        <f>ROUND(I126*H126,2)</f>
        <v>0</v>
      </c>
      <c r="BL126" s="17" t="s">
        <v>122</v>
      </c>
      <c r="BM126" s="138" t="s">
        <v>187</v>
      </c>
    </row>
    <row r="127" spans="2:65" s="1" customFormat="1" ht="29.25">
      <c r="B127" s="32"/>
      <c r="D127" s="140" t="s">
        <v>124</v>
      </c>
      <c r="F127" s="141" t="s">
        <v>188</v>
      </c>
      <c r="I127" s="142"/>
      <c r="L127" s="32"/>
      <c r="M127" s="143"/>
      <c r="T127" s="51"/>
      <c r="AT127" s="17" t="s">
        <v>124</v>
      </c>
      <c r="AU127" s="17" t="s">
        <v>84</v>
      </c>
    </row>
    <row r="128" spans="2:65" s="1" customFormat="1">
      <c r="B128" s="32"/>
      <c r="D128" s="144" t="s">
        <v>126</v>
      </c>
      <c r="F128" s="145" t="s">
        <v>189</v>
      </c>
      <c r="I128" s="142"/>
      <c r="L128" s="32"/>
      <c r="M128" s="143"/>
      <c r="T128" s="51"/>
      <c r="AT128" s="17" t="s">
        <v>126</v>
      </c>
      <c r="AU128" s="17" t="s">
        <v>84</v>
      </c>
    </row>
    <row r="129" spans="2:65" s="12" customFormat="1">
      <c r="B129" s="146"/>
      <c r="D129" s="140" t="s">
        <v>133</v>
      </c>
      <c r="E129" s="147" t="s">
        <v>19</v>
      </c>
      <c r="F129" s="148" t="s">
        <v>190</v>
      </c>
      <c r="H129" s="149">
        <v>300</v>
      </c>
      <c r="I129" s="150"/>
      <c r="L129" s="146"/>
      <c r="M129" s="151"/>
      <c r="T129" s="152"/>
      <c r="AT129" s="147" t="s">
        <v>133</v>
      </c>
      <c r="AU129" s="147" t="s">
        <v>84</v>
      </c>
      <c r="AV129" s="12" t="s">
        <v>84</v>
      </c>
      <c r="AW129" s="12" t="s">
        <v>35</v>
      </c>
      <c r="AX129" s="12" t="s">
        <v>82</v>
      </c>
      <c r="AY129" s="147" t="s">
        <v>115</v>
      </c>
    </row>
    <row r="130" spans="2:65" s="1" customFormat="1" ht="33" customHeight="1">
      <c r="B130" s="32"/>
      <c r="C130" s="127" t="s">
        <v>191</v>
      </c>
      <c r="D130" s="127" t="s">
        <v>117</v>
      </c>
      <c r="E130" s="128" t="s">
        <v>192</v>
      </c>
      <c r="F130" s="129" t="s">
        <v>193</v>
      </c>
      <c r="G130" s="130" t="s">
        <v>120</v>
      </c>
      <c r="H130" s="131">
        <v>630.6</v>
      </c>
      <c r="I130" s="132"/>
      <c r="J130" s="133">
        <f>ROUND(I130*H130,2)</f>
        <v>0</v>
      </c>
      <c r="K130" s="129" t="s">
        <v>121</v>
      </c>
      <c r="L130" s="32"/>
      <c r="M130" s="134" t="s">
        <v>19</v>
      </c>
      <c r="N130" s="135" t="s">
        <v>45</v>
      </c>
      <c r="P130" s="136">
        <f>O130*H130</f>
        <v>0</v>
      </c>
      <c r="Q130" s="136">
        <v>0</v>
      </c>
      <c r="R130" s="136">
        <f>Q130*H130</f>
        <v>0</v>
      </c>
      <c r="S130" s="136">
        <v>0</v>
      </c>
      <c r="T130" s="137">
        <f>S130*H130</f>
        <v>0</v>
      </c>
      <c r="AR130" s="138" t="s">
        <v>122</v>
      </c>
      <c r="AT130" s="138" t="s">
        <v>117</v>
      </c>
      <c r="AU130" s="138" t="s">
        <v>84</v>
      </c>
      <c r="AY130" s="17" t="s">
        <v>115</v>
      </c>
      <c r="BE130" s="139">
        <f>IF(N130="základní",J130,0)</f>
        <v>0</v>
      </c>
      <c r="BF130" s="139">
        <f>IF(N130="snížená",J130,0)</f>
        <v>0</v>
      </c>
      <c r="BG130" s="139">
        <f>IF(N130="zákl. přenesená",J130,0)</f>
        <v>0</v>
      </c>
      <c r="BH130" s="139">
        <f>IF(N130="sníž. přenesená",J130,0)</f>
        <v>0</v>
      </c>
      <c r="BI130" s="139">
        <f>IF(N130="nulová",J130,0)</f>
        <v>0</v>
      </c>
      <c r="BJ130" s="17" t="s">
        <v>82</v>
      </c>
      <c r="BK130" s="139">
        <f>ROUND(I130*H130,2)</f>
        <v>0</v>
      </c>
      <c r="BL130" s="17" t="s">
        <v>122</v>
      </c>
      <c r="BM130" s="138" t="s">
        <v>194</v>
      </c>
    </row>
    <row r="131" spans="2:65" s="1" customFormat="1" ht="19.5">
      <c r="B131" s="32"/>
      <c r="D131" s="140" t="s">
        <v>124</v>
      </c>
      <c r="F131" s="141" t="s">
        <v>195</v>
      </c>
      <c r="I131" s="142"/>
      <c r="L131" s="32"/>
      <c r="M131" s="143"/>
      <c r="T131" s="51"/>
      <c r="AT131" s="17" t="s">
        <v>124</v>
      </c>
      <c r="AU131" s="17" t="s">
        <v>84</v>
      </c>
    </row>
    <row r="132" spans="2:65" s="1" customFormat="1">
      <c r="B132" s="32"/>
      <c r="D132" s="144" t="s">
        <v>126</v>
      </c>
      <c r="F132" s="145" t="s">
        <v>196</v>
      </c>
      <c r="I132" s="142"/>
      <c r="L132" s="32"/>
      <c r="M132" s="143"/>
      <c r="T132" s="51"/>
      <c r="AT132" s="17" t="s">
        <v>126</v>
      </c>
      <c r="AU132" s="17" t="s">
        <v>84</v>
      </c>
    </row>
    <row r="133" spans="2:65" s="1" customFormat="1" ht="24.2" customHeight="1">
      <c r="B133" s="32"/>
      <c r="C133" s="127" t="s">
        <v>197</v>
      </c>
      <c r="D133" s="127" t="s">
        <v>117</v>
      </c>
      <c r="E133" s="128" t="s">
        <v>198</v>
      </c>
      <c r="F133" s="129" t="s">
        <v>199</v>
      </c>
      <c r="G133" s="130" t="s">
        <v>120</v>
      </c>
      <c r="H133" s="131">
        <v>630.6</v>
      </c>
      <c r="I133" s="132"/>
      <c r="J133" s="133">
        <f>ROUND(I133*H133,2)</f>
        <v>0</v>
      </c>
      <c r="K133" s="129" t="s">
        <v>121</v>
      </c>
      <c r="L133" s="32"/>
      <c r="M133" s="134" t="s">
        <v>19</v>
      </c>
      <c r="N133" s="135" t="s">
        <v>45</v>
      </c>
      <c r="P133" s="136">
        <f>O133*H133</f>
        <v>0</v>
      </c>
      <c r="Q133" s="136">
        <v>0</v>
      </c>
      <c r="R133" s="136">
        <f>Q133*H133</f>
        <v>0</v>
      </c>
      <c r="S133" s="136">
        <v>0</v>
      </c>
      <c r="T133" s="137">
        <f>S133*H133</f>
        <v>0</v>
      </c>
      <c r="AR133" s="138" t="s">
        <v>122</v>
      </c>
      <c r="AT133" s="138" t="s">
        <v>117</v>
      </c>
      <c r="AU133" s="138" t="s">
        <v>84</v>
      </c>
      <c r="AY133" s="17" t="s">
        <v>115</v>
      </c>
      <c r="BE133" s="139">
        <f>IF(N133="základní",J133,0)</f>
        <v>0</v>
      </c>
      <c r="BF133" s="139">
        <f>IF(N133="snížená",J133,0)</f>
        <v>0</v>
      </c>
      <c r="BG133" s="139">
        <f>IF(N133="zákl. přenesená",J133,0)</f>
        <v>0</v>
      </c>
      <c r="BH133" s="139">
        <f>IF(N133="sníž. přenesená",J133,0)</f>
        <v>0</v>
      </c>
      <c r="BI133" s="139">
        <f>IF(N133="nulová",J133,0)</f>
        <v>0</v>
      </c>
      <c r="BJ133" s="17" t="s">
        <v>82</v>
      </c>
      <c r="BK133" s="139">
        <f>ROUND(I133*H133,2)</f>
        <v>0</v>
      </c>
      <c r="BL133" s="17" t="s">
        <v>122</v>
      </c>
      <c r="BM133" s="138" t="s">
        <v>200</v>
      </c>
    </row>
    <row r="134" spans="2:65" s="1" customFormat="1" ht="19.5">
      <c r="B134" s="32"/>
      <c r="D134" s="140" t="s">
        <v>124</v>
      </c>
      <c r="F134" s="141" t="s">
        <v>201</v>
      </c>
      <c r="I134" s="142"/>
      <c r="L134" s="32"/>
      <c r="M134" s="143"/>
      <c r="T134" s="51"/>
      <c r="AT134" s="17" t="s">
        <v>124</v>
      </c>
      <c r="AU134" s="17" t="s">
        <v>84</v>
      </c>
    </row>
    <row r="135" spans="2:65" s="1" customFormat="1">
      <c r="B135" s="32"/>
      <c r="D135" s="144" t="s">
        <v>126</v>
      </c>
      <c r="F135" s="145" t="s">
        <v>202</v>
      </c>
      <c r="I135" s="142"/>
      <c r="L135" s="32"/>
      <c r="M135" s="143"/>
      <c r="T135" s="51"/>
      <c r="AT135" s="17" t="s">
        <v>126</v>
      </c>
      <c r="AU135" s="17" t="s">
        <v>84</v>
      </c>
    </row>
    <row r="136" spans="2:65" s="1" customFormat="1" ht="16.5" customHeight="1">
      <c r="B136" s="32"/>
      <c r="C136" s="166" t="s">
        <v>203</v>
      </c>
      <c r="D136" s="166" t="s">
        <v>204</v>
      </c>
      <c r="E136" s="167" t="s">
        <v>205</v>
      </c>
      <c r="F136" s="168" t="s">
        <v>206</v>
      </c>
      <c r="G136" s="169" t="s">
        <v>207</v>
      </c>
      <c r="H136" s="170">
        <v>12.612</v>
      </c>
      <c r="I136" s="171"/>
      <c r="J136" s="172">
        <f>ROUND(I136*H136,2)</f>
        <v>0</v>
      </c>
      <c r="K136" s="168" t="s">
        <v>121</v>
      </c>
      <c r="L136" s="173"/>
      <c r="M136" s="174" t="s">
        <v>19</v>
      </c>
      <c r="N136" s="175" t="s">
        <v>45</v>
      </c>
      <c r="P136" s="136">
        <f>O136*H136</f>
        <v>0</v>
      </c>
      <c r="Q136" s="136">
        <v>1E-3</v>
      </c>
      <c r="R136" s="136">
        <f>Q136*H136</f>
        <v>1.2612E-2</v>
      </c>
      <c r="S136" s="136">
        <v>0</v>
      </c>
      <c r="T136" s="137">
        <f>S136*H136</f>
        <v>0</v>
      </c>
      <c r="AR136" s="138" t="s">
        <v>175</v>
      </c>
      <c r="AT136" s="138" t="s">
        <v>204</v>
      </c>
      <c r="AU136" s="138" t="s">
        <v>84</v>
      </c>
      <c r="AY136" s="17" t="s">
        <v>115</v>
      </c>
      <c r="BE136" s="139">
        <f>IF(N136="základní",J136,0)</f>
        <v>0</v>
      </c>
      <c r="BF136" s="139">
        <f>IF(N136="snížená",J136,0)</f>
        <v>0</v>
      </c>
      <c r="BG136" s="139">
        <f>IF(N136="zákl. přenesená",J136,0)</f>
        <v>0</v>
      </c>
      <c r="BH136" s="139">
        <f>IF(N136="sníž. přenesená",J136,0)</f>
        <v>0</v>
      </c>
      <c r="BI136" s="139">
        <f>IF(N136="nulová",J136,0)</f>
        <v>0</v>
      </c>
      <c r="BJ136" s="17" t="s">
        <v>82</v>
      </c>
      <c r="BK136" s="139">
        <f>ROUND(I136*H136,2)</f>
        <v>0</v>
      </c>
      <c r="BL136" s="17" t="s">
        <v>122</v>
      </c>
      <c r="BM136" s="138" t="s">
        <v>208</v>
      </c>
    </row>
    <row r="137" spans="2:65" s="1" customFormat="1">
      <c r="B137" s="32"/>
      <c r="D137" s="140" t="s">
        <v>124</v>
      </c>
      <c r="F137" s="141" t="s">
        <v>206</v>
      </c>
      <c r="I137" s="142"/>
      <c r="L137" s="32"/>
      <c r="M137" s="143"/>
      <c r="T137" s="51"/>
      <c r="AT137" s="17" t="s">
        <v>124</v>
      </c>
      <c r="AU137" s="17" t="s">
        <v>84</v>
      </c>
    </row>
    <row r="138" spans="2:65" s="1" customFormat="1">
      <c r="B138" s="32"/>
      <c r="D138" s="144" t="s">
        <v>126</v>
      </c>
      <c r="F138" s="145" t="s">
        <v>209</v>
      </c>
      <c r="I138" s="142"/>
      <c r="L138" s="32"/>
      <c r="M138" s="143"/>
      <c r="T138" s="51"/>
      <c r="AT138" s="17" t="s">
        <v>126</v>
      </c>
      <c r="AU138" s="17" t="s">
        <v>84</v>
      </c>
    </row>
    <row r="139" spans="2:65" s="12" customFormat="1">
      <c r="B139" s="146"/>
      <c r="D139" s="140" t="s">
        <v>133</v>
      </c>
      <c r="E139" s="147" t="s">
        <v>19</v>
      </c>
      <c r="F139" s="148" t="s">
        <v>210</v>
      </c>
      <c r="H139" s="149">
        <v>630.6</v>
      </c>
      <c r="I139" s="150"/>
      <c r="L139" s="146"/>
      <c r="M139" s="151"/>
      <c r="T139" s="152"/>
      <c r="AT139" s="147" t="s">
        <v>133</v>
      </c>
      <c r="AU139" s="147" t="s">
        <v>84</v>
      </c>
      <c r="AV139" s="12" t="s">
        <v>84</v>
      </c>
      <c r="AW139" s="12" t="s">
        <v>35</v>
      </c>
      <c r="AX139" s="12" t="s">
        <v>82</v>
      </c>
      <c r="AY139" s="147" t="s">
        <v>115</v>
      </c>
    </row>
    <row r="140" spans="2:65" s="12" customFormat="1">
      <c r="B140" s="146"/>
      <c r="D140" s="140" t="s">
        <v>133</v>
      </c>
      <c r="F140" s="148" t="s">
        <v>211</v>
      </c>
      <c r="H140" s="149">
        <v>12.612</v>
      </c>
      <c r="I140" s="150"/>
      <c r="L140" s="146"/>
      <c r="M140" s="151"/>
      <c r="T140" s="152"/>
      <c r="AT140" s="147" t="s">
        <v>133</v>
      </c>
      <c r="AU140" s="147" t="s">
        <v>84</v>
      </c>
      <c r="AV140" s="12" t="s">
        <v>84</v>
      </c>
      <c r="AW140" s="12" t="s">
        <v>4</v>
      </c>
      <c r="AX140" s="12" t="s">
        <v>82</v>
      </c>
      <c r="AY140" s="147" t="s">
        <v>115</v>
      </c>
    </row>
    <row r="141" spans="2:65" s="11" customFormat="1" ht="22.9" customHeight="1">
      <c r="B141" s="115"/>
      <c r="D141" s="116" t="s">
        <v>73</v>
      </c>
      <c r="E141" s="125" t="s">
        <v>84</v>
      </c>
      <c r="F141" s="125" t="s">
        <v>212</v>
      </c>
      <c r="I141" s="118"/>
      <c r="J141" s="126">
        <f>BK141</f>
        <v>0</v>
      </c>
      <c r="L141" s="115"/>
      <c r="M141" s="120"/>
      <c r="P141" s="121">
        <f>SUM(P142:P145)</f>
        <v>0</v>
      </c>
      <c r="R141" s="121">
        <f>SUM(R142:R145)</f>
        <v>60.806899999999999</v>
      </c>
      <c r="T141" s="122">
        <f>SUM(T142:T145)</f>
        <v>0</v>
      </c>
      <c r="AR141" s="116" t="s">
        <v>82</v>
      </c>
      <c r="AT141" s="123" t="s">
        <v>73</v>
      </c>
      <c r="AU141" s="123" t="s">
        <v>82</v>
      </c>
      <c r="AY141" s="116" t="s">
        <v>115</v>
      </c>
      <c r="BK141" s="124">
        <f>SUM(BK142:BK145)</f>
        <v>0</v>
      </c>
    </row>
    <row r="142" spans="2:65" s="1" customFormat="1" ht="24.2" customHeight="1">
      <c r="B142" s="32"/>
      <c r="C142" s="127" t="s">
        <v>213</v>
      </c>
      <c r="D142" s="127" t="s">
        <v>117</v>
      </c>
      <c r="E142" s="128" t="s">
        <v>214</v>
      </c>
      <c r="F142" s="129" t="s">
        <v>215</v>
      </c>
      <c r="G142" s="130" t="s">
        <v>216</v>
      </c>
      <c r="H142" s="131">
        <v>265</v>
      </c>
      <c r="I142" s="132"/>
      <c r="J142" s="133">
        <f>ROUND(I142*H142,2)</f>
        <v>0</v>
      </c>
      <c r="K142" s="129" t="s">
        <v>19</v>
      </c>
      <c r="L142" s="32"/>
      <c r="M142" s="134" t="s">
        <v>19</v>
      </c>
      <c r="N142" s="135" t="s">
        <v>45</v>
      </c>
      <c r="P142" s="136">
        <f>O142*H142</f>
        <v>0</v>
      </c>
      <c r="Q142" s="136">
        <v>0.12845999999999999</v>
      </c>
      <c r="R142" s="136">
        <f>Q142*H142</f>
        <v>34.041899999999998</v>
      </c>
      <c r="S142" s="136">
        <v>0</v>
      </c>
      <c r="T142" s="137">
        <f>S142*H142</f>
        <v>0</v>
      </c>
      <c r="AR142" s="138" t="s">
        <v>122</v>
      </c>
      <c r="AT142" s="138" t="s">
        <v>117</v>
      </c>
      <c r="AU142" s="138" t="s">
        <v>84</v>
      </c>
      <c r="AY142" s="17" t="s">
        <v>115</v>
      </c>
      <c r="BE142" s="139">
        <f>IF(N142="základní",J142,0)</f>
        <v>0</v>
      </c>
      <c r="BF142" s="139">
        <f>IF(N142="snížená",J142,0)</f>
        <v>0</v>
      </c>
      <c r="BG142" s="139">
        <f>IF(N142="zákl. přenesená",J142,0)</f>
        <v>0</v>
      </c>
      <c r="BH142" s="139">
        <f>IF(N142="sníž. přenesená",J142,0)</f>
        <v>0</v>
      </c>
      <c r="BI142" s="139">
        <f>IF(N142="nulová",J142,0)</f>
        <v>0</v>
      </c>
      <c r="BJ142" s="17" t="s">
        <v>82</v>
      </c>
      <c r="BK142" s="139">
        <f>ROUND(I142*H142,2)</f>
        <v>0</v>
      </c>
      <c r="BL142" s="17" t="s">
        <v>122</v>
      </c>
      <c r="BM142" s="138" t="s">
        <v>217</v>
      </c>
    </row>
    <row r="143" spans="2:65" s="1" customFormat="1" ht="19.5">
      <c r="B143" s="32"/>
      <c r="D143" s="140" t="s">
        <v>124</v>
      </c>
      <c r="F143" s="141" t="s">
        <v>218</v>
      </c>
      <c r="I143" s="142"/>
      <c r="L143" s="32"/>
      <c r="M143" s="143"/>
      <c r="T143" s="51"/>
      <c r="AT143" s="17" t="s">
        <v>124</v>
      </c>
      <c r="AU143" s="17" t="s">
        <v>84</v>
      </c>
    </row>
    <row r="144" spans="2:65" s="1" customFormat="1" ht="24.2" customHeight="1">
      <c r="B144" s="32"/>
      <c r="C144" s="166" t="s">
        <v>219</v>
      </c>
      <c r="D144" s="166" t="s">
        <v>204</v>
      </c>
      <c r="E144" s="167" t="s">
        <v>220</v>
      </c>
      <c r="F144" s="168" t="s">
        <v>221</v>
      </c>
      <c r="G144" s="169" t="s">
        <v>216</v>
      </c>
      <c r="H144" s="170">
        <v>265</v>
      </c>
      <c r="I144" s="171"/>
      <c r="J144" s="172">
        <f>ROUND(I144*H144,2)</f>
        <v>0</v>
      </c>
      <c r="K144" s="168" t="s">
        <v>19</v>
      </c>
      <c r="L144" s="173"/>
      <c r="M144" s="174" t="s">
        <v>19</v>
      </c>
      <c r="N144" s="175" t="s">
        <v>45</v>
      </c>
      <c r="P144" s="136">
        <f>O144*H144</f>
        <v>0</v>
      </c>
      <c r="Q144" s="136">
        <v>0.10100000000000001</v>
      </c>
      <c r="R144" s="136">
        <f>Q144*H144</f>
        <v>26.765000000000001</v>
      </c>
      <c r="S144" s="136">
        <v>0</v>
      </c>
      <c r="T144" s="137">
        <f>S144*H144</f>
        <v>0</v>
      </c>
      <c r="AR144" s="138" t="s">
        <v>175</v>
      </c>
      <c r="AT144" s="138" t="s">
        <v>204</v>
      </c>
      <c r="AU144" s="138" t="s">
        <v>84</v>
      </c>
      <c r="AY144" s="17" t="s">
        <v>115</v>
      </c>
      <c r="BE144" s="139">
        <f>IF(N144="základní",J144,0)</f>
        <v>0</v>
      </c>
      <c r="BF144" s="139">
        <f>IF(N144="snížená",J144,0)</f>
        <v>0</v>
      </c>
      <c r="BG144" s="139">
        <f>IF(N144="zákl. přenesená",J144,0)</f>
        <v>0</v>
      </c>
      <c r="BH144" s="139">
        <f>IF(N144="sníž. přenesená",J144,0)</f>
        <v>0</v>
      </c>
      <c r="BI144" s="139">
        <f>IF(N144="nulová",J144,0)</f>
        <v>0</v>
      </c>
      <c r="BJ144" s="17" t="s">
        <v>82</v>
      </c>
      <c r="BK144" s="139">
        <f>ROUND(I144*H144,2)</f>
        <v>0</v>
      </c>
      <c r="BL144" s="17" t="s">
        <v>122</v>
      </c>
      <c r="BM144" s="138" t="s">
        <v>222</v>
      </c>
    </row>
    <row r="145" spans="2:65" s="1" customFormat="1" ht="19.5">
      <c r="B145" s="32"/>
      <c r="D145" s="140" t="s">
        <v>124</v>
      </c>
      <c r="F145" s="141" t="s">
        <v>221</v>
      </c>
      <c r="I145" s="142"/>
      <c r="L145" s="32"/>
      <c r="M145" s="143"/>
      <c r="T145" s="51"/>
      <c r="AT145" s="17" t="s">
        <v>124</v>
      </c>
      <c r="AU145" s="17" t="s">
        <v>84</v>
      </c>
    </row>
    <row r="146" spans="2:65" s="11" customFormat="1" ht="22.9" customHeight="1">
      <c r="B146" s="115"/>
      <c r="D146" s="116" t="s">
        <v>73</v>
      </c>
      <c r="E146" s="125" t="s">
        <v>137</v>
      </c>
      <c r="F146" s="125" t="s">
        <v>223</v>
      </c>
      <c r="I146" s="118"/>
      <c r="J146" s="126">
        <f>BK146</f>
        <v>0</v>
      </c>
      <c r="L146" s="115"/>
      <c r="M146" s="120"/>
      <c r="P146" s="121">
        <f>SUM(P147:P202)</f>
        <v>0</v>
      </c>
      <c r="R146" s="121">
        <f>SUM(R147:R202)</f>
        <v>90.421103600000009</v>
      </c>
      <c r="T146" s="122">
        <f>SUM(T147:T202)</f>
        <v>0</v>
      </c>
      <c r="AR146" s="116" t="s">
        <v>82</v>
      </c>
      <c r="AT146" s="123" t="s">
        <v>73</v>
      </c>
      <c r="AU146" s="123" t="s">
        <v>82</v>
      </c>
      <c r="AY146" s="116" t="s">
        <v>115</v>
      </c>
      <c r="BK146" s="124">
        <f>SUM(BK147:BK202)</f>
        <v>0</v>
      </c>
    </row>
    <row r="147" spans="2:65" s="1" customFormat="1" ht="24.2" customHeight="1">
      <c r="B147" s="32"/>
      <c r="C147" s="127" t="s">
        <v>8</v>
      </c>
      <c r="D147" s="127" t="s">
        <v>117</v>
      </c>
      <c r="E147" s="128" t="s">
        <v>224</v>
      </c>
      <c r="F147" s="129" t="s">
        <v>225</v>
      </c>
      <c r="G147" s="130" t="s">
        <v>216</v>
      </c>
      <c r="H147" s="131">
        <v>341</v>
      </c>
      <c r="I147" s="132"/>
      <c r="J147" s="133">
        <f>ROUND(I147*H147,2)</f>
        <v>0</v>
      </c>
      <c r="K147" s="129" t="s">
        <v>121</v>
      </c>
      <c r="L147" s="32"/>
      <c r="M147" s="134" t="s">
        <v>19</v>
      </c>
      <c r="N147" s="135" t="s">
        <v>45</v>
      </c>
      <c r="P147" s="136">
        <f>O147*H147</f>
        <v>0</v>
      </c>
      <c r="Q147" s="136">
        <v>0</v>
      </c>
      <c r="R147" s="136">
        <f>Q147*H147</f>
        <v>0</v>
      </c>
      <c r="S147" s="136">
        <v>0</v>
      </c>
      <c r="T147" s="137">
        <f>S147*H147</f>
        <v>0</v>
      </c>
      <c r="AR147" s="138" t="s">
        <v>122</v>
      </c>
      <c r="AT147" s="138" t="s">
        <v>117</v>
      </c>
      <c r="AU147" s="138" t="s">
        <v>84</v>
      </c>
      <c r="AY147" s="17" t="s">
        <v>115</v>
      </c>
      <c r="BE147" s="139">
        <f>IF(N147="základní",J147,0)</f>
        <v>0</v>
      </c>
      <c r="BF147" s="139">
        <f>IF(N147="snížená",J147,0)</f>
        <v>0</v>
      </c>
      <c r="BG147" s="139">
        <f>IF(N147="zákl. přenesená",J147,0)</f>
        <v>0</v>
      </c>
      <c r="BH147" s="139">
        <f>IF(N147="sníž. přenesená",J147,0)</f>
        <v>0</v>
      </c>
      <c r="BI147" s="139">
        <f>IF(N147="nulová",J147,0)</f>
        <v>0</v>
      </c>
      <c r="BJ147" s="17" t="s">
        <v>82</v>
      </c>
      <c r="BK147" s="139">
        <f>ROUND(I147*H147,2)</f>
        <v>0</v>
      </c>
      <c r="BL147" s="17" t="s">
        <v>122</v>
      </c>
      <c r="BM147" s="138" t="s">
        <v>226</v>
      </c>
    </row>
    <row r="148" spans="2:65" s="1" customFormat="1" ht="19.5">
      <c r="B148" s="32"/>
      <c r="D148" s="140" t="s">
        <v>124</v>
      </c>
      <c r="F148" s="141" t="s">
        <v>227</v>
      </c>
      <c r="I148" s="142"/>
      <c r="L148" s="32"/>
      <c r="M148" s="143"/>
      <c r="T148" s="51"/>
      <c r="AT148" s="17" t="s">
        <v>124</v>
      </c>
      <c r="AU148" s="17" t="s">
        <v>84</v>
      </c>
    </row>
    <row r="149" spans="2:65" s="1" customFormat="1">
      <c r="B149" s="32"/>
      <c r="D149" s="144" t="s">
        <v>126</v>
      </c>
      <c r="F149" s="145" t="s">
        <v>228</v>
      </c>
      <c r="I149" s="142"/>
      <c r="L149" s="32"/>
      <c r="M149" s="143"/>
      <c r="T149" s="51"/>
      <c r="AT149" s="17" t="s">
        <v>126</v>
      </c>
      <c r="AU149" s="17" t="s">
        <v>84</v>
      </c>
    </row>
    <row r="150" spans="2:65" s="12" customFormat="1">
      <c r="B150" s="146"/>
      <c r="D150" s="140" t="s">
        <v>133</v>
      </c>
      <c r="E150" s="147" t="s">
        <v>19</v>
      </c>
      <c r="F150" s="148" t="s">
        <v>229</v>
      </c>
      <c r="H150" s="149">
        <v>341</v>
      </c>
      <c r="I150" s="150"/>
      <c r="L150" s="146"/>
      <c r="M150" s="151"/>
      <c r="T150" s="152"/>
      <c r="AT150" s="147" t="s">
        <v>133</v>
      </c>
      <c r="AU150" s="147" t="s">
        <v>84</v>
      </c>
      <c r="AV150" s="12" t="s">
        <v>84</v>
      </c>
      <c r="AW150" s="12" t="s">
        <v>35</v>
      </c>
      <c r="AX150" s="12" t="s">
        <v>82</v>
      </c>
      <c r="AY150" s="147" t="s">
        <v>115</v>
      </c>
    </row>
    <row r="151" spans="2:65" s="1" customFormat="1" ht="24.2" customHeight="1">
      <c r="B151" s="32"/>
      <c r="C151" s="166" t="s">
        <v>230</v>
      </c>
      <c r="D151" s="166" t="s">
        <v>204</v>
      </c>
      <c r="E151" s="167" t="s">
        <v>231</v>
      </c>
      <c r="F151" s="168" t="s">
        <v>232</v>
      </c>
      <c r="G151" s="169" t="s">
        <v>216</v>
      </c>
      <c r="H151" s="170">
        <v>265</v>
      </c>
      <c r="I151" s="171"/>
      <c r="J151" s="172">
        <f>ROUND(I151*H151,2)</f>
        <v>0</v>
      </c>
      <c r="K151" s="168" t="s">
        <v>19</v>
      </c>
      <c r="L151" s="173"/>
      <c r="M151" s="174" t="s">
        <v>19</v>
      </c>
      <c r="N151" s="175" t="s">
        <v>45</v>
      </c>
      <c r="P151" s="136">
        <f>O151*H151</f>
        <v>0</v>
      </c>
      <c r="Q151" s="136">
        <v>4.0000000000000001E-3</v>
      </c>
      <c r="R151" s="136">
        <f>Q151*H151</f>
        <v>1.06</v>
      </c>
      <c r="S151" s="136">
        <v>0</v>
      </c>
      <c r="T151" s="137">
        <f>S151*H151</f>
        <v>0</v>
      </c>
      <c r="AR151" s="138" t="s">
        <v>175</v>
      </c>
      <c r="AT151" s="138" t="s">
        <v>204</v>
      </c>
      <c r="AU151" s="138" t="s">
        <v>84</v>
      </c>
      <c r="AY151" s="17" t="s">
        <v>115</v>
      </c>
      <c r="BE151" s="139">
        <f>IF(N151="základní",J151,0)</f>
        <v>0</v>
      </c>
      <c r="BF151" s="139">
        <f>IF(N151="snížená",J151,0)</f>
        <v>0</v>
      </c>
      <c r="BG151" s="139">
        <f>IF(N151="zákl. přenesená",J151,0)</f>
        <v>0</v>
      </c>
      <c r="BH151" s="139">
        <f>IF(N151="sníž. přenesená",J151,0)</f>
        <v>0</v>
      </c>
      <c r="BI151" s="139">
        <f>IF(N151="nulová",J151,0)</f>
        <v>0</v>
      </c>
      <c r="BJ151" s="17" t="s">
        <v>82</v>
      </c>
      <c r="BK151" s="139">
        <f>ROUND(I151*H151,2)</f>
        <v>0</v>
      </c>
      <c r="BL151" s="17" t="s">
        <v>122</v>
      </c>
      <c r="BM151" s="138" t="s">
        <v>233</v>
      </c>
    </row>
    <row r="152" spans="2:65" s="1" customFormat="1">
      <c r="B152" s="32"/>
      <c r="D152" s="140" t="s">
        <v>124</v>
      </c>
      <c r="F152" s="141" t="s">
        <v>232</v>
      </c>
      <c r="I152" s="142"/>
      <c r="L152" s="32"/>
      <c r="M152" s="143"/>
      <c r="T152" s="51"/>
      <c r="AT152" s="17" t="s">
        <v>124</v>
      </c>
      <c r="AU152" s="17" t="s">
        <v>84</v>
      </c>
    </row>
    <row r="153" spans="2:65" s="1" customFormat="1" ht="24.2" customHeight="1">
      <c r="B153" s="32"/>
      <c r="C153" s="166" t="s">
        <v>234</v>
      </c>
      <c r="D153" s="166" t="s">
        <v>204</v>
      </c>
      <c r="E153" s="167" t="s">
        <v>235</v>
      </c>
      <c r="F153" s="168" t="s">
        <v>236</v>
      </c>
      <c r="G153" s="169" t="s">
        <v>216</v>
      </c>
      <c r="H153" s="170">
        <v>76</v>
      </c>
      <c r="I153" s="171"/>
      <c r="J153" s="172">
        <f>ROUND(I153*H153,2)</f>
        <v>0</v>
      </c>
      <c r="K153" s="168" t="s">
        <v>19</v>
      </c>
      <c r="L153" s="173"/>
      <c r="M153" s="174" t="s">
        <v>19</v>
      </c>
      <c r="N153" s="175" t="s">
        <v>45</v>
      </c>
      <c r="P153" s="136">
        <f>O153*H153</f>
        <v>0</v>
      </c>
      <c r="Q153" s="136">
        <v>4.0000000000000001E-3</v>
      </c>
      <c r="R153" s="136">
        <f>Q153*H153</f>
        <v>0.30399999999999999</v>
      </c>
      <c r="S153" s="136">
        <v>0</v>
      </c>
      <c r="T153" s="137">
        <f>S153*H153</f>
        <v>0</v>
      </c>
      <c r="AR153" s="138" t="s">
        <v>175</v>
      </c>
      <c r="AT153" s="138" t="s">
        <v>204</v>
      </c>
      <c r="AU153" s="138" t="s">
        <v>84</v>
      </c>
      <c r="AY153" s="17" t="s">
        <v>115</v>
      </c>
      <c r="BE153" s="139">
        <f>IF(N153="základní",J153,0)</f>
        <v>0</v>
      </c>
      <c r="BF153" s="139">
        <f>IF(N153="snížená",J153,0)</f>
        <v>0</v>
      </c>
      <c r="BG153" s="139">
        <f>IF(N153="zákl. přenesená",J153,0)</f>
        <v>0</v>
      </c>
      <c r="BH153" s="139">
        <f>IF(N153="sníž. přenesená",J153,0)</f>
        <v>0</v>
      </c>
      <c r="BI153" s="139">
        <f>IF(N153="nulová",J153,0)</f>
        <v>0</v>
      </c>
      <c r="BJ153" s="17" t="s">
        <v>82</v>
      </c>
      <c r="BK153" s="139">
        <f>ROUND(I153*H153,2)</f>
        <v>0</v>
      </c>
      <c r="BL153" s="17" t="s">
        <v>122</v>
      </c>
      <c r="BM153" s="138" t="s">
        <v>237</v>
      </c>
    </row>
    <row r="154" spans="2:65" s="1" customFormat="1" ht="19.5">
      <c r="B154" s="32"/>
      <c r="D154" s="140" t="s">
        <v>124</v>
      </c>
      <c r="F154" s="141" t="s">
        <v>236</v>
      </c>
      <c r="I154" s="142"/>
      <c r="L154" s="32"/>
      <c r="M154" s="143"/>
      <c r="T154" s="51"/>
      <c r="AT154" s="17" t="s">
        <v>124</v>
      </c>
      <c r="AU154" s="17" t="s">
        <v>84</v>
      </c>
    </row>
    <row r="155" spans="2:65" s="1" customFormat="1" ht="24.2" customHeight="1">
      <c r="B155" s="32"/>
      <c r="C155" s="127" t="s">
        <v>238</v>
      </c>
      <c r="D155" s="127" t="s">
        <v>117</v>
      </c>
      <c r="E155" s="128" t="s">
        <v>239</v>
      </c>
      <c r="F155" s="129" t="s">
        <v>240</v>
      </c>
      <c r="G155" s="130" t="s">
        <v>216</v>
      </c>
      <c r="H155" s="131">
        <v>1</v>
      </c>
      <c r="I155" s="132"/>
      <c r="J155" s="133">
        <f>ROUND(I155*H155,2)</f>
        <v>0</v>
      </c>
      <c r="K155" s="129" t="s">
        <v>121</v>
      </c>
      <c r="L155" s="32"/>
      <c r="M155" s="134" t="s">
        <v>19</v>
      </c>
      <c r="N155" s="135" t="s">
        <v>45</v>
      </c>
      <c r="P155" s="136">
        <f>O155*H155</f>
        <v>0</v>
      </c>
      <c r="Q155" s="136">
        <v>0</v>
      </c>
      <c r="R155" s="136">
        <f>Q155*H155</f>
        <v>0</v>
      </c>
      <c r="S155" s="136">
        <v>0</v>
      </c>
      <c r="T155" s="137">
        <f>S155*H155</f>
        <v>0</v>
      </c>
      <c r="AR155" s="138" t="s">
        <v>122</v>
      </c>
      <c r="AT155" s="138" t="s">
        <v>117</v>
      </c>
      <c r="AU155" s="138" t="s">
        <v>84</v>
      </c>
      <c r="AY155" s="17" t="s">
        <v>115</v>
      </c>
      <c r="BE155" s="139">
        <f>IF(N155="základní",J155,0)</f>
        <v>0</v>
      </c>
      <c r="BF155" s="139">
        <f>IF(N155="snížená",J155,0)</f>
        <v>0</v>
      </c>
      <c r="BG155" s="139">
        <f>IF(N155="zákl. přenesená",J155,0)</f>
        <v>0</v>
      </c>
      <c r="BH155" s="139">
        <f>IF(N155="sníž. přenesená",J155,0)</f>
        <v>0</v>
      </c>
      <c r="BI155" s="139">
        <f>IF(N155="nulová",J155,0)</f>
        <v>0</v>
      </c>
      <c r="BJ155" s="17" t="s">
        <v>82</v>
      </c>
      <c r="BK155" s="139">
        <f>ROUND(I155*H155,2)</f>
        <v>0</v>
      </c>
      <c r="BL155" s="17" t="s">
        <v>122</v>
      </c>
      <c r="BM155" s="138" t="s">
        <v>241</v>
      </c>
    </row>
    <row r="156" spans="2:65" s="1" customFormat="1" ht="19.5">
      <c r="B156" s="32"/>
      <c r="D156" s="140" t="s">
        <v>124</v>
      </c>
      <c r="F156" s="141" t="s">
        <v>242</v>
      </c>
      <c r="I156" s="142"/>
      <c r="L156" s="32"/>
      <c r="M156" s="143"/>
      <c r="T156" s="51"/>
      <c r="AT156" s="17" t="s">
        <v>124</v>
      </c>
      <c r="AU156" s="17" t="s">
        <v>84</v>
      </c>
    </row>
    <row r="157" spans="2:65" s="1" customFormat="1">
      <c r="B157" s="32"/>
      <c r="D157" s="144" t="s">
        <v>126</v>
      </c>
      <c r="F157" s="145" t="s">
        <v>243</v>
      </c>
      <c r="I157" s="142"/>
      <c r="L157" s="32"/>
      <c r="M157" s="143"/>
      <c r="T157" s="51"/>
      <c r="AT157" s="17" t="s">
        <v>126</v>
      </c>
      <c r="AU157" s="17" t="s">
        <v>84</v>
      </c>
    </row>
    <row r="158" spans="2:65" s="1" customFormat="1" ht="24.2" customHeight="1">
      <c r="B158" s="32"/>
      <c r="C158" s="166" t="s">
        <v>244</v>
      </c>
      <c r="D158" s="166" t="s">
        <v>204</v>
      </c>
      <c r="E158" s="167" t="s">
        <v>245</v>
      </c>
      <c r="F158" s="168" t="s">
        <v>246</v>
      </c>
      <c r="G158" s="169" t="s">
        <v>216</v>
      </c>
      <c r="H158" s="170">
        <v>1</v>
      </c>
      <c r="I158" s="171"/>
      <c r="J158" s="172">
        <f>ROUND(I158*H158,2)</f>
        <v>0</v>
      </c>
      <c r="K158" s="168" t="s">
        <v>19</v>
      </c>
      <c r="L158" s="173"/>
      <c r="M158" s="174" t="s">
        <v>19</v>
      </c>
      <c r="N158" s="175" t="s">
        <v>45</v>
      </c>
      <c r="P158" s="136">
        <f>O158*H158</f>
        <v>0</v>
      </c>
      <c r="Q158" s="136">
        <v>0</v>
      </c>
      <c r="R158" s="136">
        <f>Q158*H158</f>
        <v>0</v>
      </c>
      <c r="S158" s="136">
        <v>0</v>
      </c>
      <c r="T158" s="137">
        <f>S158*H158</f>
        <v>0</v>
      </c>
      <c r="AR158" s="138" t="s">
        <v>175</v>
      </c>
      <c r="AT158" s="138" t="s">
        <v>204</v>
      </c>
      <c r="AU158" s="138" t="s">
        <v>84</v>
      </c>
      <c r="AY158" s="17" t="s">
        <v>115</v>
      </c>
      <c r="BE158" s="139">
        <f>IF(N158="základní",J158,0)</f>
        <v>0</v>
      </c>
      <c r="BF158" s="139">
        <f>IF(N158="snížená",J158,0)</f>
        <v>0</v>
      </c>
      <c r="BG158" s="139">
        <f>IF(N158="zákl. přenesená",J158,0)</f>
        <v>0</v>
      </c>
      <c r="BH158" s="139">
        <f>IF(N158="sníž. přenesená",J158,0)</f>
        <v>0</v>
      </c>
      <c r="BI158" s="139">
        <f>IF(N158="nulová",J158,0)</f>
        <v>0</v>
      </c>
      <c r="BJ158" s="17" t="s">
        <v>82</v>
      </c>
      <c r="BK158" s="139">
        <f>ROUND(I158*H158,2)</f>
        <v>0</v>
      </c>
      <c r="BL158" s="17" t="s">
        <v>122</v>
      </c>
      <c r="BM158" s="138" t="s">
        <v>247</v>
      </c>
    </row>
    <row r="159" spans="2:65" s="1" customFormat="1" ht="19.5">
      <c r="B159" s="32"/>
      <c r="D159" s="140" t="s">
        <v>124</v>
      </c>
      <c r="F159" s="141" t="s">
        <v>246</v>
      </c>
      <c r="I159" s="142"/>
      <c r="L159" s="32"/>
      <c r="M159" s="143"/>
      <c r="T159" s="51"/>
      <c r="AT159" s="17" t="s">
        <v>124</v>
      </c>
      <c r="AU159" s="17" t="s">
        <v>84</v>
      </c>
    </row>
    <row r="160" spans="2:65" s="1" customFormat="1" ht="24.2" customHeight="1">
      <c r="B160" s="32"/>
      <c r="C160" s="127" t="s">
        <v>248</v>
      </c>
      <c r="D160" s="127" t="s">
        <v>117</v>
      </c>
      <c r="E160" s="128" t="s">
        <v>249</v>
      </c>
      <c r="F160" s="129" t="s">
        <v>250</v>
      </c>
      <c r="G160" s="130" t="s">
        <v>216</v>
      </c>
      <c r="H160" s="131">
        <v>248</v>
      </c>
      <c r="I160" s="132"/>
      <c r="J160" s="133">
        <f>ROUND(I160*H160,2)</f>
        <v>0</v>
      </c>
      <c r="K160" s="129" t="s">
        <v>121</v>
      </c>
      <c r="L160" s="32"/>
      <c r="M160" s="134" t="s">
        <v>19</v>
      </c>
      <c r="N160" s="135" t="s">
        <v>45</v>
      </c>
      <c r="P160" s="136">
        <f>O160*H160</f>
        <v>0</v>
      </c>
      <c r="Q160" s="136">
        <v>7.0200000000000002E-3</v>
      </c>
      <c r="R160" s="136">
        <f>Q160*H160</f>
        <v>1.7409600000000001</v>
      </c>
      <c r="S160" s="136">
        <v>0</v>
      </c>
      <c r="T160" s="137">
        <f>S160*H160</f>
        <v>0</v>
      </c>
      <c r="AR160" s="138" t="s">
        <v>122</v>
      </c>
      <c r="AT160" s="138" t="s">
        <v>117</v>
      </c>
      <c r="AU160" s="138" t="s">
        <v>84</v>
      </c>
      <c r="AY160" s="17" t="s">
        <v>115</v>
      </c>
      <c r="BE160" s="139">
        <f>IF(N160="základní",J160,0)</f>
        <v>0</v>
      </c>
      <c r="BF160" s="139">
        <f>IF(N160="snížená",J160,0)</f>
        <v>0</v>
      </c>
      <c r="BG160" s="139">
        <f>IF(N160="zákl. přenesená",J160,0)</f>
        <v>0</v>
      </c>
      <c r="BH160" s="139">
        <f>IF(N160="sníž. přenesená",J160,0)</f>
        <v>0</v>
      </c>
      <c r="BI160" s="139">
        <f>IF(N160="nulová",J160,0)</f>
        <v>0</v>
      </c>
      <c r="BJ160" s="17" t="s">
        <v>82</v>
      </c>
      <c r="BK160" s="139">
        <f>ROUND(I160*H160,2)</f>
        <v>0</v>
      </c>
      <c r="BL160" s="17" t="s">
        <v>122</v>
      </c>
      <c r="BM160" s="138" t="s">
        <v>251</v>
      </c>
    </row>
    <row r="161" spans="2:65" s="1" customFormat="1" ht="29.25">
      <c r="B161" s="32"/>
      <c r="D161" s="140" t="s">
        <v>124</v>
      </c>
      <c r="F161" s="141" t="s">
        <v>252</v>
      </c>
      <c r="I161" s="142"/>
      <c r="L161" s="32"/>
      <c r="M161" s="143"/>
      <c r="T161" s="51"/>
      <c r="AT161" s="17" t="s">
        <v>124</v>
      </c>
      <c r="AU161" s="17" t="s">
        <v>84</v>
      </c>
    </row>
    <row r="162" spans="2:65" s="1" customFormat="1">
      <c r="B162" s="32"/>
      <c r="D162" s="144" t="s">
        <v>126</v>
      </c>
      <c r="F162" s="145" t="s">
        <v>253</v>
      </c>
      <c r="I162" s="142"/>
      <c r="L162" s="32"/>
      <c r="M162" s="143"/>
      <c r="T162" s="51"/>
      <c r="AT162" s="17" t="s">
        <v>126</v>
      </c>
      <c r="AU162" s="17" t="s">
        <v>84</v>
      </c>
    </row>
    <row r="163" spans="2:65" s="1" customFormat="1" ht="16.5" customHeight="1">
      <c r="B163" s="32"/>
      <c r="C163" s="166" t="s">
        <v>7</v>
      </c>
      <c r="D163" s="166" t="s">
        <v>204</v>
      </c>
      <c r="E163" s="167" t="s">
        <v>254</v>
      </c>
      <c r="F163" s="168" t="s">
        <v>255</v>
      </c>
      <c r="G163" s="169" t="s">
        <v>216</v>
      </c>
      <c r="H163" s="170">
        <v>248</v>
      </c>
      <c r="I163" s="171"/>
      <c r="J163" s="172">
        <f>ROUND(I163*H163,2)</f>
        <v>0</v>
      </c>
      <c r="K163" s="168" t="s">
        <v>19</v>
      </c>
      <c r="L163" s="173"/>
      <c r="M163" s="174" t="s">
        <v>19</v>
      </c>
      <c r="N163" s="175" t="s">
        <v>45</v>
      </c>
      <c r="P163" s="136">
        <f>O163*H163</f>
        <v>0</v>
      </c>
      <c r="Q163" s="136">
        <v>7.0000000000000007E-2</v>
      </c>
      <c r="R163" s="136">
        <f>Q163*H163</f>
        <v>17.360000000000003</v>
      </c>
      <c r="S163" s="136">
        <v>0</v>
      </c>
      <c r="T163" s="137">
        <f>S163*H163</f>
        <v>0</v>
      </c>
      <c r="AR163" s="138" t="s">
        <v>175</v>
      </c>
      <c r="AT163" s="138" t="s">
        <v>204</v>
      </c>
      <c r="AU163" s="138" t="s">
        <v>84</v>
      </c>
      <c r="AY163" s="17" t="s">
        <v>115</v>
      </c>
      <c r="BE163" s="139">
        <f>IF(N163="základní",J163,0)</f>
        <v>0</v>
      </c>
      <c r="BF163" s="139">
        <f>IF(N163="snížená",J163,0)</f>
        <v>0</v>
      </c>
      <c r="BG163" s="139">
        <f>IF(N163="zákl. přenesená",J163,0)</f>
        <v>0</v>
      </c>
      <c r="BH163" s="139">
        <f>IF(N163="sníž. přenesená",J163,0)</f>
        <v>0</v>
      </c>
      <c r="BI163" s="139">
        <f>IF(N163="nulová",J163,0)</f>
        <v>0</v>
      </c>
      <c r="BJ163" s="17" t="s">
        <v>82</v>
      </c>
      <c r="BK163" s="139">
        <f>ROUND(I163*H163,2)</f>
        <v>0</v>
      </c>
      <c r="BL163" s="17" t="s">
        <v>122</v>
      </c>
      <c r="BM163" s="138" t="s">
        <v>256</v>
      </c>
    </row>
    <row r="164" spans="2:65" s="1" customFormat="1">
      <c r="B164" s="32"/>
      <c r="D164" s="140" t="s">
        <v>124</v>
      </c>
      <c r="F164" s="141" t="s">
        <v>255</v>
      </c>
      <c r="I164" s="142"/>
      <c r="L164" s="32"/>
      <c r="M164" s="143"/>
      <c r="T164" s="51"/>
      <c r="AT164" s="17" t="s">
        <v>124</v>
      </c>
      <c r="AU164" s="17" t="s">
        <v>84</v>
      </c>
    </row>
    <row r="165" spans="2:65" s="1" customFormat="1" ht="24.2" customHeight="1">
      <c r="B165" s="32"/>
      <c r="C165" s="127" t="s">
        <v>257</v>
      </c>
      <c r="D165" s="127" t="s">
        <v>117</v>
      </c>
      <c r="E165" s="128" t="s">
        <v>258</v>
      </c>
      <c r="F165" s="129" t="s">
        <v>259</v>
      </c>
      <c r="G165" s="130" t="s">
        <v>148</v>
      </c>
      <c r="H165" s="131">
        <v>826.5</v>
      </c>
      <c r="I165" s="132"/>
      <c r="J165" s="133">
        <f>ROUND(I165*H165,2)</f>
        <v>0</v>
      </c>
      <c r="K165" s="129" t="s">
        <v>121</v>
      </c>
      <c r="L165" s="32"/>
      <c r="M165" s="134" t="s">
        <v>19</v>
      </c>
      <c r="N165" s="135" t="s">
        <v>45</v>
      </c>
      <c r="P165" s="136">
        <f>O165*H165</f>
        <v>0</v>
      </c>
      <c r="Q165" s="136">
        <v>0</v>
      </c>
      <c r="R165" s="136">
        <f>Q165*H165</f>
        <v>0</v>
      </c>
      <c r="S165" s="136">
        <v>0</v>
      </c>
      <c r="T165" s="137">
        <f>S165*H165</f>
        <v>0</v>
      </c>
      <c r="AR165" s="138" t="s">
        <v>122</v>
      </c>
      <c r="AT165" s="138" t="s">
        <v>117</v>
      </c>
      <c r="AU165" s="138" t="s">
        <v>84</v>
      </c>
      <c r="AY165" s="17" t="s">
        <v>115</v>
      </c>
      <c r="BE165" s="139">
        <f>IF(N165="základní",J165,0)</f>
        <v>0</v>
      </c>
      <c r="BF165" s="139">
        <f>IF(N165="snížená",J165,0)</f>
        <v>0</v>
      </c>
      <c r="BG165" s="139">
        <f>IF(N165="zákl. přenesená",J165,0)</f>
        <v>0</v>
      </c>
      <c r="BH165" s="139">
        <f>IF(N165="sníž. přenesená",J165,0)</f>
        <v>0</v>
      </c>
      <c r="BI165" s="139">
        <f>IF(N165="nulová",J165,0)</f>
        <v>0</v>
      </c>
      <c r="BJ165" s="17" t="s">
        <v>82</v>
      </c>
      <c r="BK165" s="139">
        <f>ROUND(I165*H165,2)</f>
        <v>0</v>
      </c>
      <c r="BL165" s="17" t="s">
        <v>122</v>
      </c>
      <c r="BM165" s="138" t="s">
        <v>260</v>
      </c>
    </row>
    <row r="166" spans="2:65" s="1" customFormat="1">
      <c r="B166" s="32"/>
      <c r="D166" s="140" t="s">
        <v>124</v>
      </c>
      <c r="F166" s="141" t="s">
        <v>261</v>
      </c>
      <c r="I166" s="142"/>
      <c r="L166" s="32"/>
      <c r="M166" s="143"/>
      <c r="T166" s="51"/>
      <c r="AT166" s="17" t="s">
        <v>124</v>
      </c>
      <c r="AU166" s="17" t="s">
        <v>84</v>
      </c>
    </row>
    <row r="167" spans="2:65" s="1" customFormat="1">
      <c r="B167" s="32"/>
      <c r="D167" s="144" t="s">
        <v>126</v>
      </c>
      <c r="F167" s="145" t="s">
        <v>262</v>
      </c>
      <c r="I167" s="142"/>
      <c r="L167" s="32"/>
      <c r="M167" s="143"/>
      <c r="T167" s="51"/>
      <c r="AT167" s="17" t="s">
        <v>126</v>
      </c>
      <c r="AU167" s="17" t="s">
        <v>84</v>
      </c>
    </row>
    <row r="168" spans="2:65" s="1" customFormat="1" ht="37.9" customHeight="1">
      <c r="B168" s="32"/>
      <c r="C168" s="166" t="s">
        <v>263</v>
      </c>
      <c r="D168" s="166" t="s">
        <v>204</v>
      </c>
      <c r="E168" s="167" t="s">
        <v>264</v>
      </c>
      <c r="F168" s="168" t="s">
        <v>265</v>
      </c>
      <c r="G168" s="169" t="s">
        <v>148</v>
      </c>
      <c r="H168" s="170">
        <v>843.03</v>
      </c>
      <c r="I168" s="171"/>
      <c r="J168" s="172">
        <f>ROUND(I168*H168,2)</f>
        <v>0</v>
      </c>
      <c r="K168" s="168" t="s">
        <v>121</v>
      </c>
      <c r="L168" s="173"/>
      <c r="M168" s="174" t="s">
        <v>19</v>
      </c>
      <c r="N168" s="175" t="s">
        <v>45</v>
      </c>
      <c r="P168" s="136">
        <f>O168*H168</f>
        <v>0</v>
      </c>
      <c r="Q168" s="136">
        <v>8.2000000000000003E-2</v>
      </c>
      <c r="R168" s="136">
        <f>Q168*H168</f>
        <v>69.128460000000004</v>
      </c>
      <c r="S168" s="136">
        <v>0</v>
      </c>
      <c r="T168" s="137">
        <f>S168*H168</f>
        <v>0</v>
      </c>
      <c r="AR168" s="138" t="s">
        <v>175</v>
      </c>
      <c r="AT168" s="138" t="s">
        <v>204</v>
      </c>
      <c r="AU168" s="138" t="s">
        <v>84</v>
      </c>
      <c r="AY168" s="17" t="s">
        <v>115</v>
      </c>
      <c r="BE168" s="139">
        <f>IF(N168="základní",J168,0)</f>
        <v>0</v>
      </c>
      <c r="BF168" s="139">
        <f>IF(N168="snížená",J168,0)</f>
        <v>0</v>
      </c>
      <c r="BG168" s="139">
        <f>IF(N168="zákl. přenesená",J168,0)</f>
        <v>0</v>
      </c>
      <c r="BH168" s="139">
        <f>IF(N168="sníž. přenesená",J168,0)</f>
        <v>0</v>
      </c>
      <c r="BI168" s="139">
        <f>IF(N168="nulová",J168,0)</f>
        <v>0</v>
      </c>
      <c r="BJ168" s="17" t="s">
        <v>82</v>
      </c>
      <c r="BK168" s="139">
        <f>ROUND(I168*H168,2)</f>
        <v>0</v>
      </c>
      <c r="BL168" s="17" t="s">
        <v>122</v>
      </c>
      <c r="BM168" s="138" t="s">
        <v>266</v>
      </c>
    </row>
    <row r="169" spans="2:65" s="1" customFormat="1" ht="19.5">
      <c r="B169" s="32"/>
      <c r="D169" s="140" t="s">
        <v>124</v>
      </c>
      <c r="F169" s="141" t="s">
        <v>265</v>
      </c>
      <c r="I169" s="142"/>
      <c r="L169" s="32"/>
      <c r="M169" s="143"/>
      <c r="T169" s="51"/>
      <c r="AT169" s="17" t="s">
        <v>124</v>
      </c>
      <c r="AU169" s="17" t="s">
        <v>84</v>
      </c>
    </row>
    <row r="170" spans="2:65" s="1" customFormat="1">
      <c r="B170" s="32"/>
      <c r="D170" s="144" t="s">
        <v>126</v>
      </c>
      <c r="F170" s="145" t="s">
        <v>267</v>
      </c>
      <c r="I170" s="142"/>
      <c r="L170" s="32"/>
      <c r="M170" s="143"/>
      <c r="T170" s="51"/>
      <c r="AT170" s="17" t="s">
        <v>126</v>
      </c>
      <c r="AU170" s="17" t="s">
        <v>84</v>
      </c>
    </row>
    <row r="171" spans="2:65" s="12" customFormat="1">
      <c r="B171" s="146"/>
      <c r="D171" s="140" t="s">
        <v>133</v>
      </c>
      <c r="E171" s="147" t="s">
        <v>19</v>
      </c>
      <c r="F171" s="148" t="s">
        <v>268</v>
      </c>
      <c r="H171" s="149">
        <v>826.5</v>
      </c>
      <c r="I171" s="150"/>
      <c r="L171" s="146"/>
      <c r="M171" s="151"/>
      <c r="T171" s="152"/>
      <c r="AT171" s="147" t="s">
        <v>133</v>
      </c>
      <c r="AU171" s="147" t="s">
        <v>84</v>
      </c>
      <c r="AV171" s="12" t="s">
        <v>84</v>
      </c>
      <c r="AW171" s="12" t="s">
        <v>35</v>
      </c>
      <c r="AX171" s="12" t="s">
        <v>82</v>
      </c>
      <c r="AY171" s="147" t="s">
        <v>115</v>
      </c>
    </row>
    <row r="172" spans="2:65" s="12" customFormat="1">
      <c r="B172" s="146"/>
      <c r="D172" s="140" t="s">
        <v>133</v>
      </c>
      <c r="F172" s="148" t="s">
        <v>269</v>
      </c>
      <c r="H172" s="149">
        <v>843.03</v>
      </c>
      <c r="I172" s="150"/>
      <c r="L172" s="146"/>
      <c r="M172" s="151"/>
      <c r="T172" s="152"/>
      <c r="AT172" s="147" t="s">
        <v>133</v>
      </c>
      <c r="AU172" s="147" t="s">
        <v>84</v>
      </c>
      <c r="AV172" s="12" t="s">
        <v>84</v>
      </c>
      <c r="AW172" s="12" t="s">
        <v>4</v>
      </c>
      <c r="AX172" s="12" t="s">
        <v>82</v>
      </c>
      <c r="AY172" s="147" t="s">
        <v>115</v>
      </c>
    </row>
    <row r="173" spans="2:65" s="1" customFormat="1" ht="16.5" customHeight="1">
      <c r="B173" s="32"/>
      <c r="C173" s="166" t="s">
        <v>270</v>
      </c>
      <c r="D173" s="166" t="s">
        <v>204</v>
      </c>
      <c r="E173" s="167" t="s">
        <v>271</v>
      </c>
      <c r="F173" s="168" t="s">
        <v>272</v>
      </c>
      <c r="G173" s="169" t="s">
        <v>148</v>
      </c>
      <c r="H173" s="170">
        <v>1023</v>
      </c>
      <c r="I173" s="171"/>
      <c r="J173" s="172">
        <f>ROUND(I173*H173,2)</f>
        <v>0</v>
      </c>
      <c r="K173" s="168" t="s">
        <v>121</v>
      </c>
      <c r="L173" s="173"/>
      <c r="M173" s="174" t="s">
        <v>19</v>
      </c>
      <c r="N173" s="175" t="s">
        <v>45</v>
      </c>
      <c r="P173" s="136">
        <f>O173*H173</f>
        <v>0</v>
      </c>
      <c r="Q173" s="136">
        <v>2.0000000000000002E-5</v>
      </c>
      <c r="R173" s="136">
        <f>Q173*H173</f>
        <v>2.0460000000000002E-2</v>
      </c>
      <c r="S173" s="136">
        <v>0</v>
      </c>
      <c r="T173" s="137">
        <f>S173*H173</f>
        <v>0</v>
      </c>
      <c r="AR173" s="138" t="s">
        <v>175</v>
      </c>
      <c r="AT173" s="138" t="s">
        <v>204</v>
      </c>
      <c r="AU173" s="138" t="s">
        <v>84</v>
      </c>
      <c r="AY173" s="17" t="s">
        <v>115</v>
      </c>
      <c r="BE173" s="139">
        <f>IF(N173="základní",J173,0)</f>
        <v>0</v>
      </c>
      <c r="BF173" s="139">
        <f>IF(N173="snížená",J173,0)</f>
        <v>0</v>
      </c>
      <c r="BG173" s="139">
        <f>IF(N173="zákl. přenesená",J173,0)</f>
        <v>0</v>
      </c>
      <c r="BH173" s="139">
        <f>IF(N173="sníž. přenesená",J173,0)</f>
        <v>0</v>
      </c>
      <c r="BI173" s="139">
        <f>IF(N173="nulová",J173,0)</f>
        <v>0</v>
      </c>
      <c r="BJ173" s="17" t="s">
        <v>82</v>
      </c>
      <c r="BK173" s="139">
        <f>ROUND(I173*H173,2)</f>
        <v>0</v>
      </c>
      <c r="BL173" s="17" t="s">
        <v>122</v>
      </c>
      <c r="BM173" s="138" t="s">
        <v>273</v>
      </c>
    </row>
    <row r="174" spans="2:65" s="1" customFormat="1">
      <c r="B174" s="32"/>
      <c r="D174" s="140" t="s">
        <v>124</v>
      </c>
      <c r="F174" s="141" t="s">
        <v>272</v>
      </c>
      <c r="I174" s="142"/>
      <c r="L174" s="32"/>
      <c r="M174" s="143"/>
      <c r="T174" s="51"/>
      <c r="AT174" s="17" t="s">
        <v>124</v>
      </c>
      <c r="AU174" s="17" t="s">
        <v>84</v>
      </c>
    </row>
    <row r="175" spans="2:65" s="1" customFormat="1">
      <c r="B175" s="32"/>
      <c r="D175" s="144" t="s">
        <v>126</v>
      </c>
      <c r="F175" s="145" t="s">
        <v>274</v>
      </c>
      <c r="I175" s="142"/>
      <c r="L175" s="32"/>
      <c r="M175" s="143"/>
      <c r="T175" s="51"/>
      <c r="AT175" s="17" t="s">
        <v>126</v>
      </c>
      <c r="AU175" s="17" t="s">
        <v>84</v>
      </c>
    </row>
    <row r="176" spans="2:65" s="12" customFormat="1">
      <c r="B176" s="146"/>
      <c r="D176" s="140" t="s">
        <v>133</v>
      </c>
      <c r="E176" s="147" t="s">
        <v>19</v>
      </c>
      <c r="F176" s="148" t="s">
        <v>275</v>
      </c>
      <c r="H176" s="149">
        <v>1023</v>
      </c>
      <c r="I176" s="150"/>
      <c r="L176" s="146"/>
      <c r="M176" s="151"/>
      <c r="T176" s="152"/>
      <c r="AT176" s="147" t="s">
        <v>133</v>
      </c>
      <c r="AU176" s="147" t="s">
        <v>84</v>
      </c>
      <c r="AV176" s="12" t="s">
        <v>84</v>
      </c>
      <c r="AW176" s="12" t="s">
        <v>35</v>
      </c>
      <c r="AX176" s="12" t="s">
        <v>82</v>
      </c>
      <c r="AY176" s="147" t="s">
        <v>115</v>
      </c>
    </row>
    <row r="177" spans="2:65" s="1" customFormat="1" ht="16.5" customHeight="1">
      <c r="B177" s="32"/>
      <c r="C177" s="127" t="s">
        <v>276</v>
      </c>
      <c r="D177" s="127" t="s">
        <v>117</v>
      </c>
      <c r="E177" s="128" t="s">
        <v>277</v>
      </c>
      <c r="F177" s="129" t="s">
        <v>278</v>
      </c>
      <c r="G177" s="130" t="s">
        <v>148</v>
      </c>
      <c r="H177" s="131">
        <v>2497.5</v>
      </c>
      <c r="I177" s="132"/>
      <c r="J177" s="133">
        <f>ROUND(I177*H177,2)</f>
        <v>0</v>
      </c>
      <c r="K177" s="129" t="s">
        <v>121</v>
      </c>
      <c r="L177" s="32"/>
      <c r="M177" s="134" t="s">
        <v>19</v>
      </c>
      <c r="N177" s="135" t="s">
        <v>45</v>
      </c>
      <c r="P177" s="136">
        <f>O177*H177</f>
        <v>0</v>
      </c>
      <c r="Q177" s="136">
        <v>0</v>
      </c>
      <c r="R177" s="136">
        <f>Q177*H177</f>
        <v>0</v>
      </c>
      <c r="S177" s="136">
        <v>0</v>
      </c>
      <c r="T177" s="137">
        <f>S177*H177</f>
        <v>0</v>
      </c>
      <c r="AR177" s="138" t="s">
        <v>122</v>
      </c>
      <c r="AT177" s="138" t="s">
        <v>117</v>
      </c>
      <c r="AU177" s="138" t="s">
        <v>84</v>
      </c>
      <c r="AY177" s="17" t="s">
        <v>115</v>
      </c>
      <c r="BE177" s="139">
        <f>IF(N177="základní",J177,0)</f>
        <v>0</v>
      </c>
      <c r="BF177" s="139">
        <f>IF(N177="snížená",J177,0)</f>
        <v>0</v>
      </c>
      <c r="BG177" s="139">
        <f>IF(N177="zákl. přenesená",J177,0)</f>
        <v>0</v>
      </c>
      <c r="BH177" s="139">
        <f>IF(N177="sníž. přenesená",J177,0)</f>
        <v>0</v>
      </c>
      <c r="BI177" s="139">
        <f>IF(N177="nulová",J177,0)</f>
        <v>0</v>
      </c>
      <c r="BJ177" s="17" t="s">
        <v>82</v>
      </c>
      <c r="BK177" s="139">
        <f>ROUND(I177*H177,2)</f>
        <v>0</v>
      </c>
      <c r="BL177" s="17" t="s">
        <v>122</v>
      </c>
      <c r="BM177" s="138" t="s">
        <v>279</v>
      </c>
    </row>
    <row r="178" spans="2:65" s="1" customFormat="1" ht="19.5">
      <c r="B178" s="32"/>
      <c r="D178" s="140" t="s">
        <v>124</v>
      </c>
      <c r="F178" s="141" t="s">
        <v>280</v>
      </c>
      <c r="I178" s="142"/>
      <c r="L178" s="32"/>
      <c r="M178" s="143"/>
      <c r="T178" s="51"/>
      <c r="AT178" s="17" t="s">
        <v>124</v>
      </c>
      <c r="AU178" s="17" t="s">
        <v>84</v>
      </c>
    </row>
    <row r="179" spans="2:65" s="1" customFormat="1">
      <c r="B179" s="32"/>
      <c r="D179" s="144" t="s">
        <v>126</v>
      </c>
      <c r="F179" s="145" t="s">
        <v>281</v>
      </c>
      <c r="I179" s="142"/>
      <c r="L179" s="32"/>
      <c r="M179" s="143"/>
      <c r="T179" s="51"/>
      <c r="AT179" s="17" t="s">
        <v>126</v>
      </c>
      <c r="AU179" s="17" t="s">
        <v>84</v>
      </c>
    </row>
    <row r="180" spans="2:65" s="12" customFormat="1">
      <c r="B180" s="146"/>
      <c r="D180" s="140" t="s">
        <v>133</v>
      </c>
      <c r="E180" s="147" t="s">
        <v>19</v>
      </c>
      <c r="F180" s="148" t="s">
        <v>282</v>
      </c>
      <c r="H180" s="149">
        <v>2497.5</v>
      </c>
      <c r="I180" s="150"/>
      <c r="L180" s="146"/>
      <c r="M180" s="151"/>
      <c r="T180" s="152"/>
      <c r="AT180" s="147" t="s">
        <v>133</v>
      </c>
      <c r="AU180" s="147" t="s">
        <v>84</v>
      </c>
      <c r="AV180" s="12" t="s">
        <v>84</v>
      </c>
      <c r="AW180" s="12" t="s">
        <v>35</v>
      </c>
      <c r="AX180" s="12" t="s">
        <v>82</v>
      </c>
      <c r="AY180" s="147" t="s">
        <v>115</v>
      </c>
    </row>
    <row r="181" spans="2:65" s="1" customFormat="1" ht="16.5" customHeight="1">
      <c r="B181" s="32"/>
      <c r="C181" s="166" t="s">
        <v>283</v>
      </c>
      <c r="D181" s="166" t="s">
        <v>204</v>
      </c>
      <c r="E181" s="167" t="s">
        <v>284</v>
      </c>
      <c r="F181" s="168" t="s">
        <v>285</v>
      </c>
      <c r="G181" s="169" t="s">
        <v>216</v>
      </c>
      <c r="H181" s="170">
        <v>11</v>
      </c>
      <c r="I181" s="171"/>
      <c r="J181" s="172">
        <f>ROUND(I181*H181,2)</f>
        <v>0</v>
      </c>
      <c r="K181" s="168" t="s">
        <v>121</v>
      </c>
      <c r="L181" s="173"/>
      <c r="M181" s="174" t="s">
        <v>19</v>
      </c>
      <c r="N181" s="175" t="s">
        <v>45</v>
      </c>
      <c r="P181" s="136">
        <f>O181*H181</f>
        <v>0</v>
      </c>
      <c r="Q181" s="136">
        <v>0.02</v>
      </c>
      <c r="R181" s="136">
        <f>Q181*H181</f>
        <v>0.22</v>
      </c>
      <c r="S181" s="136">
        <v>0</v>
      </c>
      <c r="T181" s="137">
        <f>S181*H181</f>
        <v>0</v>
      </c>
      <c r="AR181" s="138" t="s">
        <v>175</v>
      </c>
      <c r="AT181" s="138" t="s">
        <v>204</v>
      </c>
      <c r="AU181" s="138" t="s">
        <v>84</v>
      </c>
      <c r="AY181" s="17" t="s">
        <v>115</v>
      </c>
      <c r="BE181" s="139">
        <f>IF(N181="základní",J181,0)</f>
        <v>0</v>
      </c>
      <c r="BF181" s="139">
        <f>IF(N181="snížená",J181,0)</f>
        <v>0</v>
      </c>
      <c r="BG181" s="139">
        <f>IF(N181="zákl. přenesená",J181,0)</f>
        <v>0</v>
      </c>
      <c r="BH181" s="139">
        <f>IF(N181="sníž. přenesená",J181,0)</f>
        <v>0</v>
      </c>
      <c r="BI181" s="139">
        <f>IF(N181="nulová",J181,0)</f>
        <v>0</v>
      </c>
      <c r="BJ181" s="17" t="s">
        <v>82</v>
      </c>
      <c r="BK181" s="139">
        <f>ROUND(I181*H181,2)</f>
        <v>0</v>
      </c>
      <c r="BL181" s="17" t="s">
        <v>122</v>
      </c>
      <c r="BM181" s="138" t="s">
        <v>286</v>
      </c>
    </row>
    <row r="182" spans="2:65" s="1" customFormat="1">
      <c r="B182" s="32"/>
      <c r="D182" s="140" t="s">
        <v>124</v>
      </c>
      <c r="F182" s="141" t="s">
        <v>285</v>
      </c>
      <c r="I182" s="142"/>
      <c r="L182" s="32"/>
      <c r="M182" s="143"/>
      <c r="T182" s="51"/>
      <c r="AT182" s="17" t="s">
        <v>124</v>
      </c>
      <c r="AU182" s="17" t="s">
        <v>84</v>
      </c>
    </row>
    <row r="183" spans="2:65" s="1" customFormat="1">
      <c r="B183" s="32"/>
      <c r="D183" s="144" t="s">
        <v>126</v>
      </c>
      <c r="F183" s="145" t="s">
        <v>287</v>
      </c>
      <c r="I183" s="142"/>
      <c r="L183" s="32"/>
      <c r="M183" s="143"/>
      <c r="T183" s="51"/>
      <c r="AT183" s="17" t="s">
        <v>126</v>
      </c>
      <c r="AU183" s="17" t="s">
        <v>84</v>
      </c>
    </row>
    <row r="184" spans="2:65" s="1" customFormat="1" ht="21.75" customHeight="1">
      <c r="B184" s="32"/>
      <c r="C184" s="166" t="s">
        <v>288</v>
      </c>
      <c r="D184" s="166" t="s">
        <v>204</v>
      </c>
      <c r="E184" s="167" t="s">
        <v>289</v>
      </c>
      <c r="F184" s="168" t="s">
        <v>290</v>
      </c>
      <c r="G184" s="169" t="s">
        <v>216</v>
      </c>
      <c r="H184" s="170">
        <v>18</v>
      </c>
      <c r="I184" s="171"/>
      <c r="J184" s="172">
        <f>ROUND(I184*H184,2)</f>
        <v>0</v>
      </c>
      <c r="K184" s="168" t="s">
        <v>121</v>
      </c>
      <c r="L184" s="173"/>
      <c r="M184" s="174" t="s">
        <v>19</v>
      </c>
      <c r="N184" s="175" t="s">
        <v>45</v>
      </c>
      <c r="P184" s="136">
        <f>O184*H184</f>
        <v>0</v>
      </c>
      <c r="Q184" s="136">
        <v>1E-4</v>
      </c>
      <c r="R184" s="136">
        <f>Q184*H184</f>
        <v>1.8000000000000002E-3</v>
      </c>
      <c r="S184" s="136">
        <v>0</v>
      </c>
      <c r="T184" s="137">
        <f>S184*H184</f>
        <v>0</v>
      </c>
      <c r="AR184" s="138" t="s">
        <v>175</v>
      </c>
      <c r="AT184" s="138" t="s">
        <v>204</v>
      </c>
      <c r="AU184" s="138" t="s">
        <v>84</v>
      </c>
      <c r="AY184" s="17" t="s">
        <v>115</v>
      </c>
      <c r="BE184" s="139">
        <f>IF(N184="základní",J184,0)</f>
        <v>0</v>
      </c>
      <c r="BF184" s="139">
        <f>IF(N184="snížená",J184,0)</f>
        <v>0</v>
      </c>
      <c r="BG184" s="139">
        <f>IF(N184="zákl. přenesená",J184,0)</f>
        <v>0</v>
      </c>
      <c r="BH184" s="139">
        <f>IF(N184="sníž. přenesená",J184,0)</f>
        <v>0</v>
      </c>
      <c r="BI184" s="139">
        <f>IF(N184="nulová",J184,0)</f>
        <v>0</v>
      </c>
      <c r="BJ184" s="17" t="s">
        <v>82</v>
      </c>
      <c r="BK184" s="139">
        <f>ROUND(I184*H184,2)</f>
        <v>0</v>
      </c>
      <c r="BL184" s="17" t="s">
        <v>122</v>
      </c>
      <c r="BM184" s="138" t="s">
        <v>291</v>
      </c>
    </row>
    <row r="185" spans="2:65" s="1" customFormat="1">
      <c r="B185" s="32"/>
      <c r="D185" s="140" t="s">
        <v>124</v>
      </c>
      <c r="F185" s="141" t="s">
        <v>290</v>
      </c>
      <c r="I185" s="142"/>
      <c r="L185" s="32"/>
      <c r="M185" s="143"/>
      <c r="T185" s="51"/>
      <c r="AT185" s="17" t="s">
        <v>124</v>
      </c>
      <c r="AU185" s="17" t="s">
        <v>84</v>
      </c>
    </row>
    <row r="186" spans="2:65" s="1" customFormat="1">
      <c r="B186" s="32"/>
      <c r="D186" s="144" t="s">
        <v>126</v>
      </c>
      <c r="F186" s="145" t="s">
        <v>292</v>
      </c>
      <c r="I186" s="142"/>
      <c r="L186" s="32"/>
      <c r="M186" s="143"/>
      <c r="T186" s="51"/>
      <c r="AT186" s="17" t="s">
        <v>126</v>
      </c>
      <c r="AU186" s="17" t="s">
        <v>84</v>
      </c>
    </row>
    <row r="187" spans="2:65" s="1" customFormat="1" ht="24.2" customHeight="1">
      <c r="B187" s="32"/>
      <c r="C187" s="127" t="s">
        <v>293</v>
      </c>
      <c r="D187" s="127" t="s">
        <v>117</v>
      </c>
      <c r="E187" s="128" t="s">
        <v>294</v>
      </c>
      <c r="F187" s="129" t="s">
        <v>295</v>
      </c>
      <c r="G187" s="130" t="s">
        <v>148</v>
      </c>
      <c r="H187" s="131">
        <v>2479.5</v>
      </c>
      <c r="I187" s="132"/>
      <c r="J187" s="133">
        <f>ROUND(I187*H187,2)</f>
        <v>0</v>
      </c>
      <c r="K187" s="129" t="s">
        <v>121</v>
      </c>
      <c r="L187" s="32"/>
      <c r="M187" s="134" t="s">
        <v>19</v>
      </c>
      <c r="N187" s="135" t="s">
        <v>45</v>
      </c>
      <c r="P187" s="136">
        <f>O187*H187</f>
        <v>0</v>
      </c>
      <c r="Q187" s="136">
        <v>0</v>
      </c>
      <c r="R187" s="136">
        <f>Q187*H187</f>
        <v>0</v>
      </c>
      <c r="S187" s="136">
        <v>0</v>
      </c>
      <c r="T187" s="137">
        <f>S187*H187</f>
        <v>0</v>
      </c>
      <c r="AR187" s="138" t="s">
        <v>122</v>
      </c>
      <c r="AT187" s="138" t="s">
        <v>117</v>
      </c>
      <c r="AU187" s="138" t="s">
        <v>84</v>
      </c>
      <c r="AY187" s="17" t="s">
        <v>115</v>
      </c>
      <c r="BE187" s="139">
        <f>IF(N187="základní",J187,0)</f>
        <v>0</v>
      </c>
      <c r="BF187" s="139">
        <f>IF(N187="snížená",J187,0)</f>
        <v>0</v>
      </c>
      <c r="BG187" s="139">
        <f>IF(N187="zákl. přenesená",J187,0)</f>
        <v>0</v>
      </c>
      <c r="BH187" s="139">
        <f>IF(N187="sníž. přenesená",J187,0)</f>
        <v>0</v>
      </c>
      <c r="BI187" s="139">
        <f>IF(N187="nulová",J187,0)</f>
        <v>0</v>
      </c>
      <c r="BJ187" s="17" t="s">
        <v>82</v>
      </c>
      <c r="BK187" s="139">
        <f>ROUND(I187*H187,2)</f>
        <v>0</v>
      </c>
      <c r="BL187" s="17" t="s">
        <v>122</v>
      </c>
      <c r="BM187" s="138" t="s">
        <v>296</v>
      </c>
    </row>
    <row r="188" spans="2:65" s="1" customFormat="1" ht="19.5">
      <c r="B188" s="32"/>
      <c r="D188" s="140" t="s">
        <v>124</v>
      </c>
      <c r="F188" s="141" t="s">
        <v>297</v>
      </c>
      <c r="I188" s="142"/>
      <c r="L188" s="32"/>
      <c r="M188" s="143"/>
      <c r="T188" s="51"/>
      <c r="AT188" s="17" t="s">
        <v>124</v>
      </c>
      <c r="AU188" s="17" t="s">
        <v>84</v>
      </c>
    </row>
    <row r="189" spans="2:65" s="1" customFormat="1">
      <c r="B189" s="32"/>
      <c r="D189" s="144" t="s">
        <v>126</v>
      </c>
      <c r="F189" s="145" t="s">
        <v>298</v>
      </c>
      <c r="I189" s="142"/>
      <c r="L189" s="32"/>
      <c r="M189" s="143"/>
      <c r="T189" s="51"/>
      <c r="AT189" s="17" t="s">
        <v>126</v>
      </c>
      <c r="AU189" s="17" t="s">
        <v>84</v>
      </c>
    </row>
    <row r="190" spans="2:65" s="12" customFormat="1">
      <c r="B190" s="146"/>
      <c r="D190" s="140" t="s">
        <v>133</v>
      </c>
      <c r="E190" s="147" t="s">
        <v>19</v>
      </c>
      <c r="F190" s="148" t="s">
        <v>299</v>
      </c>
      <c r="H190" s="149">
        <v>2479.5</v>
      </c>
      <c r="I190" s="150"/>
      <c r="L190" s="146"/>
      <c r="M190" s="151"/>
      <c r="T190" s="152"/>
      <c r="AT190" s="147" t="s">
        <v>133</v>
      </c>
      <c r="AU190" s="147" t="s">
        <v>84</v>
      </c>
      <c r="AV190" s="12" t="s">
        <v>84</v>
      </c>
      <c r="AW190" s="12" t="s">
        <v>35</v>
      </c>
      <c r="AX190" s="12" t="s">
        <v>82</v>
      </c>
      <c r="AY190" s="147" t="s">
        <v>115</v>
      </c>
    </row>
    <row r="191" spans="2:65" s="1" customFormat="1" ht="16.5" customHeight="1">
      <c r="B191" s="32"/>
      <c r="C191" s="166" t="s">
        <v>300</v>
      </c>
      <c r="D191" s="166" t="s">
        <v>204</v>
      </c>
      <c r="E191" s="167" t="s">
        <v>301</v>
      </c>
      <c r="F191" s="168" t="s">
        <v>302</v>
      </c>
      <c r="G191" s="169" t="s">
        <v>148</v>
      </c>
      <c r="H191" s="170">
        <v>2529.09</v>
      </c>
      <c r="I191" s="171"/>
      <c r="J191" s="172">
        <f>ROUND(I191*H191,2)</f>
        <v>0</v>
      </c>
      <c r="K191" s="168" t="s">
        <v>121</v>
      </c>
      <c r="L191" s="173"/>
      <c r="M191" s="174" t="s">
        <v>19</v>
      </c>
      <c r="N191" s="175" t="s">
        <v>45</v>
      </c>
      <c r="P191" s="136">
        <f>O191*H191</f>
        <v>0</v>
      </c>
      <c r="Q191" s="136">
        <v>4.0000000000000003E-5</v>
      </c>
      <c r="R191" s="136">
        <f>Q191*H191</f>
        <v>0.10116360000000002</v>
      </c>
      <c r="S191" s="136">
        <v>0</v>
      </c>
      <c r="T191" s="137">
        <f>S191*H191</f>
        <v>0</v>
      </c>
      <c r="AR191" s="138" t="s">
        <v>175</v>
      </c>
      <c r="AT191" s="138" t="s">
        <v>204</v>
      </c>
      <c r="AU191" s="138" t="s">
        <v>84</v>
      </c>
      <c r="AY191" s="17" t="s">
        <v>115</v>
      </c>
      <c r="BE191" s="139">
        <f>IF(N191="základní",J191,0)</f>
        <v>0</v>
      </c>
      <c r="BF191" s="139">
        <f>IF(N191="snížená",J191,0)</f>
        <v>0</v>
      </c>
      <c r="BG191" s="139">
        <f>IF(N191="zákl. přenesená",J191,0)</f>
        <v>0</v>
      </c>
      <c r="BH191" s="139">
        <f>IF(N191="sníž. přenesená",J191,0)</f>
        <v>0</v>
      </c>
      <c r="BI191" s="139">
        <f>IF(N191="nulová",J191,0)</f>
        <v>0</v>
      </c>
      <c r="BJ191" s="17" t="s">
        <v>82</v>
      </c>
      <c r="BK191" s="139">
        <f>ROUND(I191*H191,2)</f>
        <v>0</v>
      </c>
      <c r="BL191" s="17" t="s">
        <v>122</v>
      </c>
      <c r="BM191" s="138" t="s">
        <v>303</v>
      </c>
    </row>
    <row r="192" spans="2:65" s="1" customFormat="1">
      <c r="B192" s="32"/>
      <c r="D192" s="140" t="s">
        <v>124</v>
      </c>
      <c r="F192" s="141" t="s">
        <v>302</v>
      </c>
      <c r="I192" s="142"/>
      <c r="L192" s="32"/>
      <c r="M192" s="143"/>
      <c r="T192" s="51"/>
      <c r="AT192" s="17" t="s">
        <v>124</v>
      </c>
      <c r="AU192" s="17" t="s">
        <v>84</v>
      </c>
    </row>
    <row r="193" spans="2:65" s="1" customFormat="1">
      <c r="B193" s="32"/>
      <c r="D193" s="144" t="s">
        <v>126</v>
      </c>
      <c r="F193" s="145" t="s">
        <v>304</v>
      </c>
      <c r="I193" s="142"/>
      <c r="L193" s="32"/>
      <c r="M193" s="143"/>
      <c r="T193" s="51"/>
      <c r="AT193" s="17" t="s">
        <v>126</v>
      </c>
      <c r="AU193" s="17" t="s">
        <v>84</v>
      </c>
    </row>
    <row r="194" spans="2:65" s="12" customFormat="1">
      <c r="B194" s="146"/>
      <c r="D194" s="140" t="s">
        <v>133</v>
      </c>
      <c r="E194" s="147" t="s">
        <v>19</v>
      </c>
      <c r="F194" s="148" t="s">
        <v>305</v>
      </c>
      <c r="H194" s="149">
        <v>2479.5</v>
      </c>
      <c r="I194" s="150"/>
      <c r="L194" s="146"/>
      <c r="M194" s="151"/>
      <c r="T194" s="152"/>
      <c r="AT194" s="147" t="s">
        <v>133</v>
      </c>
      <c r="AU194" s="147" t="s">
        <v>84</v>
      </c>
      <c r="AV194" s="12" t="s">
        <v>84</v>
      </c>
      <c r="AW194" s="12" t="s">
        <v>35</v>
      </c>
      <c r="AX194" s="12" t="s">
        <v>82</v>
      </c>
      <c r="AY194" s="147" t="s">
        <v>115</v>
      </c>
    </row>
    <row r="195" spans="2:65" s="12" customFormat="1">
      <c r="B195" s="146"/>
      <c r="D195" s="140" t="s">
        <v>133</v>
      </c>
      <c r="F195" s="148" t="s">
        <v>306</v>
      </c>
      <c r="H195" s="149">
        <v>2529.09</v>
      </c>
      <c r="I195" s="150"/>
      <c r="L195" s="146"/>
      <c r="M195" s="151"/>
      <c r="T195" s="152"/>
      <c r="AT195" s="147" t="s">
        <v>133</v>
      </c>
      <c r="AU195" s="147" t="s">
        <v>84</v>
      </c>
      <c r="AV195" s="12" t="s">
        <v>84</v>
      </c>
      <c r="AW195" s="12" t="s">
        <v>4</v>
      </c>
      <c r="AX195" s="12" t="s">
        <v>82</v>
      </c>
      <c r="AY195" s="147" t="s">
        <v>115</v>
      </c>
    </row>
    <row r="196" spans="2:65" s="1" customFormat="1" ht="16.5" customHeight="1">
      <c r="B196" s="32"/>
      <c r="C196" s="127" t="s">
        <v>307</v>
      </c>
      <c r="D196" s="127" t="s">
        <v>117</v>
      </c>
      <c r="E196" s="128" t="s">
        <v>308</v>
      </c>
      <c r="F196" s="129" t="s">
        <v>309</v>
      </c>
      <c r="G196" s="130" t="s">
        <v>216</v>
      </c>
      <c r="H196" s="131">
        <v>271</v>
      </c>
      <c r="I196" s="132"/>
      <c r="J196" s="133">
        <f>ROUND(I196*H196,2)</f>
        <v>0</v>
      </c>
      <c r="K196" s="129" t="s">
        <v>121</v>
      </c>
      <c r="L196" s="32"/>
      <c r="M196" s="134" t="s">
        <v>19</v>
      </c>
      <c r="N196" s="135" t="s">
        <v>45</v>
      </c>
      <c r="P196" s="136">
        <f>O196*H196</f>
        <v>0</v>
      </c>
      <c r="Q196" s="136">
        <v>0</v>
      </c>
      <c r="R196" s="136">
        <f>Q196*H196</f>
        <v>0</v>
      </c>
      <c r="S196" s="136">
        <v>0</v>
      </c>
      <c r="T196" s="137">
        <f>S196*H196</f>
        <v>0</v>
      </c>
      <c r="AR196" s="138" t="s">
        <v>122</v>
      </c>
      <c r="AT196" s="138" t="s">
        <v>117</v>
      </c>
      <c r="AU196" s="138" t="s">
        <v>84</v>
      </c>
      <c r="AY196" s="17" t="s">
        <v>115</v>
      </c>
      <c r="BE196" s="139">
        <f>IF(N196="základní",J196,0)</f>
        <v>0</v>
      </c>
      <c r="BF196" s="139">
        <f>IF(N196="snížená",J196,0)</f>
        <v>0</v>
      </c>
      <c r="BG196" s="139">
        <f>IF(N196="zákl. přenesená",J196,0)</f>
        <v>0</v>
      </c>
      <c r="BH196" s="139">
        <f>IF(N196="sníž. přenesená",J196,0)</f>
        <v>0</v>
      </c>
      <c r="BI196" s="139">
        <f>IF(N196="nulová",J196,0)</f>
        <v>0</v>
      </c>
      <c r="BJ196" s="17" t="s">
        <v>82</v>
      </c>
      <c r="BK196" s="139">
        <f>ROUND(I196*H196,2)</f>
        <v>0</v>
      </c>
      <c r="BL196" s="17" t="s">
        <v>122</v>
      </c>
      <c r="BM196" s="138" t="s">
        <v>310</v>
      </c>
    </row>
    <row r="197" spans="2:65" s="1" customFormat="1">
      <c r="B197" s="32"/>
      <c r="D197" s="140" t="s">
        <v>124</v>
      </c>
      <c r="F197" s="141" t="s">
        <v>311</v>
      </c>
      <c r="I197" s="142"/>
      <c r="L197" s="32"/>
      <c r="M197" s="143"/>
      <c r="T197" s="51"/>
      <c r="AT197" s="17" t="s">
        <v>124</v>
      </c>
      <c r="AU197" s="17" t="s">
        <v>84</v>
      </c>
    </row>
    <row r="198" spans="2:65" s="1" customFormat="1">
      <c r="B198" s="32"/>
      <c r="D198" s="144" t="s">
        <v>126</v>
      </c>
      <c r="F198" s="145" t="s">
        <v>312</v>
      </c>
      <c r="I198" s="142"/>
      <c r="L198" s="32"/>
      <c r="M198" s="143"/>
      <c r="T198" s="51"/>
      <c r="AT198" s="17" t="s">
        <v>126</v>
      </c>
      <c r="AU198" s="17" t="s">
        <v>84</v>
      </c>
    </row>
    <row r="199" spans="2:65" s="1" customFormat="1" ht="33" customHeight="1">
      <c r="B199" s="32"/>
      <c r="C199" s="166" t="s">
        <v>313</v>
      </c>
      <c r="D199" s="166" t="s">
        <v>204</v>
      </c>
      <c r="E199" s="167" t="s">
        <v>314</v>
      </c>
      <c r="F199" s="168" t="s">
        <v>315</v>
      </c>
      <c r="G199" s="169" t="s">
        <v>216</v>
      </c>
      <c r="H199" s="170">
        <v>271</v>
      </c>
      <c r="I199" s="171"/>
      <c r="J199" s="172">
        <f>ROUND(I199*H199,2)</f>
        <v>0</v>
      </c>
      <c r="K199" s="168" t="s">
        <v>19</v>
      </c>
      <c r="L199" s="173"/>
      <c r="M199" s="174" t="s">
        <v>19</v>
      </c>
      <c r="N199" s="175" t="s">
        <v>45</v>
      </c>
      <c r="P199" s="136">
        <f>O199*H199</f>
        <v>0</v>
      </c>
      <c r="Q199" s="136">
        <v>1.6000000000000001E-3</v>
      </c>
      <c r="R199" s="136">
        <f>Q199*H199</f>
        <v>0.43360000000000004</v>
      </c>
      <c r="S199" s="136">
        <v>0</v>
      </c>
      <c r="T199" s="137">
        <f>S199*H199</f>
        <v>0</v>
      </c>
      <c r="AR199" s="138" t="s">
        <v>175</v>
      </c>
      <c r="AT199" s="138" t="s">
        <v>204</v>
      </c>
      <c r="AU199" s="138" t="s">
        <v>84</v>
      </c>
      <c r="AY199" s="17" t="s">
        <v>115</v>
      </c>
      <c r="BE199" s="139">
        <f>IF(N199="základní",J199,0)</f>
        <v>0</v>
      </c>
      <c r="BF199" s="139">
        <f>IF(N199="snížená",J199,0)</f>
        <v>0</v>
      </c>
      <c r="BG199" s="139">
        <f>IF(N199="zákl. přenesená",J199,0)</f>
        <v>0</v>
      </c>
      <c r="BH199" s="139">
        <f>IF(N199="sníž. přenesená",J199,0)</f>
        <v>0</v>
      </c>
      <c r="BI199" s="139">
        <f>IF(N199="nulová",J199,0)</f>
        <v>0</v>
      </c>
      <c r="BJ199" s="17" t="s">
        <v>82</v>
      </c>
      <c r="BK199" s="139">
        <f>ROUND(I199*H199,2)</f>
        <v>0</v>
      </c>
      <c r="BL199" s="17" t="s">
        <v>122</v>
      </c>
      <c r="BM199" s="138" t="s">
        <v>316</v>
      </c>
    </row>
    <row r="200" spans="2:65" s="1" customFormat="1" ht="19.5">
      <c r="B200" s="32"/>
      <c r="D200" s="140" t="s">
        <v>124</v>
      </c>
      <c r="F200" s="141" t="s">
        <v>315</v>
      </c>
      <c r="I200" s="142"/>
      <c r="L200" s="32"/>
      <c r="M200" s="143"/>
      <c r="T200" s="51"/>
      <c r="AT200" s="17" t="s">
        <v>124</v>
      </c>
      <c r="AU200" s="17" t="s">
        <v>84</v>
      </c>
    </row>
    <row r="201" spans="2:65" s="1" customFormat="1" ht="16.5" customHeight="1">
      <c r="B201" s="32"/>
      <c r="C201" s="127" t="s">
        <v>317</v>
      </c>
      <c r="D201" s="127" t="s">
        <v>117</v>
      </c>
      <c r="E201" s="128" t="s">
        <v>318</v>
      </c>
      <c r="F201" s="129" t="s">
        <v>319</v>
      </c>
      <c r="G201" s="130" t="s">
        <v>216</v>
      </c>
      <c r="H201" s="131">
        <v>2</v>
      </c>
      <c r="I201" s="132"/>
      <c r="J201" s="133">
        <f>ROUND(I201*H201,2)</f>
        <v>0</v>
      </c>
      <c r="K201" s="129" t="s">
        <v>19</v>
      </c>
      <c r="L201" s="32"/>
      <c r="M201" s="134" t="s">
        <v>19</v>
      </c>
      <c r="N201" s="135" t="s">
        <v>45</v>
      </c>
      <c r="P201" s="136">
        <f>O201*H201</f>
        <v>0</v>
      </c>
      <c r="Q201" s="136">
        <v>2.5329999999999998E-2</v>
      </c>
      <c r="R201" s="136">
        <f>Q201*H201</f>
        <v>5.0659999999999997E-2</v>
      </c>
      <c r="S201" s="136">
        <v>0</v>
      </c>
      <c r="T201" s="137">
        <f>S201*H201</f>
        <v>0</v>
      </c>
      <c r="AR201" s="138" t="s">
        <v>122</v>
      </c>
      <c r="AT201" s="138" t="s">
        <v>117</v>
      </c>
      <c r="AU201" s="138" t="s">
        <v>84</v>
      </c>
      <c r="AY201" s="17" t="s">
        <v>115</v>
      </c>
      <c r="BE201" s="139">
        <f>IF(N201="základní",J201,0)</f>
        <v>0</v>
      </c>
      <c r="BF201" s="139">
        <f>IF(N201="snížená",J201,0)</f>
        <v>0</v>
      </c>
      <c r="BG201" s="139">
        <f>IF(N201="zákl. přenesená",J201,0)</f>
        <v>0</v>
      </c>
      <c r="BH201" s="139">
        <f>IF(N201="sníž. přenesená",J201,0)</f>
        <v>0</v>
      </c>
      <c r="BI201" s="139">
        <f>IF(N201="nulová",J201,0)</f>
        <v>0</v>
      </c>
      <c r="BJ201" s="17" t="s">
        <v>82</v>
      </c>
      <c r="BK201" s="139">
        <f>ROUND(I201*H201,2)</f>
        <v>0</v>
      </c>
      <c r="BL201" s="17" t="s">
        <v>122</v>
      </c>
      <c r="BM201" s="138" t="s">
        <v>320</v>
      </c>
    </row>
    <row r="202" spans="2:65" s="1" customFormat="1">
      <c r="B202" s="32"/>
      <c r="D202" s="140" t="s">
        <v>124</v>
      </c>
      <c r="F202" s="141" t="s">
        <v>319</v>
      </c>
      <c r="I202" s="142"/>
      <c r="L202" s="32"/>
      <c r="M202" s="143"/>
      <c r="T202" s="51"/>
      <c r="AT202" s="17" t="s">
        <v>124</v>
      </c>
      <c r="AU202" s="17" t="s">
        <v>84</v>
      </c>
    </row>
    <row r="203" spans="2:65" s="11" customFormat="1" ht="22.9" customHeight="1">
      <c r="B203" s="115"/>
      <c r="D203" s="116" t="s">
        <v>73</v>
      </c>
      <c r="E203" s="125" t="s">
        <v>321</v>
      </c>
      <c r="F203" s="125" t="s">
        <v>322</v>
      </c>
      <c r="I203" s="118"/>
      <c r="J203" s="126">
        <f>BK203</f>
        <v>0</v>
      </c>
      <c r="L203" s="115"/>
      <c r="M203" s="120"/>
      <c r="P203" s="121">
        <f>SUM(P204:P209)</f>
        <v>0</v>
      </c>
      <c r="R203" s="121">
        <f>SUM(R204:R209)</f>
        <v>0</v>
      </c>
      <c r="T203" s="122">
        <f>SUM(T204:T209)</f>
        <v>0</v>
      </c>
      <c r="AR203" s="116" t="s">
        <v>82</v>
      </c>
      <c r="AT203" s="123" t="s">
        <v>73</v>
      </c>
      <c r="AU203" s="123" t="s">
        <v>82</v>
      </c>
      <c r="AY203" s="116" t="s">
        <v>115</v>
      </c>
      <c r="BK203" s="124">
        <f>SUM(BK204:BK209)</f>
        <v>0</v>
      </c>
    </row>
    <row r="204" spans="2:65" s="1" customFormat="1" ht="24.2" customHeight="1">
      <c r="B204" s="32"/>
      <c r="C204" s="127" t="s">
        <v>323</v>
      </c>
      <c r="D204" s="127" t="s">
        <v>117</v>
      </c>
      <c r="E204" s="128" t="s">
        <v>324</v>
      </c>
      <c r="F204" s="129" t="s">
        <v>325</v>
      </c>
      <c r="G204" s="130" t="s">
        <v>326</v>
      </c>
      <c r="H204" s="131">
        <v>151.24100000000001</v>
      </c>
      <c r="I204" s="132"/>
      <c r="J204" s="133">
        <f>ROUND(I204*H204,2)</f>
        <v>0</v>
      </c>
      <c r="K204" s="129" t="s">
        <v>121</v>
      </c>
      <c r="L204" s="32"/>
      <c r="M204" s="134" t="s">
        <v>19</v>
      </c>
      <c r="N204" s="135" t="s">
        <v>45</v>
      </c>
      <c r="P204" s="136">
        <f>O204*H204</f>
        <v>0</v>
      </c>
      <c r="Q204" s="136">
        <v>0</v>
      </c>
      <c r="R204" s="136">
        <f>Q204*H204</f>
        <v>0</v>
      </c>
      <c r="S204" s="136">
        <v>0</v>
      </c>
      <c r="T204" s="137">
        <f>S204*H204</f>
        <v>0</v>
      </c>
      <c r="AR204" s="138" t="s">
        <v>122</v>
      </c>
      <c r="AT204" s="138" t="s">
        <v>117</v>
      </c>
      <c r="AU204" s="138" t="s">
        <v>84</v>
      </c>
      <c r="AY204" s="17" t="s">
        <v>115</v>
      </c>
      <c r="BE204" s="139">
        <f>IF(N204="základní",J204,0)</f>
        <v>0</v>
      </c>
      <c r="BF204" s="139">
        <f>IF(N204="snížená",J204,0)</f>
        <v>0</v>
      </c>
      <c r="BG204" s="139">
        <f>IF(N204="zákl. přenesená",J204,0)</f>
        <v>0</v>
      </c>
      <c r="BH204" s="139">
        <f>IF(N204="sníž. přenesená",J204,0)</f>
        <v>0</v>
      </c>
      <c r="BI204" s="139">
        <f>IF(N204="nulová",J204,0)</f>
        <v>0</v>
      </c>
      <c r="BJ204" s="17" t="s">
        <v>82</v>
      </c>
      <c r="BK204" s="139">
        <f>ROUND(I204*H204,2)</f>
        <v>0</v>
      </c>
      <c r="BL204" s="17" t="s">
        <v>122</v>
      </c>
      <c r="BM204" s="138" t="s">
        <v>327</v>
      </c>
    </row>
    <row r="205" spans="2:65" s="1" customFormat="1" ht="29.25">
      <c r="B205" s="32"/>
      <c r="D205" s="140" t="s">
        <v>124</v>
      </c>
      <c r="F205" s="141" t="s">
        <v>328</v>
      </c>
      <c r="I205" s="142"/>
      <c r="L205" s="32"/>
      <c r="M205" s="143"/>
      <c r="T205" s="51"/>
      <c r="AT205" s="17" t="s">
        <v>124</v>
      </c>
      <c r="AU205" s="17" t="s">
        <v>84</v>
      </c>
    </row>
    <row r="206" spans="2:65" s="1" customFormat="1">
      <c r="B206" s="32"/>
      <c r="D206" s="144" t="s">
        <v>126</v>
      </c>
      <c r="F206" s="145" t="s">
        <v>329</v>
      </c>
      <c r="I206" s="142"/>
      <c r="L206" s="32"/>
      <c r="M206" s="143"/>
      <c r="T206" s="51"/>
      <c r="AT206" s="17" t="s">
        <v>126</v>
      </c>
      <c r="AU206" s="17" t="s">
        <v>84</v>
      </c>
    </row>
    <row r="207" spans="2:65" s="1" customFormat="1" ht="33" customHeight="1">
      <c r="B207" s="32"/>
      <c r="C207" s="127" t="s">
        <v>330</v>
      </c>
      <c r="D207" s="127" t="s">
        <v>117</v>
      </c>
      <c r="E207" s="128" t="s">
        <v>331</v>
      </c>
      <c r="F207" s="129" t="s">
        <v>332</v>
      </c>
      <c r="G207" s="130" t="s">
        <v>326</v>
      </c>
      <c r="H207" s="131">
        <v>151.24100000000001</v>
      </c>
      <c r="I207" s="132"/>
      <c r="J207" s="133">
        <f>ROUND(I207*H207,2)</f>
        <v>0</v>
      </c>
      <c r="K207" s="129" t="s">
        <v>121</v>
      </c>
      <c r="L207" s="32"/>
      <c r="M207" s="134" t="s">
        <v>19</v>
      </c>
      <c r="N207" s="135" t="s">
        <v>45</v>
      </c>
      <c r="P207" s="136">
        <f>O207*H207</f>
        <v>0</v>
      </c>
      <c r="Q207" s="136">
        <v>0</v>
      </c>
      <c r="R207" s="136">
        <f>Q207*H207</f>
        <v>0</v>
      </c>
      <c r="S207" s="136">
        <v>0</v>
      </c>
      <c r="T207" s="137">
        <f>S207*H207</f>
        <v>0</v>
      </c>
      <c r="AR207" s="138" t="s">
        <v>122</v>
      </c>
      <c r="AT207" s="138" t="s">
        <v>117</v>
      </c>
      <c r="AU207" s="138" t="s">
        <v>84</v>
      </c>
      <c r="AY207" s="17" t="s">
        <v>115</v>
      </c>
      <c r="BE207" s="139">
        <f>IF(N207="základní",J207,0)</f>
        <v>0</v>
      </c>
      <c r="BF207" s="139">
        <f>IF(N207="snížená",J207,0)</f>
        <v>0</v>
      </c>
      <c r="BG207" s="139">
        <f>IF(N207="zákl. přenesená",J207,0)</f>
        <v>0</v>
      </c>
      <c r="BH207" s="139">
        <f>IF(N207="sníž. přenesená",J207,0)</f>
        <v>0</v>
      </c>
      <c r="BI207" s="139">
        <f>IF(N207="nulová",J207,0)</f>
        <v>0</v>
      </c>
      <c r="BJ207" s="17" t="s">
        <v>82</v>
      </c>
      <c r="BK207" s="139">
        <f>ROUND(I207*H207,2)</f>
        <v>0</v>
      </c>
      <c r="BL207" s="17" t="s">
        <v>122</v>
      </c>
      <c r="BM207" s="138" t="s">
        <v>333</v>
      </c>
    </row>
    <row r="208" spans="2:65" s="1" customFormat="1" ht="39">
      <c r="B208" s="32"/>
      <c r="D208" s="140" t="s">
        <v>124</v>
      </c>
      <c r="F208" s="141" t="s">
        <v>334</v>
      </c>
      <c r="I208" s="142"/>
      <c r="L208" s="32"/>
      <c r="M208" s="143"/>
      <c r="T208" s="51"/>
      <c r="AT208" s="17" t="s">
        <v>124</v>
      </c>
      <c r="AU208" s="17" t="s">
        <v>84</v>
      </c>
    </row>
    <row r="209" spans="2:47" s="1" customFormat="1">
      <c r="B209" s="32"/>
      <c r="D209" s="144" t="s">
        <v>126</v>
      </c>
      <c r="F209" s="145" t="s">
        <v>335</v>
      </c>
      <c r="I209" s="142"/>
      <c r="L209" s="32"/>
      <c r="M209" s="176"/>
      <c r="N209" s="177"/>
      <c r="O209" s="177"/>
      <c r="P209" s="177"/>
      <c r="Q209" s="177"/>
      <c r="R209" s="177"/>
      <c r="S209" s="177"/>
      <c r="T209" s="178"/>
      <c r="AT209" s="17" t="s">
        <v>126</v>
      </c>
      <c r="AU209" s="17" t="s">
        <v>84</v>
      </c>
    </row>
    <row r="210" spans="2:47" s="1" customFormat="1" ht="6.95" customHeight="1">
      <c r="B210" s="40"/>
      <c r="C210" s="41"/>
      <c r="D210" s="41"/>
      <c r="E210" s="41"/>
      <c r="F210" s="41"/>
      <c r="G210" s="41"/>
      <c r="H210" s="41"/>
      <c r="I210" s="41"/>
      <c r="J210" s="41"/>
      <c r="K210" s="41"/>
      <c r="L210" s="32"/>
    </row>
  </sheetData>
  <sheetProtection algorithmName="SHA-512" hashValue="Q2CUGRgaVtxyX8+pGsUU31mnmUJmUe9GHS/EHsKVSnZYxSpajcOeatAyF3kB9fzcOjblYjjmcTr+aXhR3vxlNg==" saltValue="SswlUSEPHpawiDRD/aXihklbnr/wqvQJbbuqD1AE8MsZluMe4ML4QGR3VoH405hszBHU4W6IT1PWsVDd4Mtz2A==" spinCount="100000" sheet="1" objects="1" scenarios="1" formatColumns="0" formatRows="0" autoFilter="0"/>
  <autoFilter ref="C83:K209" xr:uid="{00000000-0009-0000-0000-000001000000}"/>
  <mergeCells count="9">
    <mergeCell ref="E50:H50"/>
    <mergeCell ref="E74:H74"/>
    <mergeCell ref="E76:H76"/>
    <mergeCell ref="L2:V2"/>
    <mergeCell ref="E7:H7"/>
    <mergeCell ref="E9:H9"/>
    <mergeCell ref="E18:H18"/>
    <mergeCell ref="E27:H27"/>
    <mergeCell ref="E48:H48"/>
  </mergeCells>
  <hyperlinks>
    <hyperlink ref="F89" r:id="rId1" xr:uid="{00000000-0004-0000-0100-000000000000}"/>
    <hyperlink ref="F92" r:id="rId2" xr:uid="{00000000-0004-0000-0100-000001000000}"/>
    <hyperlink ref="F98" r:id="rId3" xr:uid="{00000000-0004-0000-0100-000002000000}"/>
    <hyperlink ref="F103" r:id="rId4" xr:uid="{00000000-0004-0000-0100-000003000000}"/>
    <hyperlink ref="F107" r:id="rId5" xr:uid="{00000000-0004-0000-0100-000004000000}"/>
    <hyperlink ref="F115" r:id="rId6" xr:uid="{00000000-0004-0000-0100-000005000000}"/>
    <hyperlink ref="F118" r:id="rId7" xr:uid="{00000000-0004-0000-0100-000006000000}"/>
    <hyperlink ref="F121" r:id="rId8" xr:uid="{00000000-0004-0000-0100-000007000000}"/>
    <hyperlink ref="F128" r:id="rId9" xr:uid="{00000000-0004-0000-0100-000008000000}"/>
    <hyperlink ref="F132" r:id="rId10" xr:uid="{00000000-0004-0000-0100-000009000000}"/>
    <hyperlink ref="F135" r:id="rId11" xr:uid="{00000000-0004-0000-0100-00000A000000}"/>
    <hyperlink ref="F138" r:id="rId12" xr:uid="{00000000-0004-0000-0100-00000B000000}"/>
    <hyperlink ref="F149" r:id="rId13" xr:uid="{00000000-0004-0000-0100-00000C000000}"/>
    <hyperlink ref="F157" r:id="rId14" xr:uid="{00000000-0004-0000-0100-00000D000000}"/>
    <hyperlink ref="F162" r:id="rId15" xr:uid="{00000000-0004-0000-0100-00000E000000}"/>
    <hyperlink ref="F167" r:id="rId16" xr:uid="{00000000-0004-0000-0100-00000F000000}"/>
    <hyperlink ref="F170" r:id="rId17" xr:uid="{00000000-0004-0000-0100-000010000000}"/>
    <hyperlink ref="F175" r:id="rId18" xr:uid="{00000000-0004-0000-0100-000011000000}"/>
    <hyperlink ref="F179" r:id="rId19" xr:uid="{00000000-0004-0000-0100-000012000000}"/>
    <hyperlink ref="F183" r:id="rId20" xr:uid="{00000000-0004-0000-0100-000013000000}"/>
    <hyperlink ref="F186" r:id="rId21" xr:uid="{00000000-0004-0000-0100-000014000000}"/>
    <hyperlink ref="F189" r:id="rId22" xr:uid="{00000000-0004-0000-0100-000015000000}"/>
    <hyperlink ref="F193" r:id="rId23" xr:uid="{00000000-0004-0000-0100-000016000000}"/>
    <hyperlink ref="F198" r:id="rId24" xr:uid="{00000000-0004-0000-0100-000017000000}"/>
    <hyperlink ref="F206" r:id="rId25" xr:uid="{00000000-0004-0000-0100-000018000000}"/>
    <hyperlink ref="F209" r:id="rId26" xr:uid="{00000000-0004-0000-0100-000019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18"/>
  <sheetViews>
    <sheetView showGridLines="0" tabSelected="1" topLeftCell="A28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AT2" s="17" t="s">
        <v>87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84</v>
      </c>
    </row>
    <row r="4" spans="2:46" ht="24.95" customHeight="1">
      <c r="B4" s="20"/>
      <c r="D4" s="21" t="s">
        <v>88</v>
      </c>
      <c r="L4" s="20"/>
      <c r="M4" s="83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26.25" customHeight="1">
      <c r="B7" s="20"/>
      <c r="E7" s="300" t="str">
        <f>'Rekapitulace stavby'!K6</f>
        <v>Letiště Karlovy Vary - oplocení SZ části plochy letiště K. Vary - 2. etapa</v>
      </c>
      <c r="F7" s="301"/>
      <c r="G7" s="301"/>
      <c r="H7" s="301"/>
      <c r="L7" s="20"/>
    </row>
    <row r="8" spans="2:46" s="1" customFormat="1" ht="12" customHeight="1">
      <c r="B8" s="32"/>
      <c r="D8" s="27" t="s">
        <v>89</v>
      </c>
      <c r="L8" s="32"/>
    </row>
    <row r="9" spans="2:46" s="1" customFormat="1" ht="16.5" customHeight="1">
      <c r="B9" s="32"/>
      <c r="E9" s="297" t="s">
        <v>336</v>
      </c>
      <c r="F9" s="299"/>
      <c r="G9" s="299"/>
      <c r="H9" s="299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18</v>
      </c>
      <c r="F11" s="25" t="s">
        <v>19</v>
      </c>
      <c r="I11" s="27" t="s">
        <v>20</v>
      </c>
      <c r="J11" s="25" t="s">
        <v>19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48" t="str">
        <f>'Rekapitulace stavby'!AN8</f>
        <v>2. 10. 2021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">
        <v>27</v>
      </c>
      <c r="L14" s="32"/>
    </row>
    <row r="15" spans="2:46" s="1" customFormat="1" ht="18" customHeight="1">
      <c r="B15" s="32"/>
      <c r="E15" s="25" t="s">
        <v>28</v>
      </c>
      <c r="I15" s="27" t="s">
        <v>29</v>
      </c>
      <c r="J15" s="25" t="s">
        <v>19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30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302" t="str">
        <f>'Rekapitulace stavby'!E14</f>
        <v>Vyplň údaj</v>
      </c>
      <c r="F18" s="265"/>
      <c r="G18" s="265"/>
      <c r="H18" s="265"/>
      <c r="I18" s="27" t="s">
        <v>29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32</v>
      </c>
      <c r="I20" s="27" t="s">
        <v>26</v>
      </c>
      <c r="J20" s="25" t="s">
        <v>33</v>
      </c>
      <c r="L20" s="32"/>
    </row>
    <row r="21" spans="2:12" s="1" customFormat="1" ht="18" customHeight="1">
      <c r="B21" s="32"/>
      <c r="E21" s="25" t="s">
        <v>34</v>
      </c>
      <c r="I21" s="27" t="s">
        <v>29</v>
      </c>
      <c r="J21" s="25" t="s">
        <v>19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36</v>
      </c>
      <c r="I23" s="27" t="s">
        <v>26</v>
      </c>
      <c r="J23" s="25" t="s">
        <v>19</v>
      </c>
      <c r="L23" s="32"/>
    </row>
    <row r="24" spans="2:12" s="1" customFormat="1" ht="18" customHeight="1">
      <c r="B24" s="32"/>
      <c r="E24" s="25" t="s">
        <v>37</v>
      </c>
      <c r="I24" s="27" t="s">
        <v>29</v>
      </c>
      <c r="J24" s="25" t="s">
        <v>19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38</v>
      </c>
      <c r="L26" s="32"/>
    </row>
    <row r="27" spans="2:12" s="7" customFormat="1" ht="16.5" customHeight="1">
      <c r="B27" s="84"/>
      <c r="E27" s="270" t="s">
        <v>19</v>
      </c>
      <c r="F27" s="270"/>
      <c r="G27" s="270"/>
      <c r="H27" s="270"/>
      <c r="L27" s="84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49"/>
      <c r="E29" s="49"/>
      <c r="F29" s="49"/>
      <c r="G29" s="49"/>
      <c r="H29" s="49"/>
      <c r="I29" s="49"/>
      <c r="J29" s="49"/>
      <c r="K29" s="49"/>
      <c r="L29" s="32"/>
    </row>
    <row r="30" spans="2:12" s="1" customFormat="1" ht="25.35" customHeight="1">
      <c r="B30" s="32"/>
      <c r="D30" s="85" t="s">
        <v>40</v>
      </c>
      <c r="J30" s="61">
        <f>ROUND(J84, 2)</f>
        <v>0</v>
      </c>
      <c r="L30" s="32"/>
    </row>
    <row r="31" spans="2:12" s="1" customFormat="1" ht="6.95" customHeight="1">
      <c r="B31" s="32"/>
      <c r="D31" s="49"/>
      <c r="E31" s="49"/>
      <c r="F31" s="49"/>
      <c r="G31" s="49"/>
      <c r="H31" s="49"/>
      <c r="I31" s="49"/>
      <c r="J31" s="49"/>
      <c r="K31" s="49"/>
      <c r="L31" s="32"/>
    </row>
    <row r="32" spans="2:12" s="1" customFormat="1" ht="14.45" customHeight="1">
      <c r="B32" s="32"/>
      <c r="F32" s="86" t="s">
        <v>42</v>
      </c>
      <c r="I32" s="86" t="s">
        <v>41</v>
      </c>
      <c r="J32" s="86" t="s">
        <v>43</v>
      </c>
      <c r="L32" s="32"/>
    </row>
    <row r="33" spans="2:12" s="1" customFormat="1" ht="14.45" customHeight="1">
      <c r="B33" s="32"/>
      <c r="D33" s="87" t="s">
        <v>44</v>
      </c>
      <c r="E33" s="27" t="s">
        <v>45</v>
      </c>
      <c r="F33" s="88">
        <f>ROUND((SUM(BE84:BE117)),  2)</f>
        <v>0</v>
      </c>
      <c r="I33" s="89">
        <v>0.21</v>
      </c>
      <c r="J33" s="88">
        <f>ROUND(((SUM(BE84:BE117))*I33),  2)</f>
        <v>0</v>
      </c>
      <c r="L33" s="32"/>
    </row>
    <row r="34" spans="2:12" s="1" customFormat="1" ht="14.45" customHeight="1">
      <c r="B34" s="32"/>
      <c r="E34" s="27" t="s">
        <v>46</v>
      </c>
      <c r="F34" s="88">
        <f>ROUND((SUM(BF84:BF117)),  2)</f>
        <v>0</v>
      </c>
      <c r="I34" s="89">
        <v>0.15</v>
      </c>
      <c r="J34" s="88">
        <f>ROUND(((SUM(BF84:BF117))*I34),  2)</f>
        <v>0</v>
      </c>
      <c r="L34" s="32"/>
    </row>
    <row r="35" spans="2:12" s="1" customFormat="1" ht="14.45" hidden="1" customHeight="1">
      <c r="B35" s="32"/>
      <c r="E35" s="27" t="s">
        <v>47</v>
      </c>
      <c r="F35" s="88">
        <f>ROUND((SUM(BG84:BG117)),  2)</f>
        <v>0</v>
      </c>
      <c r="I35" s="89">
        <v>0.21</v>
      </c>
      <c r="J35" s="88">
        <f>0</f>
        <v>0</v>
      </c>
      <c r="L35" s="32"/>
    </row>
    <row r="36" spans="2:12" s="1" customFormat="1" ht="14.45" hidden="1" customHeight="1">
      <c r="B36" s="32"/>
      <c r="E36" s="27" t="s">
        <v>48</v>
      </c>
      <c r="F36" s="88">
        <f>ROUND((SUM(BH84:BH117)),  2)</f>
        <v>0</v>
      </c>
      <c r="I36" s="89">
        <v>0.15</v>
      </c>
      <c r="J36" s="88">
        <f>0</f>
        <v>0</v>
      </c>
      <c r="L36" s="32"/>
    </row>
    <row r="37" spans="2:12" s="1" customFormat="1" ht="14.45" hidden="1" customHeight="1">
      <c r="B37" s="32"/>
      <c r="E37" s="27" t="s">
        <v>49</v>
      </c>
      <c r="F37" s="88">
        <f>ROUND((SUM(BI84:BI117)),  2)</f>
        <v>0</v>
      </c>
      <c r="I37" s="89">
        <v>0</v>
      </c>
      <c r="J37" s="88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0"/>
      <c r="D39" s="91" t="s">
        <v>50</v>
      </c>
      <c r="E39" s="52"/>
      <c r="F39" s="52"/>
      <c r="G39" s="92" t="s">
        <v>51</v>
      </c>
      <c r="H39" s="93" t="s">
        <v>52</v>
      </c>
      <c r="I39" s="52"/>
      <c r="J39" s="94">
        <f>SUM(J30:J37)</f>
        <v>0</v>
      </c>
      <c r="K39" s="95"/>
      <c r="L39" s="32"/>
    </row>
    <row r="40" spans="2:12" s="1" customFormat="1" ht="14.45" customHeight="1">
      <c r="B40" s="40"/>
      <c r="C40" s="41"/>
      <c r="D40" s="41"/>
      <c r="E40" s="41"/>
      <c r="F40" s="41"/>
      <c r="G40" s="41"/>
      <c r="H40" s="41"/>
      <c r="I40" s="41"/>
      <c r="J40" s="41"/>
      <c r="K40" s="41"/>
      <c r="L40" s="32"/>
    </row>
    <row r="44" spans="2:12" s="1" customFormat="1" ht="6.95" customHeight="1">
      <c r="B44" s="42"/>
      <c r="C44" s="43"/>
      <c r="D44" s="43"/>
      <c r="E44" s="43"/>
      <c r="F44" s="43"/>
      <c r="G44" s="43"/>
      <c r="H44" s="43"/>
      <c r="I44" s="43"/>
      <c r="J44" s="43"/>
      <c r="K44" s="43"/>
      <c r="L44" s="32"/>
    </row>
    <row r="45" spans="2:12" s="1" customFormat="1" ht="24.95" customHeight="1">
      <c r="B45" s="32"/>
      <c r="C45" s="21" t="s">
        <v>91</v>
      </c>
      <c r="L45" s="32"/>
    </row>
    <row r="46" spans="2:12" s="1" customFormat="1" ht="6.95" customHeight="1">
      <c r="B46" s="32"/>
      <c r="L46" s="32"/>
    </row>
    <row r="47" spans="2:12" s="1" customFormat="1" ht="12" customHeight="1">
      <c r="B47" s="32"/>
      <c r="C47" s="27" t="s">
        <v>16</v>
      </c>
      <c r="L47" s="32"/>
    </row>
    <row r="48" spans="2:12" s="1" customFormat="1" ht="26.25" customHeight="1">
      <c r="B48" s="32"/>
      <c r="E48" s="300" t="str">
        <f>E7</f>
        <v>Letiště Karlovy Vary - oplocení SZ části plochy letiště K. Vary - 2. etapa</v>
      </c>
      <c r="F48" s="301"/>
      <c r="G48" s="301"/>
      <c r="H48" s="301"/>
      <c r="L48" s="32"/>
    </row>
    <row r="49" spans="2:47" s="1" customFormat="1" ht="12" customHeight="1">
      <c r="B49" s="32"/>
      <c r="C49" s="27" t="s">
        <v>89</v>
      </c>
      <c r="L49" s="32"/>
    </row>
    <row r="50" spans="2:47" s="1" customFormat="1" ht="16.5" customHeight="1">
      <c r="B50" s="32"/>
      <c r="E50" s="297" t="str">
        <f>E9</f>
        <v>02 - Vedlejší a ostatní náklady</v>
      </c>
      <c r="F50" s="299"/>
      <c r="G50" s="299"/>
      <c r="H50" s="299"/>
      <c r="L50" s="32"/>
    </row>
    <row r="51" spans="2:47" s="1" customFormat="1" ht="6.95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>letiště Karlovy Vary</v>
      </c>
      <c r="I52" s="27" t="s">
        <v>23</v>
      </c>
      <c r="J52" s="48" t="str">
        <f>IF(J12="","",J12)</f>
        <v>2. 10. 2021</v>
      </c>
      <c r="L52" s="32"/>
    </row>
    <row r="53" spans="2:47" s="1" customFormat="1" ht="6.95" customHeight="1">
      <c r="B53" s="32"/>
      <c r="L53" s="32"/>
    </row>
    <row r="54" spans="2:47" s="1" customFormat="1" ht="15.2" customHeight="1">
      <c r="B54" s="32"/>
      <c r="C54" s="27" t="s">
        <v>25</v>
      </c>
      <c r="F54" s="25" t="str">
        <f>E15</f>
        <v>Letiště Karlovy Vary, s.r.o.</v>
      </c>
      <c r="I54" s="27" t="s">
        <v>32</v>
      </c>
      <c r="J54" s="30" t="str">
        <f>E21</f>
        <v>Ing. Roman Gajdoš</v>
      </c>
      <c r="L54" s="32"/>
    </row>
    <row r="55" spans="2:47" s="1" customFormat="1" ht="15.2" customHeight="1">
      <c r="B55" s="32"/>
      <c r="C55" s="27" t="s">
        <v>30</v>
      </c>
      <c r="F55" s="25" t="str">
        <f>IF(E18="","",E18)</f>
        <v>Vyplň údaj</v>
      </c>
      <c r="I55" s="27" t="s">
        <v>36</v>
      </c>
      <c r="J55" s="30" t="str">
        <f>E24</f>
        <v>Bc. Martin Frous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96" t="s">
        <v>92</v>
      </c>
      <c r="D57" s="90"/>
      <c r="E57" s="90"/>
      <c r="F57" s="90"/>
      <c r="G57" s="90"/>
      <c r="H57" s="90"/>
      <c r="I57" s="90"/>
      <c r="J57" s="97" t="s">
        <v>93</v>
      </c>
      <c r="K57" s="90"/>
      <c r="L57" s="32"/>
    </row>
    <row r="58" spans="2:47" s="1" customFormat="1" ht="10.35" customHeight="1">
      <c r="B58" s="32"/>
      <c r="L58" s="32"/>
    </row>
    <row r="59" spans="2:47" s="1" customFormat="1" ht="22.9" customHeight="1">
      <c r="B59" s="32"/>
      <c r="C59" s="98" t="s">
        <v>72</v>
      </c>
      <c r="J59" s="61">
        <f>J84</f>
        <v>0</v>
      </c>
      <c r="L59" s="32"/>
      <c r="AU59" s="17" t="s">
        <v>94</v>
      </c>
    </row>
    <row r="60" spans="2:47" s="8" customFormat="1" ht="24.95" customHeight="1">
      <c r="B60" s="99"/>
      <c r="D60" s="100" t="s">
        <v>337</v>
      </c>
      <c r="E60" s="101"/>
      <c r="F60" s="101"/>
      <c r="G60" s="101"/>
      <c r="H60" s="101"/>
      <c r="I60" s="101"/>
      <c r="J60" s="102">
        <f>J85</f>
        <v>0</v>
      </c>
      <c r="L60" s="99"/>
    </row>
    <row r="61" spans="2:47" s="9" customFormat="1" ht="19.899999999999999" customHeight="1">
      <c r="B61" s="103"/>
      <c r="D61" s="104" t="s">
        <v>338</v>
      </c>
      <c r="E61" s="105"/>
      <c r="F61" s="105"/>
      <c r="G61" s="105"/>
      <c r="H61" s="105"/>
      <c r="I61" s="105"/>
      <c r="J61" s="106">
        <f>J86</f>
        <v>0</v>
      </c>
      <c r="L61" s="103"/>
    </row>
    <row r="62" spans="2:47" s="9" customFormat="1" ht="19.899999999999999" customHeight="1">
      <c r="B62" s="103"/>
      <c r="D62" s="104" t="s">
        <v>339</v>
      </c>
      <c r="E62" s="105"/>
      <c r="F62" s="105"/>
      <c r="G62" s="105"/>
      <c r="H62" s="105"/>
      <c r="I62" s="105"/>
      <c r="J62" s="106">
        <f>J99</f>
        <v>0</v>
      </c>
      <c r="L62" s="103"/>
    </row>
    <row r="63" spans="2:47" s="9" customFormat="1" ht="19.899999999999999" customHeight="1">
      <c r="B63" s="103"/>
      <c r="D63" s="104" t="s">
        <v>340</v>
      </c>
      <c r="E63" s="105"/>
      <c r="F63" s="105"/>
      <c r="G63" s="105"/>
      <c r="H63" s="105"/>
      <c r="I63" s="105"/>
      <c r="J63" s="106">
        <f>J103</f>
        <v>0</v>
      </c>
      <c r="L63" s="103"/>
    </row>
    <row r="64" spans="2:47" s="9" customFormat="1" ht="19.899999999999999" customHeight="1">
      <c r="B64" s="103"/>
      <c r="D64" s="104" t="s">
        <v>341</v>
      </c>
      <c r="E64" s="105"/>
      <c r="F64" s="105"/>
      <c r="G64" s="105"/>
      <c r="H64" s="105"/>
      <c r="I64" s="105"/>
      <c r="J64" s="106">
        <f>J107</f>
        <v>0</v>
      </c>
      <c r="L64" s="103"/>
    </row>
    <row r="65" spans="2:12" s="1" customFormat="1" ht="21.75" customHeight="1">
      <c r="B65" s="32"/>
      <c r="L65" s="32"/>
    </row>
    <row r="66" spans="2:12" s="1" customFormat="1" ht="6.95" customHeight="1">
      <c r="B66" s="40"/>
      <c r="C66" s="41"/>
      <c r="D66" s="41"/>
      <c r="E66" s="41"/>
      <c r="F66" s="41"/>
      <c r="G66" s="41"/>
      <c r="H66" s="41"/>
      <c r="I66" s="41"/>
      <c r="J66" s="41"/>
      <c r="K66" s="41"/>
      <c r="L66" s="32"/>
    </row>
    <row r="70" spans="2:12" s="1" customFormat="1" ht="6.95" customHeight="1">
      <c r="B70" s="42"/>
      <c r="C70" s="43"/>
      <c r="D70" s="43"/>
      <c r="E70" s="43"/>
      <c r="F70" s="43"/>
      <c r="G70" s="43"/>
      <c r="H70" s="43"/>
      <c r="I70" s="43"/>
      <c r="J70" s="43"/>
      <c r="K70" s="43"/>
      <c r="L70" s="32"/>
    </row>
    <row r="71" spans="2:12" s="1" customFormat="1" ht="24.95" customHeight="1">
      <c r="B71" s="32"/>
      <c r="C71" s="21" t="s">
        <v>100</v>
      </c>
      <c r="L71" s="32"/>
    </row>
    <row r="72" spans="2:12" s="1" customFormat="1" ht="6.95" customHeight="1">
      <c r="B72" s="32"/>
      <c r="L72" s="32"/>
    </row>
    <row r="73" spans="2:12" s="1" customFormat="1" ht="12" customHeight="1">
      <c r="B73" s="32"/>
      <c r="C73" s="27" t="s">
        <v>16</v>
      </c>
      <c r="L73" s="32"/>
    </row>
    <row r="74" spans="2:12" s="1" customFormat="1" ht="26.25" customHeight="1">
      <c r="B74" s="32"/>
      <c r="E74" s="300" t="str">
        <f>E7</f>
        <v>Letiště Karlovy Vary - oplocení SZ části plochy letiště K. Vary - 2. etapa</v>
      </c>
      <c r="F74" s="301"/>
      <c r="G74" s="301"/>
      <c r="H74" s="301"/>
      <c r="L74" s="32"/>
    </row>
    <row r="75" spans="2:12" s="1" customFormat="1" ht="12" customHeight="1">
      <c r="B75" s="32"/>
      <c r="C75" s="27" t="s">
        <v>89</v>
      </c>
      <c r="L75" s="32"/>
    </row>
    <row r="76" spans="2:12" s="1" customFormat="1" ht="16.5" customHeight="1">
      <c r="B76" s="32"/>
      <c r="E76" s="297" t="str">
        <f>E9</f>
        <v>02 - Vedlejší a ostatní náklady</v>
      </c>
      <c r="F76" s="299"/>
      <c r="G76" s="299"/>
      <c r="H76" s="299"/>
      <c r="L76" s="32"/>
    </row>
    <row r="77" spans="2:12" s="1" customFormat="1" ht="6.95" customHeight="1">
      <c r="B77" s="32"/>
      <c r="L77" s="32"/>
    </row>
    <row r="78" spans="2:12" s="1" customFormat="1" ht="12" customHeight="1">
      <c r="B78" s="32"/>
      <c r="C78" s="27" t="s">
        <v>21</v>
      </c>
      <c r="F78" s="25" t="str">
        <f>F12</f>
        <v>letiště Karlovy Vary</v>
      </c>
      <c r="I78" s="27" t="s">
        <v>23</v>
      </c>
      <c r="J78" s="48" t="str">
        <f>IF(J12="","",J12)</f>
        <v>2. 10. 2021</v>
      </c>
      <c r="L78" s="32"/>
    </row>
    <row r="79" spans="2:12" s="1" customFormat="1" ht="6.95" customHeight="1">
      <c r="B79" s="32"/>
      <c r="L79" s="32"/>
    </row>
    <row r="80" spans="2:12" s="1" customFormat="1" ht="15.2" customHeight="1">
      <c r="B80" s="32"/>
      <c r="C80" s="27" t="s">
        <v>25</v>
      </c>
      <c r="F80" s="25" t="str">
        <f>E15</f>
        <v>Letiště Karlovy Vary, s.r.o.</v>
      </c>
      <c r="I80" s="27" t="s">
        <v>32</v>
      </c>
      <c r="J80" s="30" t="str">
        <f>E21</f>
        <v>Ing. Roman Gajdoš</v>
      </c>
      <c r="L80" s="32"/>
    </row>
    <row r="81" spans="2:65" s="1" customFormat="1" ht="15.2" customHeight="1">
      <c r="B81" s="32"/>
      <c r="C81" s="27" t="s">
        <v>30</v>
      </c>
      <c r="F81" s="25" t="str">
        <f>IF(E18="","",E18)</f>
        <v>Vyplň údaj</v>
      </c>
      <c r="I81" s="27" t="s">
        <v>36</v>
      </c>
      <c r="J81" s="30" t="str">
        <f>E24</f>
        <v>Bc. Martin Frous</v>
      </c>
      <c r="L81" s="32"/>
    </row>
    <row r="82" spans="2:65" s="1" customFormat="1" ht="10.35" customHeight="1">
      <c r="B82" s="32"/>
      <c r="L82" s="32"/>
    </row>
    <row r="83" spans="2:65" s="10" customFormat="1" ht="29.25" customHeight="1">
      <c r="B83" s="107"/>
      <c r="C83" s="108" t="s">
        <v>101</v>
      </c>
      <c r="D83" s="109" t="s">
        <v>59</v>
      </c>
      <c r="E83" s="109" t="s">
        <v>55</v>
      </c>
      <c r="F83" s="109" t="s">
        <v>56</v>
      </c>
      <c r="G83" s="109" t="s">
        <v>102</v>
      </c>
      <c r="H83" s="109" t="s">
        <v>103</v>
      </c>
      <c r="I83" s="109" t="s">
        <v>104</v>
      </c>
      <c r="J83" s="109" t="s">
        <v>93</v>
      </c>
      <c r="K83" s="110" t="s">
        <v>105</v>
      </c>
      <c r="L83" s="107"/>
      <c r="M83" s="54" t="s">
        <v>19</v>
      </c>
      <c r="N83" s="55" t="s">
        <v>44</v>
      </c>
      <c r="O83" s="55" t="s">
        <v>106</v>
      </c>
      <c r="P83" s="55" t="s">
        <v>107</v>
      </c>
      <c r="Q83" s="55" t="s">
        <v>108</v>
      </c>
      <c r="R83" s="55" t="s">
        <v>109</v>
      </c>
      <c r="S83" s="55" t="s">
        <v>110</v>
      </c>
      <c r="T83" s="56" t="s">
        <v>111</v>
      </c>
    </row>
    <row r="84" spans="2:65" s="1" customFormat="1" ht="22.9" customHeight="1">
      <c r="B84" s="32"/>
      <c r="C84" s="59" t="s">
        <v>112</v>
      </c>
      <c r="J84" s="111">
        <f>BK84</f>
        <v>0</v>
      </c>
      <c r="L84" s="32"/>
      <c r="M84" s="57"/>
      <c r="N84" s="49"/>
      <c r="O84" s="49"/>
      <c r="P84" s="112">
        <f>P85</f>
        <v>0</v>
      </c>
      <c r="Q84" s="49"/>
      <c r="R84" s="112">
        <f>R85</f>
        <v>0</v>
      </c>
      <c r="S84" s="49"/>
      <c r="T84" s="113">
        <f>T85</f>
        <v>0</v>
      </c>
      <c r="AT84" s="17" t="s">
        <v>73</v>
      </c>
      <c r="AU84" s="17" t="s">
        <v>94</v>
      </c>
      <c r="BK84" s="114">
        <f>BK85</f>
        <v>0</v>
      </c>
    </row>
    <row r="85" spans="2:65" s="11" customFormat="1" ht="25.9" customHeight="1">
      <c r="B85" s="115"/>
      <c r="D85" s="116" t="s">
        <v>73</v>
      </c>
      <c r="E85" s="117" t="s">
        <v>342</v>
      </c>
      <c r="F85" s="117" t="s">
        <v>343</v>
      </c>
      <c r="I85" s="118"/>
      <c r="J85" s="119">
        <f>BK85</f>
        <v>0</v>
      </c>
      <c r="L85" s="115"/>
      <c r="M85" s="120"/>
      <c r="P85" s="121">
        <f>P86+P99+P103+P107</f>
        <v>0</v>
      </c>
      <c r="R85" s="121">
        <f>R86+R99+R103+R107</f>
        <v>0</v>
      </c>
      <c r="T85" s="122">
        <f>T86+T99+T103+T107</f>
        <v>0</v>
      </c>
      <c r="AR85" s="116" t="s">
        <v>153</v>
      </c>
      <c r="AT85" s="123" t="s">
        <v>73</v>
      </c>
      <c r="AU85" s="123" t="s">
        <v>74</v>
      </c>
      <c r="AY85" s="116" t="s">
        <v>115</v>
      </c>
      <c r="BK85" s="124">
        <f>BK86+BK99+BK103+BK107</f>
        <v>0</v>
      </c>
    </row>
    <row r="86" spans="2:65" s="11" customFormat="1" ht="22.9" customHeight="1">
      <c r="B86" s="115"/>
      <c r="D86" s="116" t="s">
        <v>73</v>
      </c>
      <c r="E86" s="125" t="s">
        <v>344</v>
      </c>
      <c r="F86" s="125" t="s">
        <v>345</v>
      </c>
      <c r="I86" s="118"/>
      <c r="J86" s="126">
        <f>BK86</f>
        <v>0</v>
      </c>
      <c r="L86" s="115"/>
      <c r="M86" s="120"/>
      <c r="P86" s="121">
        <f>SUM(P87:P98)</f>
        <v>0</v>
      </c>
      <c r="R86" s="121">
        <f>SUM(R87:R98)</f>
        <v>0</v>
      </c>
      <c r="T86" s="122">
        <f>SUM(T87:T98)</f>
        <v>0</v>
      </c>
      <c r="AR86" s="116" t="s">
        <v>153</v>
      </c>
      <c r="AT86" s="123" t="s">
        <v>73</v>
      </c>
      <c r="AU86" s="123" t="s">
        <v>82</v>
      </c>
      <c r="AY86" s="116" t="s">
        <v>115</v>
      </c>
      <c r="BK86" s="124">
        <f>SUM(BK87:BK98)</f>
        <v>0</v>
      </c>
    </row>
    <row r="87" spans="2:65" s="1" customFormat="1" ht="16.5" customHeight="1">
      <c r="B87" s="32"/>
      <c r="C87" s="127" t="s">
        <v>82</v>
      </c>
      <c r="D87" s="127" t="s">
        <v>117</v>
      </c>
      <c r="E87" s="128" t="s">
        <v>346</v>
      </c>
      <c r="F87" s="129" t="s">
        <v>347</v>
      </c>
      <c r="G87" s="130" t="s">
        <v>348</v>
      </c>
      <c r="H87" s="131">
        <v>1</v>
      </c>
      <c r="I87" s="132"/>
      <c r="J87" s="133">
        <f>ROUND(I87*H87,2)</f>
        <v>0</v>
      </c>
      <c r="K87" s="129" t="s">
        <v>121</v>
      </c>
      <c r="L87" s="32"/>
      <c r="M87" s="134" t="s">
        <v>19</v>
      </c>
      <c r="N87" s="135" t="s">
        <v>45</v>
      </c>
      <c r="P87" s="136">
        <f>O87*H87</f>
        <v>0</v>
      </c>
      <c r="Q87" s="136">
        <v>0</v>
      </c>
      <c r="R87" s="136">
        <f>Q87*H87</f>
        <v>0</v>
      </c>
      <c r="S87" s="136">
        <v>0</v>
      </c>
      <c r="T87" s="137">
        <f>S87*H87</f>
        <v>0</v>
      </c>
      <c r="AR87" s="138" t="s">
        <v>349</v>
      </c>
      <c r="AT87" s="138" t="s">
        <v>117</v>
      </c>
      <c r="AU87" s="138" t="s">
        <v>84</v>
      </c>
      <c r="AY87" s="17" t="s">
        <v>115</v>
      </c>
      <c r="BE87" s="139">
        <f>IF(N87="základní",J87,0)</f>
        <v>0</v>
      </c>
      <c r="BF87" s="139">
        <f>IF(N87="snížená",J87,0)</f>
        <v>0</v>
      </c>
      <c r="BG87" s="139">
        <f>IF(N87="zákl. přenesená",J87,0)</f>
        <v>0</v>
      </c>
      <c r="BH87" s="139">
        <f>IF(N87="sníž. přenesená",J87,0)</f>
        <v>0</v>
      </c>
      <c r="BI87" s="139">
        <f>IF(N87="nulová",J87,0)</f>
        <v>0</v>
      </c>
      <c r="BJ87" s="17" t="s">
        <v>82</v>
      </c>
      <c r="BK87" s="139">
        <f>ROUND(I87*H87,2)</f>
        <v>0</v>
      </c>
      <c r="BL87" s="17" t="s">
        <v>349</v>
      </c>
      <c r="BM87" s="138" t="s">
        <v>350</v>
      </c>
    </row>
    <row r="88" spans="2:65" s="1" customFormat="1">
      <c r="B88" s="32"/>
      <c r="D88" s="140" t="s">
        <v>124</v>
      </c>
      <c r="F88" s="141" t="s">
        <v>347</v>
      </c>
      <c r="I88" s="142"/>
      <c r="L88" s="32"/>
      <c r="M88" s="143"/>
      <c r="T88" s="51"/>
      <c r="AT88" s="17" t="s">
        <v>124</v>
      </c>
      <c r="AU88" s="17" t="s">
        <v>84</v>
      </c>
    </row>
    <row r="89" spans="2:65" s="1" customFormat="1">
      <c r="B89" s="32"/>
      <c r="D89" s="144" t="s">
        <v>126</v>
      </c>
      <c r="F89" s="145" t="s">
        <v>351</v>
      </c>
      <c r="I89" s="142"/>
      <c r="L89" s="32"/>
      <c r="M89" s="143"/>
      <c r="T89" s="51"/>
      <c r="AT89" s="17" t="s">
        <v>126</v>
      </c>
      <c r="AU89" s="17" t="s">
        <v>84</v>
      </c>
    </row>
    <row r="90" spans="2:65" s="1" customFormat="1" ht="16.5" customHeight="1">
      <c r="B90" s="32"/>
      <c r="C90" s="127" t="s">
        <v>84</v>
      </c>
      <c r="D90" s="127" t="s">
        <v>117</v>
      </c>
      <c r="E90" s="128" t="s">
        <v>352</v>
      </c>
      <c r="F90" s="129" t="s">
        <v>353</v>
      </c>
      <c r="G90" s="130" t="s">
        <v>348</v>
      </c>
      <c r="H90" s="131">
        <v>1</v>
      </c>
      <c r="I90" s="132"/>
      <c r="J90" s="133">
        <f>ROUND(I90*H90,2)</f>
        <v>0</v>
      </c>
      <c r="K90" s="129" t="s">
        <v>121</v>
      </c>
      <c r="L90" s="32"/>
      <c r="M90" s="134" t="s">
        <v>19</v>
      </c>
      <c r="N90" s="135" t="s">
        <v>45</v>
      </c>
      <c r="P90" s="136">
        <f>O90*H90</f>
        <v>0</v>
      </c>
      <c r="Q90" s="136">
        <v>0</v>
      </c>
      <c r="R90" s="136">
        <f>Q90*H90</f>
        <v>0</v>
      </c>
      <c r="S90" s="136">
        <v>0</v>
      </c>
      <c r="T90" s="137">
        <f>S90*H90</f>
        <v>0</v>
      </c>
      <c r="AR90" s="138" t="s">
        <v>349</v>
      </c>
      <c r="AT90" s="138" t="s">
        <v>117</v>
      </c>
      <c r="AU90" s="138" t="s">
        <v>84</v>
      </c>
      <c r="AY90" s="17" t="s">
        <v>115</v>
      </c>
      <c r="BE90" s="139">
        <f>IF(N90="základní",J90,0)</f>
        <v>0</v>
      </c>
      <c r="BF90" s="139">
        <f>IF(N90="snížená",J90,0)</f>
        <v>0</v>
      </c>
      <c r="BG90" s="139">
        <f>IF(N90="zákl. přenesená",J90,0)</f>
        <v>0</v>
      </c>
      <c r="BH90" s="139">
        <f>IF(N90="sníž. přenesená",J90,0)</f>
        <v>0</v>
      </c>
      <c r="BI90" s="139">
        <f>IF(N90="nulová",J90,0)</f>
        <v>0</v>
      </c>
      <c r="BJ90" s="17" t="s">
        <v>82</v>
      </c>
      <c r="BK90" s="139">
        <f>ROUND(I90*H90,2)</f>
        <v>0</v>
      </c>
      <c r="BL90" s="17" t="s">
        <v>349</v>
      </c>
      <c r="BM90" s="138" t="s">
        <v>354</v>
      </c>
    </row>
    <row r="91" spans="2:65" s="1" customFormat="1">
      <c r="B91" s="32"/>
      <c r="D91" s="140" t="s">
        <v>124</v>
      </c>
      <c r="F91" s="141" t="s">
        <v>353</v>
      </c>
      <c r="I91" s="142"/>
      <c r="L91" s="32"/>
      <c r="M91" s="143"/>
      <c r="T91" s="51"/>
      <c r="AT91" s="17" t="s">
        <v>124</v>
      </c>
      <c r="AU91" s="17" t="s">
        <v>84</v>
      </c>
    </row>
    <row r="92" spans="2:65" s="1" customFormat="1">
      <c r="B92" s="32"/>
      <c r="D92" s="144" t="s">
        <v>126</v>
      </c>
      <c r="F92" s="145" t="s">
        <v>355</v>
      </c>
      <c r="I92" s="142"/>
      <c r="L92" s="32"/>
      <c r="M92" s="143"/>
      <c r="T92" s="51"/>
      <c r="AT92" s="17" t="s">
        <v>126</v>
      </c>
      <c r="AU92" s="17" t="s">
        <v>84</v>
      </c>
    </row>
    <row r="93" spans="2:65" s="1" customFormat="1" ht="16.5" customHeight="1">
      <c r="B93" s="32"/>
      <c r="C93" s="127" t="s">
        <v>137</v>
      </c>
      <c r="D93" s="127" t="s">
        <v>117</v>
      </c>
      <c r="E93" s="128" t="s">
        <v>356</v>
      </c>
      <c r="F93" s="129" t="s">
        <v>357</v>
      </c>
      <c r="G93" s="130" t="s">
        <v>348</v>
      </c>
      <c r="H93" s="131">
        <v>1</v>
      </c>
      <c r="I93" s="132"/>
      <c r="J93" s="133">
        <f>ROUND(I93*H93,2)</f>
        <v>0</v>
      </c>
      <c r="K93" s="129" t="s">
        <v>121</v>
      </c>
      <c r="L93" s="32"/>
      <c r="M93" s="134" t="s">
        <v>19</v>
      </c>
      <c r="N93" s="135" t="s">
        <v>45</v>
      </c>
      <c r="P93" s="136">
        <f>O93*H93</f>
        <v>0</v>
      </c>
      <c r="Q93" s="136">
        <v>0</v>
      </c>
      <c r="R93" s="136">
        <f>Q93*H93</f>
        <v>0</v>
      </c>
      <c r="S93" s="136">
        <v>0</v>
      </c>
      <c r="T93" s="137">
        <f>S93*H93</f>
        <v>0</v>
      </c>
      <c r="AR93" s="138" t="s">
        <v>349</v>
      </c>
      <c r="AT93" s="138" t="s">
        <v>117</v>
      </c>
      <c r="AU93" s="138" t="s">
        <v>84</v>
      </c>
      <c r="AY93" s="17" t="s">
        <v>115</v>
      </c>
      <c r="BE93" s="139">
        <f>IF(N93="základní",J93,0)</f>
        <v>0</v>
      </c>
      <c r="BF93" s="139">
        <f>IF(N93="snížená",J93,0)</f>
        <v>0</v>
      </c>
      <c r="BG93" s="139">
        <f>IF(N93="zákl. přenesená",J93,0)</f>
        <v>0</v>
      </c>
      <c r="BH93" s="139">
        <f>IF(N93="sníž. přenesená",J93,0)</f>
        <v>0</v>
      </c>
      <c r="BI93" s="139">
        <f>IF(N93="nulová",J93,0)</f>
        <v>0</v>
      </c>
      <c r="BJ93" s="17" t="s">
        <v>82</v>
      </c>
      <c r="BK93" s="139">
        <f>ROUND(I93*H93,2)</f>
        <v>0</v>
      </c>
      <c r="BL93" s="17" t="s">
        <v>349</v>
      </c>
      <c r="BM93" s="138" t="s">
        <v>358</v>
      </c>
    </row>
    <row r="94" spans="2:65" s="1" customFormat="1">
      <c r="B94" s="32"/>
      <c r="D94" s="140" t="s">
        <v>124</v>
      </c>
      <c r="F94" s="141" t="s">
        <v>357</v>
      </c>
      <c r="I94" s="142"/>
      <c r="L94" s="32"/>
      <c r="M94" s="143"/>
      <c r="T94" s="51"/>
      <c r="AT94" s="17" t="s">
        <v>124</v>
      </c>
      <c r="AU94" s="17" t="s">
        <v>84</v>
      </c>
    </row>
    <row r="95" spans="2:65" s="1" customFormat="1">
      <c r="B95" s="32"/>
      <c r="D95" s="144" t="s">
        <v>126</v>
      </c>
      <c r="F95" s="145" t="s">
        <v>359</v>
      </c>
      <c r="I95" s="142"/>
      <c r="L95" s="32"/>
      <c r="M95" s="143"/>
      <c r="T95" s="51"/>
      <c r="AT95" s="17" t="s">
        <v>126</v>
      </c>
      <c r="AU95" s="17" t="s">
        <v>84</v>
      </c>
    </row>
    <row r="96" spans="2:65" s="1" customFormat="1" ht="16.5" customHeight="1">
      <c r="B96" s="32"/>
      <c r="C96" s="127" t="s">
        <v>122</v>
      </c>
      <c r="D96" s="127" t="s">
        <v>117</v>
      </c>
      <c r="E96" s="128" t="s">
        <v>360</v>
      </c>
      <c r="F96" s="129" t="s">
        <v>361</v>
      </c>
      <c r="G96" s="130" t="s">
        <v>348</v>
      </c>
      <c r="H96" s="131">
        <v>1</v>
      </c>
      <c r="I96" s="132"/>
      <c r="J96" s="133">
        <f>ROUND(I96*H96,2)</f>
        <v>0</v>
      </c>
      <c r="K96" s="129" t="s">
        <v>121</v>
      </c>
      <c r="L96" s="32"/>
      <c r="M96" s="134" t="s">
        <v>19</v>
      </c>
      <c r="N96" s="135" t="s">
        <v>45</v>
      </c>
      <c r="P96" s="136">
        <f>O96*H96</f>
        <v>0</v>
      </c>
      <c r="Q96" s="136">
        <v>0</v>
      </c>
      <c r="R96" s="136">
        <f>Q96*H96</f>
        <v>0</v>
      </c>
      <c r="S96" s="136">
        <v>0</v>
      </c>
      <c r="T96" s="137">
        <f>S96*H96</f>
        <v>0</v>
      </c>
      <c r="AR96" s="138" t="s">
        <v>349</v>
      </c>
      <c r="AT96" s="138" t="s">
        <v>117</v>
      </c>
      <c r="AU96" s="138" t="s">
        <v>84</v>
      </c>
      <c r="AY96" s="17" t="s">
        <v>115</v>
      </c>
      <c r="BE96" s="139">
        <f>IF(N96="základní",J96,0)</f>
        <v>0</v>
      </c>
      <c r="BF96" s="139">
        <f>IF(N96="snížená",J96,0)</f>
        <v>0</v>
      </c>
      <c r="BG96" s="139">
        <f>IF(N96="zákl. přenesená",J96,0)</f>
        <v>0</v>
      </c>
      <c r="BH96" s="139">
        <f>IF(N96="sníž. přenesená",J96,0)</f>
        <v>0</v>
      </c>
      <c r="BI96" s="139">
        <f>IF(N96="nulová",J96,0)</f>
        <v>0</v>
      </c>
      <c r="BJ96" s="17" t="s">
        <v>82</v>
      </c>
      <c r="BK96" s="139">
        <f>ROUND(I96*H96,2)</f>
        <v>0</v>
      </c>
      <c r="BL96" s="17" t="s">
        <v>349</v>
      </c>
      <c r="BM96" s="138" t="s">
        <v>362</v>
      </c>
    </row>
    <row r="97" spans="2:65" s="1" customFormat="1">
      <c r="B97" s="32"/>
      <c r="D97" s="140" t="s">
        <v>124</v>
      </c>
      <c r="F97" s="141" t="s">
        <v>361</v>
      </c>
      <c r="I97" s="142"/>
      <c r="L97" s="32"/>
      <c r="M97" s="143"/>
      <c r="T97" s="51"/>
      <c r="AT97" s="17" t="s">
        <v>124</v>
      </c>
      <c r="AU97" s="17" t="s">
        <v>84</v>
      </c>
    </row>
    <row r="98" spans="2:65" s="1" customFormat="1">
      <c r="B98" s="32"/>
      <c r="D98" s="144" t="s">
        <v>126</v>
      </c>
      <c r="F98" s="145" t="s">
        <v>363</v>
      </c>
      <c r="I98" s="142"/>
      <c r="L98" s="32"/>
      <c r="M98" s="143"/>
      <c r="T98" s="51"/>
      <c r="AT98" s="17" t="s">
        <v>126</v>
      </c>
      <c r="AU98" s="17" t="s">
        <v>84</v>
      </c>
    </row>
    <row r="99" spans="2:65" s="11" customFormat="1" ht="22.9" customHeight="1">
      <c r="B99" s="115"/>
      <c r="D99" s="116" t="s">
        <v>73</v>
      </c>
      <c r="E99" s="125" t="s">
        <v>364</v>
      </c>
      <c r="F99" s="125" t="s">
        <v>365</v>
      </c>
      <c r="I99" s="118"/>
      <c r="J99" s="126">
        <f>BK99</f>
        <v>0</v>
      </c>
      <c r="L99" s="115"/>
      <c r="M99" s="120"/>
      <c r="P99" s="121">
        <f>SUM(P100:P102)</f>
        <v>0</v>
      </c>
      <c r="R99" s="121">
        <f>SUM(R100:R102)</f>
        <v>0</v>
      </c>
      <c r="T99" s="122">
        <f>SUM(T100:T102)</f>
        <v>0</v>
      </c>
      <c r="AR99" s="116" t="s">
        <v>153</v>
      </c>
      <c r="AT99" s="123" t="s">
        <v>73</v>
      </c>
      <c r="AU99" s="123" t="s">
        <v>82</v>
      </c>
      <c r="AY99" s="116" t="s">
        <v>115</v>
      </c>
      <c r="BK99" s="124">
        <f>SUM(BK100:BK102)</f>
        <v>0</v>
      </c>
    </row>
    <row r="100" spans="2:65" s="1" customFormat="1" ht="16.5" customHeight="1">
      <c r="B100" s="32"/>
      <c r="C100" s="127" t="s">
        <v>153</v>
      </c>
      <c r="D100" s="127" t="s">
        <v>117</v>
      </c>
      <c r="E100" s="128" t="s">
        <v>366</v>
      </c>
      <c r="F100" s="129" t="s">
        <v>365</v>
      </c>
      <c r="G100" s="130" t="s">
        <v>367</v>
      </c>
      <c r="H100" s="179"/>
      <c r="I100" s="132"/>
      <c r="J100" s="133">
        <f>ROUND(I100*H100,2)</f>
        <v>0</v>
      </c>
      <c r="K100" s="129" t="s">
        <v>121</v>
      </c>
      <c r="L100" s="32"/>
      <c r="M100" s="134" t="s">
        <v>19</v>
      </c>
      <c r="N100" s="135" t="s">
        <v>45</v>
      </c>
      <c r="P100" s="136">
        <f>O100*H100</f>
        <v>0</v>
      </c>
      <c r="Q100" s="136">
        <v>0</v>
      </c>
      <c r="R100" s="136">
        <f>Q100*H100</f>
        <v>0</v>
      </c>
      <c r="S100" s="136">
        <v>0</v>
      </c>
      <c r="T100" s="137">
        <f>S100*H100</f>
        <v>0</v>
      </c>
      <c r="AR100" s="138" t="s">
        <v>349</v>
      </c>
      <c r="AT100" s="138" t="s">
        <v>117</v>
      </c>
      <c r="AU100" s="138" t="s">
        <v>84</v>
      </c>
      <c r="AY100" s="17" t="s">
        <v>115</v>
      </c>
      <c r="BE100" s="139">
        <f>IF(N100="základní",J100,0)</f>
        <v>0</v>
      </c>
      <c r="BF100" s="139">
        <f>IF(N100="snížená",J100,0)</f>
        <v>0</v>
      </c>
      <c r="BG100" s="139">
        <f>IF(N100="zákl. přenesená",J100,0)</f>
        <v>0</v>
      </c>
      <c r="BH100" s="139">
        <f>IF(N100="sníž. přenesená",J100,0)</f>
        <v>0</v>
      </c>
      <c r="BI100" s="139">
        <f>IF(N100="nulová",J100,0)</f>
        <v>0</v>
      </c>
      <c r="BJ100" s="17" t="s">
        <v>82</v>
      </c>
      <c r="BK100" s="139">
        <f>ROUND(I100*H100,2)</f>
        <v>0</v>
      </c>
      <c r="BL100" s="17" t="s">
        <v>349</v>
      </c>
      <c r="BM100" s="138" t="s">
        <v>368</v>
      </c>
    </row>
    <row r="101" spans="2:65" s="1" customFormat="1">
      <c r="B101" s="32"/>
      <c r="D101" s="140" t="s">
        <v>124</v>
      </c>
      <c r="F101" s="141" t="s">
        <v>365</v>
      </c>
      <c r="I101" s="142"/>
      <c r="L101" s="32"/>
      <c r="M101" s="143"/>
      <c r="T101" s="51"/>
      <c r="AT101" s="17" t="s">
        <v>124</v>
      </c>
      <c r="AU101" s="17" t="s">
        <v>84</v>
      </c>
    </row>
    <row r="102" spans="2:65" s="1" customFormat="1">
      <c r="B102" s="32"/>
      <c r="D102" s="144" t="s">
        <v>126</v>
      </c>
      <c r="F102" s="145" t="s">
        <v>369</v>
      </c>
      <c r="I102" s="142"/>
      <c r="L102" s="32"/>
      <c r="M102" s="143"/>
      <c r="T102" s="51"/>
      <c r="AT102" s="17" t="s">
        <v>126</v>
      </c>
      <c r="AU102" s="17" t="s">
        <v>84</v>
      </c>
    </row>
    <row r="103" spans="2:65" s="11" customFormat="1" ht="22.9" customHeight="1">
      <c r="B103" s="115"/>
      <c r="D103" s="116" t="s">
        <v>73</v>
      </c>
      <c r="E103" s="125" t="s">
        <v>370</v>
      </c>
      <c r="F103" s="125" t="s">
        <v>371</v>
      </c>
      <c r="I103" s="118"/>
      <c r="J103" s="126">
        <f>BK103</f>
        <v>0</v>
      </c>
      <c r="L103" s="115"/>
      <c r="M103" s="120"/>
      <c r="P103" s="121">
        <f>SUM(P104:P106)</f>
        <v>0</v>
      </c>
      <c r="R103" s="121">
        <f>SUM(R104:R106)</f>
        <v>0</v>
      </c>
      <c r="T103" s="122">
        <f>SUM(T104:T106)</f>
        <v>0</v>
      </c>
      <c r="AR103" s="116" t="s">
        <v>153</v>
      </c>
      <c r="AT103" s="123" t="s">
        <v>73</v>
      </c>
      <c r="AU103" s="123" t="s">
        <v>82</v>
      </c>
      <c r="AY103" s="116" t="s">
        <v>115</v>
      </c>
      <c r="BK103" s="124">
        <f>SUM(BK104:BK106)</f>
        <v>0</v>
      </c>
    </row>
    <row r="104" spans="2:65" s="1" customFormat="1" ht="16.5" customHeight="1">
      <c r="B104" s="32"/>
      <c r="C104" s="127" t="s">
        <v>163</v>
      </c>
      <c r="D104" s="127" t="s">
        <v>117</v>
      </c>
      <c r="E104" s="128" t="s">
        <v>372</v>
      </c>
      <c r="F104" s="129" t="s">
        <v>373</v>
      </c>
      <c r="G104" s="130" t="s">
        <v>367</v>
      </c>
      <c r="H104" s="179"/>
      <c r="I104" s="132"/>
      <c r="J104" s="133">
        <f>ROUND(I104*H104,2)</f>
        <v>0</v>
      </c>
      <c r="K104" s="129" t="s">
        <v>121</v>
      </c>
      <c r="L104" s="32"/>
      <c r="M104" s="134" t="s">
        <v>19</v>
      </c>
      <c r="N104" s="135" t="s">
        <v>45</v>
      </c>
      <c r="P104" s="136">
        <f>O104*H104</f>
        <v>0</v>
      </c>
      <c r="Q104" s="136">
        <v>0</v>
      </c>
      <c r="R104" s="136">
        <f>Q104*H104</f>
        <v>0</v>
      </c>
      <c r="S104" s="136">
        <v>0</v>
      </c>
      <c r="T104" s="137">
        <f>S104*H104</f>
        <v>0</v>
      </c>
      <c r="AR104" s="138" t="s">
        <v>349</v>
      </c>
      <c r="AT104" s="138" t="s">
        <v>117</v>
      </c>
      <c r="AU104" s="138" t="s">
        <v>84</v>
      </c>
      <c r="AY104" s="17" t="s">
        <v>115</v>
      </c>
      <c r="BE104" s="139">
        <f>IF(N104="základní",J104,0)</f>
        <v>0</v>
      </c>
      <c r="BF104" s="139">
        <f>IF(N104="snížená",J104,0)</f>
        <v>0</v>
      </c>
      <c r="BG104" s="139">
        <f>IF(N104="zákl. přenesená",J104,0)</f>
        <v>0</v>
      </c>
      <c r="BH104" s="139">
        <f>IF(N104="sníž. přenesená",J104,0)</f>
        <v>0</v>
      </c>
      <c r="BI104" s="139">
        <f>IF(N104="nulová",J104,0)</f>
        <v>0</v>
      </c>
      <c r="BJ104" s="17" t="s">
        <v>82</v>
      </c>
      <c r="BK104" s="139">
        <f>ROUND(I104*H104,2)</f>
        <v>0</v>
      </c>
      <c r="BL104" s="17" t="s">
        <v>349</v>
      </c>
      <c r="BM104" s="138" t="s">
        <v>374</v>
      </c>
    </row>
    <row r="105" spans="2:65" s="1" customFormat="1">
      <c r="B105" s="32"/>
      <c r="D105" s="140" t="s">
        <v>124</v>
      </c>
      <c r="F105" s="141" t="s">
        <v>373</v>
      </c>
      <c r="I105" s="142"/>
      <c r="L105" s="32"/>
      <c r="M105" s="143"/>
      <c r="T105" s="51"/>
      <c r="AT105" s="17" t="s">
        <v>124</v>
      </c>
      <c r="AU105" s="17" t="s">
        <v>84</v>
      </c>
    </row>
    <row r="106" spans="2:65" s="1" customFormat="1">
      <c r="B106" s="32"/>
      <c r="D106" s="144" t="s">
        <v>126</v>
      </c>
      <c r="F106" s="145" t="s">
        <v>375</v>
      </c>
      <c r="I106" s="142"/>
      <c r="L106" s="32"/>
      <c r="M106" s="143"/>
      <c r="T106" s="51"/>
      <c r="AT106" s="17" t="s">
        <v>126</v>
      </c>
      <c r="AU106" s="17" t="s">
        <v>84</v>
      </c>
    </row>
    <row r="107" spans="2:65" s="11" customFormat="1" ht="22.9" customHeight="1">
      <c r="B107" s="115"/>
      <c r="D107" s="116" t="s">
        <v>73</v>
      </c>
      <c r="E107" s="125" t="s">
        <v>376</v>
      </c>
      <c r="F107" s="125" t="s">
        <v>377</v>
      </c>
      <c r="I107" s="118"/>
      <c r="J107" s="126">
        <f>BK107</f>
        <v>0</v>
      </c>
      <c r="L107" s="115"/>
      <c r="M107" s="120"/>
      <c r="P107" s="121">
        <f>SUM(P108:P117)</f>
        <v>0</v>
      </c>
      <c r="R107" s="121">
        <f>SUM(R108:R117)</f>
        <v>0</v>
      </c>
      <c r="T107" s="122">
        <f>SUM(T108:T117)</f>
        <v>0</v>
      </c>
      <c r="AR107" s="116" t="s">
        <v>153</v>
      </c>
      <c r="AT107" s="123" t="s">
        <v>73</v>
      </c>
      <c r="AU107" s="123" t="s">
        <v>82</v>
      </c>
      <c r="AY107" s="116" t="s">
        <v>115</v>
      </c>
      <c r="BK107" s="124">
        <f>SUM(BK108:BK117)</f>
        <v>0</v>
      </c>
    </row>
    <row r="108" spans="2:65" s="1" customFormat="1" ht="16.5" customHeight="1">
      <c r="B108" s="32"/>
      <c r="C108" s="127" t="s">
        <v>169</v>
      </c>
      <c r="D108" s="127" t="s">
        <v>117</v>
      </c>
      <c r="E108" s="128" t="s">
        <v>378</v>
      </c>
      <c r="F108" s="129" t="s">
        <v>379</v>
      </c>
      <c r="G108" s="130" t="s">
        <v>348</v>
      </c>
      <c r="H108" s="131">
        <v>1</v>
      </c>
      <c r="I108" s="132"/>
      <c r="J108" s="133">
        <f>ROUND(I108*H108,2)</f>
        <v>0</v>
      </c>
      <c r="K108" s="129" t="s">
        <v>121</v>
      </c>
      <c r="L108" s="32"/>
      <c r="M108" s="134" t="s">
        <v>19</v>
      </c>
      <c r="N108" s="135" t="s">
        <v>45</v>
      </c>
      <c r="P108" s="136">
        <f>O108*H108</f>
        <v>0</v>
      </c>
      <c r="Q108" s="136">
        <v>0</v>
      </c>
      <c r="R108" s="136">
        <f>Q108*H108</f>
        <v>0</v>
      </c>
      <c r="S108" s="136">
        <v>0</v>
      </c>
      <c r="T108" s="137">
        <f>S108*H108</f>
        <v>0</v>
      </c>
      <c r="AR108" s="138" t="s">
        <v>349</v>
      </c>
      <c r="AT108" s="138" t="s">
        <v>117</v>
      </c>
      <c r="AU108" s="138" t="s">
        <v>84</v>
      </c>
      <c r="AY108" s="17" t="s">
        <v>115</v>
      </c>
      <c r="BE108" s="139">
        <f>IF(N108="základní",J108,0)</f>
        <v>0</v>
      </c>
      <c r="BF108" s="139">
        <f>IF(N108="snížená",J108,0)</f>
        <v>0</v>
      </c>
      <c r="BG108" s="139">
        <f>IF(N108="zákl. přenesená",J108,0)</f>
        <v>0</v>
      </c>
      <c r="BH108" s="139">
        <f>IF(N108="sníž. přenesená",J108,0)</f>
        <v>0</v>
      </c>
      <c r="BI108" s="139">
        <f>IF(N108="nulová",J108,0)</f>
        <v>0</v>
      </c>
      <c r="BJ108" s="17" t="s">
        <v>82</v>
      </c>
      <c r="BK108" s="139">
        <f>ROUND(I108*H108,2)</f>
        <v>0</v>
      </c>
      <c r="BL108" s="17" t="s">
        <v>349</v>
      </c>
      <c r="BM108" s="138" t="s">
        <v>380</v>
      </c>
    </row>
    <row r="109" spans="2:65" s="1" customFormat="1">
      <c r="B109" s="32"/>
      <c r="D109" s="140" t="s">
        <v>124</v>
      </c>
      <c r="F109" s="141" t="s">
        <v>379</v>
      </c>
      <c r="I109" s="142"/>
      <c r="L109" s="32"/>
      <c r="M109" s="143"/>
      <c r="T109" s="51"/>
      <c r="AT109" s="17" t="s">
        <v>124</v>
      </c>
      <c r="AU109" s="17" t="s">
        <v>84</v>
      </c>
    </row>
    <row r="110" spans="2:65" s="1" customFormat="1">
      <c r="B110" s="32"/>
      <c r="D110" s="144" t="s">
        <v>126</v>
      </c>
      <c r="F110" s="145" t="s">
        <v>381</v>
      </c>
      <c r="I110" s="142"/>
      <c r="L110" s="32"/>
      <c r="M110" s="143"/>
      <c r="T110" s="51"/>
      <c r="AT110" s="17" t="s">
        <v>126</v>
      </c>
      <c r="AU110" s="17" t="s">
        <v>84</v>
      </c>
    </row>
    <row r="111" spans="2:65" s="14" customFormat="1">
      <c r="B111" s="160"/>
      <c r="D111" s="140" t="s">
        <v>133</v>
      </c>
      <c r="E111" s="161" t="s">
        <v>19</v>
      </c>
      <c r="F111" s="162" t="s">
        <v>382</v>
      </c>
      <c r="H111" s="161" t="s">
        <v>19</v>
      </c>
      <c r="I111" s="163"/>
      <c r="L111" s="160"/>
      <c r="M111" s="164"/>
      <c r="T111" s="165"/>
      <c r="AT111" s="161" t="s">
        <v>133</v>
      </c>
      <c r="AU111" s="161" t="s">
        <v>84</v>
      </c>
      <c r="AV111" s="14" t="s">
        <v>82</v>
      </c>
      <c r="AW111" s="14" t="s">
        <v>35</v>
      </c>
      <c r="AX111" s="14" t="s">
        <v>74</v>
      </c>
      <c r="AY111" s="161" t="s">
        <v>115</v>
      </c>
    </row>
    <row r="112" spans="2:65" s="12" customFormat="1">
      <c r="B112" s="146"/>
      <c r="D112" s="140" t="s">
        <v>133</v>
      </c>
      <c r="E112" s="147" t="s">
        <v>19</v>
      </c>
      <c r="F112" s="148" t="s">
        <v>82</v>
      </c>
      <c r="H112" s="149">
        <v>1</v>
      </c>
      <c r="I112" s="150"/>
      <c r="L112" s="146"/>
      <c r="M112" s="151"/>
      <c r="T112" s="152"/>
      <c r="AT112" s="147" t="s">
        <v>133</v>
      </c>
      <c r="AU112" s="147" t="s">
        <v>84</v>
      </c>
      <c r="AV112" s="12" t="s">
        <v>84</v>
      </c>
      <c r="AW112" s="12" t="s">
        <v>35</v>
      </c>
      <c r="AX112" s="12" t="s">
        <v>82</v>
      </c>
      <c r="AY112" s="147" t="s">
        <v>115</v>
      </c>
    </row>
    <row r="113" spans="2:65" s="1" customFormat="1" ht="16.5" customHeight="1">
      <c r="B113" s="32"/>
      <c r="C113" s="127" t="s">
        <v>175</v>
      </c>
      <c r="D113" s="127" t="s">
        <v>117</v>
      </c>
      <c r="E113" s="128" t="s">
        <v>383</v>
      </c>
      <c r="F113" s="129" t="s">
        <v>384</v>
      </c>
      <c r="G113" s="130" t="s">
        <v>348</v>
      </c>
      <c r="H113" s="131">
        <v>1</v>
      </c>
      <c r="I113" s="132"/>
      <c r="J113" s="133">
        <f>ROUND(I113*H113,2)</f>
        <v>0</v>
      </c>
      <c r="K113" s="129" t="s">
        <v>121</v>
      </c>
      <c r="L113" s="32"/>
      <c r="M113" s="134" t="s">
        <v>19</v>
      </c>
      <c r="N113" s="135" t="s">
        <v>45</v>
      </c>
      <c r="P113" s="136">
        <f>O113*H113</f>
        <v>0</v>
      </c>
      <c r="Q113" s="136">
        <v>0</v>
      </c>
      <c r="R113" s="136">
        <f>Q113*H113</f>
        <v>0</v>
      </c>
      <c r="S113" s="136">
        <v>0</v>
      </c>
      <c r="T113" s="137">
        <f>S113*H113</f>
        <v>0</v>
      </c>
      <c r="AR113" s="138" t="s">
        <v>349</v>
      </c>
      <c r="AT113" s="138" t="s">
        <v>117</v>
      </c>
      <c r="AU113" s="138" t="s">
        <v>84</v>
      </c>
      <c r="AY113" s="17" t="s">
        <v>115</v>
      </c>
      <c r="BE113" s="139">
        <f>IF(N113="základní",J113,0)</f>
        <v>0</v>
      </c>
      <c r="BF113" s="139">
        <f>IF(N113="snížená",J113,0)</f>
        <v>0</v>
      </c>
      <c r="BG113" s="139">
        <f>IF(N113="zákl. přenesená",J113,0)</f>
        <v>0</v>
      </c>
      <c r="BH113" s="139">
        <f>IF(N113="sníž. přenesená",J113,0)</f>
        <v>0</v>
      </c>
      <c r="BI113" s="139">
        <f>IF(N113="nulová",J113,0)</f>
        <v>0</v>
      </c>
      <c r="BJ113" s="17" t="s">
        <v>82</v>
      </c>
      <c r="BK113" s="139">
        <f>ROUND(I113*H113,2)</f>
        <v>0</v>
      </c>
      <c r="BL113" s="17" t="s">
        <v>349</v>
      </c>
      <c r="BM113" s="138" t="s">
        <v>385</v>
      </c>
    </row>
    <row r="114" spans="2:65" s="1" customFormat="1">
      <c r="B114" s="32"/>
      <c r="D114" s="140" t="s">
        <v>124</v>
      </c>
      <c r="F114" s="141" t="s">
        <v>384</v>
      </c>
      <c r="I114" s="142"/>
      <c r="L114" s="32"/>
      <c r="M114" s="143"/>
      <c r="T114" s="51"/>
      <c r="AT114" s="17" t="s">
        <v>124</v>
      </c>
      <c r="AU114" s="17" t="s">
        <v>84</v>
      </c>
    </row>
    <row r="115" spans="2:65" s="1" customFormat="1">
      <c r="B115" s="32"/>
      <c r="D115" s="144" t="s">
        <v>126</v>
      </c>
      <c r="F115" s="145" t="s">
        <v>386</v>
      </c>
      <c r="I115" s="142"/>
      <c r="L115" s="32"/>
      <c r="M115" s="143"/>
      <c r="T115" s="51"/>
      <c r="AT115" s="17" t="s">
        <v>126</v>
      </c>
      <c r="AU115" s="17" t="s">
        <v>84</v>
      </c>
    </row>
    <row r="116" spans="2:65" s="14" customFormat="1">
      <c r="B116" s="160"/>
      <c r="D116" s="140" t="s">
        <v>133</v>
      </c>
      <c r="E116" s="161" t="s">
        <v>19</v>
      </c>
      <c r="F116" s="162" t="s">
        <v>387</v>
      </c>
      <c r="H116" s="161" t="s">
        <v>19</v>
      </c>
      <c r="I116" s="163"/>
      <c r="L116" s="160"/>
      <c r="M116" s="164"/>
      <c r="T116" s="165"/>
      <c r="AT116" s="161" t="s">
        <v>133</v>
      </c>
      <c r="AU116" s="161" t="s">
        <v>84</v>
      </c>
      <c r="AV116" s="14" t="s">
        <v>82</v>
      </c>
      <c r="AW116" s="14" t="s">
        <v>35</v>
      </c>
      <c r="AX116" s="14" t="s">
        <v>74</v>
      </c>
      <c r="AY116" s="161" t="s">
        <v>115</v>
      </c>
    </row>
    <row r="117" spans="2:65" s="12" customFormat="1">
      <c r="B117" s="146"/>
      <c r="D117" s="140" t="s">
        <v>133</v>
      </c>
      <c r="E117" s="147" t="s">
        <v>19</v>
      </c>
      <c r="F117" s="148" t="s">
        <v>82</v>
      </c>
      <c r="H117" s="149">
        <v>1</v>
      </c>
      <c r="I117" s="150"/>
      <c r="L117" s="146"/>
      <c r="M117" s="180"/>
      <c r="N117" s="181"/>
      <c r="O117" s="181"/>
      <c r="P117" s="181"/>
      <c r="Q117" s="181"/>
      <c r="R117" s="181"/>
      <c r="S117" s="181"/>
      <c r="T117" s="182"/>
      <c r="AT117" s="147" t="s">
        <v>133</v>
      </c>
      <c r="AU117" s="147" t="s">
        <v>84</v>
      </c>
      <c r="AV117" s="12" t="s">
        <v>84</v>
      </c>
      <c r="AW117" s="12" t="s">
        <v>35</v>
      </c>
      <c r="AX117" s="12" t="s">
        <v>82</v>
      </c>
      <c r="AY117" s="147" t="s">
        <v>115</v>
      </c>
    </row>
    <row r="118" spans="2:65" s="1" customFormat="1" ht="6.95" customHeight="1"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32"/>
    </row>
  </sheetData>
  <sheetProtection algorithmName="SHA-512" hashValue="ZaCYcS7Y1JA2ygTbYTuRWfkYjysDVwhpUGFOGLagOxrj1UeZ/+E3tr6/+nWiW0mn0tO4R2D3Wzg3Cwe8hw2Nqg==" saltValue="T9AMd86eXE+QMHVsZfIuujtoG6sKI9XHeXGr9mChSex+ecIzeu7UzJ4tCYAJEFX+xSBMYrjd2xIjFHL84aJy2g==" spinCount="100000" sheet="1" objects="1" scenarios="1" formatColumns="0" formatRows="0" autoFilter="0"/>
  <autoFilter ref="C83:K117" xr:uid="{00000000-0009-0000-0000-000002000000}"/>
  <mergeCells count="9">
    <mergeCell ref="E50:H50"/>
    <mergeCell ref="E74:H74"/>
    <mergeCell ref="E76:H76"/>
    <mergeCell ref="L2:V2"/>
    <mergeCell ref="E7:H7"/>
    <mergeCell ref="E9:H9"/>
    <mergeCell ref="E18:H18"/>
    <mergeCell ref="E27:H27"/>
    <mergeCell ref="E48:H48"/>
  </mergeCells>
  <hyperlinks>
    <hyperlink ref="F89" r:id="rId1" xr:uid="{00000000-0004-0000-0200-000000000000}"/>
    <hyperlink ref="F92" r:id="rId2" xr:uid="{00000000-0004-0000-0200-000001000000}"/>
    <hyperlink ref="F95" r:id="rId3" xr:uid="{00000000-0004-0000-0200-000002000000}"/>
    <hyperlink ref="F98" r:id="rId4" xr:uid="{00000000-0004-0000-0200-000003000000}"/>
    <hyperlink ref="F102" r:id="rId5" xr:uid="{00000000-0004-0000-0200-000004000000}"/>
    <hyperlink ref="F106" r:id="rId6" xr:uid="{00000000-0004-0000-0200-000005000000}"/>
    <hyperlink ref="F110" r:id="rId7" xr:uid="{00000000-0004-0000-0200-000006000000}"/>
    <hyperlink ref="F115" r:id="rId8" xr:uid="{00000000-0004-0000-0200-000007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18"/>
  <sheetViews>
    <sheetView showGridLines="0" zoomScale="110" zoomScaleNormal="110" workbookViewId="0"/>
  </sheetViews>
  <sheetFormatPr defaultRowHeight="11.25"/>
  <cols>
    <col min="1" max="1" width="8.33203125" style="183" customWidth="1"/>
    <col min="2" max="2" width="1.6640625" style="183" customWidth="1"/>
    <col min="3" max="4" width="5" style="183" customWidth="1"/>
    <col min="5" max="5" width="11.6640625" style="183" customWidth="1"/>
    <col min="6" max="6" width="9.1640625" style="183" customWidth="1"/>
    <col min="7" max="7" width="5" style="183" customWidth="1"/>
    <col min="8" max="8" width="77.83203125" style="183" customWidth="1"/>
    <col min="9" max="10" width="20" style="183" customWidth="1"/>
    <col min="11" max="11" width="1.6640625" style="183" customWidth="1"/>
  </cols>
  <sheetData>
    <row r="1" spans="2:11" customFormat="1" ht="37.5" customHeight="1"/>
    <row r="2" spans="2:11" customFormat="1" ht="7.5" customHeight="1">
      <c r="B2" s="184"/>
      <c r="C2" s="185"/>
      <c r="D2" s="185"/>
      <c r="E2" s="185"/>
      <c r="F2" s="185"/>
      <c r="G2" s="185"/>
      <c r="H2" s="185"/>
      <c r="I2" s="185"/>
      <c r="J2" s="185"/>
      <c r="K2" s="186"/>
    </row>
    <row r="3" spans="2:11" s="15" customFormat="1" ht="45" customHeight="1">
      <c r="B3" s="187"/>
      <c r="C3" s="304" t="s">
        <v>388</v>
      </c>
      <c r="D3" s="304"/>
      <c r="E3" s="304"/>
      <c r="F3" s="304"/>
      <c r="G3" s="304"/>
      <c r="H3" s="304"/>
      <c r="I3" s="304"/>
      <c r="J3" s="304"/>
      <c r="K3" s="188"/>
    </row>
    <row r="4" spans="2:11" customFormat="1" ht="25.5" customHeight="1">
      <c r="B4" s="189"/>
      <c r="C4" s="309" t="s">
        <v>389</v>
      </c>
      <c r="D4" s="309"/>
      <c r="E4" s="309"/>
      <c r="F4" s="309"/>
      <c r="G4" s="309"/>
      <c r="H4" s="309"/>
      <c r="I4" s="309"/>
      <c r="J4" s="309"/>
      <c r="K4" s="190"/>
    </row>
    <row r="5" spans="2:11" customFormat="1" ht="5.25" customHeight="1">
      <c r="B5" s="189"/>
      <c r="C5" s="191"/>
      <c r="D5" s="191"/>
      <c r="E5" s="191"/>
      <c r="F5" s="191"/>
      <c r="G5" s="191"/>
      <c r="H5" s="191"/>
      <c r="I5" s="191"/>
      <c r="J5" s="191"/>
      <c r="K5" s="190"/>
    </row>
    <row r="6" spans="2:11" customFormat="1" ht="15" customHeight="1">
      <c r="B6" s="189"/>
      <c r="C6" s="308" t="s">
        <v>390</v>
      </c>
      <c r="D6" s="308"/>
      <c r="E6" s="308"/>
      <c r="F6" s="308"/>
      <c r="G6" s="308"/>
      <c r="H6" s="308"/>
      <c r="I6" s="308"/>
      <c r="J6" s="308"/>
      <c r="K6" s="190"/>
    </row>
    <row r="7" spans="2:11" customFormat="1" ht="15" customHeight="1">
      <c r="B7" s="193"/>
      <c r="C7" s="308" t="s">
        <v>391</v>
      </c>
      <c r="D7" s="308"/>
      <c r="E7" s="308"/>
      <c r="F7" s="308"/>
      <c r="G7" s="308"/>
      <c r="H7" s="308"/>
      <c r="I7" s="308"/>
      <c r="J7" s="308"/>
      <c r="K7" s="190"/>
    </row>
    <row r="8" spans="2:11" customFormat="1" ht="12.75" customHeight="1">
      <c r="B8" s="193"/>
      <c r="C8" s="192"/>
      <c r="D8" s="192"/>
      <c r="E8" s="192"/>
      <c r="F8" s="192"/>
      <c r="G8" s="192"/>
      <c r="H8" s="192"/>
      <c r="I8" s="192"/>
      <c r="J8" s="192"/>
      <c r="K8" s="190"/>
    </row>
    <row r="9" spans="2:11" customFormat="1" ht="15" customHeight="1">
      <c r="B9" s="193"/>
      <c r="C9" s="308" t="s">
        <v>392</v>
      </c>
      <c r="D9" s="308"/>
      <c r="E9" s="308"/>
      <c r="F9" s="308"/>
      <c r="G9" s="308"/>
      <c r="H9" s="308"/>
      <c r="I9" s="308"/>
      <c r="J9" s="308"/>
      <c r="K9" s="190"/>
    </row>
    <row r="10" spans="2:11" customFormat="1" ht="15" customHeight="1">
      <c r="B10" s="193"/>
      <c r="C10" s="192"/>
      <c r="D10" s="308" t="s">
        <v>393</v>
      </c>
      <c r="E10" s="308"/>
      <c r="F10" s="308"/>
      <c r="G10" s="308"/>
      <c r="H10" s="308"/>
      <c r="I10" s="308"/>
      <c r="J10" s="308"/>
      <c r="K10" s="190"/>
    </row>
    <row r="11" spans="2:11" customFormat="1" ht="15" customHeight="1">
      <c r="B11" s="193"/>
      <c r="C11" s="194"/>
      <c r="D11" s="308" t="s">
        <v>394</v>
      </c>
      <c r="E11" s="308"/>
      <c r="F11" s="308"/>
      <c r="G11" s="308"/>
      <c r="H11" s="308"/>
      <c r="I11" s="308"/>
      <c r="J11" s="308"/>
      <c r="K11" s="190"/>
    </row>
    <row r="12" spans="2:11" customFormat="1" ht="15" customHeight="1">
      <c r="B12" s="193"/>
      <c r="C12" s="194"/>
      <c r="D12" s="192"/>
      <c r="E12" s="192"/>
      <c r="F12" s="192"/>
      <c r="G12" s="192"/>
      <c r="H12" s="192"/>
      <c r="I12" s="192"/>
      <c r="J12" s="192"/>
      <c r="K12" s="190"/>
    </row>
    <row r="13" spans="2:11" customFormat="1" ht="15" customHeight="1">
      <c r="B13" s="193"/>
      <c r="C13" s="194"/>
      <c r="D13" s="195" t="s">
        <v>395</v>
      </c>
      <c r="E13" s="192"/>
      <c r="F13" s="192"/>
      <c r="G13" s="192"/>
      <c r="H13" s="192"/>
      <c r="I13" s="192"/>
      <c r="J13" s="192"/>
      <c r="K13" s="190"/>
    </row>
    <row r="14" spans="2:11" customFormat="1" ht="12.75" customHeight="1">
      <c r="B14" s="193"/>
      <c r="C14" s="194"/>
      <c r="D14" s="194"/>
      <c r="E14" s="194"/>
      <c r="F14" s="194"/>
      <c r="G14" s="194"/>
      <c r="H14" s="194"/>
      <c r="I14" s="194"/>
      <c r="J14" s="194"/>
      <c r="K14" s="190"/>
    </row>
    <row r="15" spans="2:11" customFormat="1" ht="15" customHeight="1">
      <c r="B15" s="193"/>
      <c r="C15" s="194"/>
      <c r="D15" s="308" t="s">
        <v>396</v>
      </c>
      <c r="E15" s="308"/>
      <c r="F15" s="308"/>
      <c r="G15" s="308"/>
      <c r="H15" s="308"/>
      <c r="I15" s="308"/>
      <c r="J15" s="308"/>
      <c r="K15" s="190"/>
    </row>
    <row r="16" spans="2:11" customFormat="1" ht="15" customHeight="1">
      <c r="B16" s="193"/>
      <c r="C16" s="194"/>
      <c r="D16" s="308" t="s">
        <v>397</v>
      </c>
      <c r="E16" s="308"/>
      <c r="F16" s="308"/>
      <c r="G16" s="308"/>
      <c r="H16" s="308"/>
      <c r="I16" s="308"/>
      <c r="J16" s="308"/>
      <c r="K16" s="190"/>
    </row>
    <row r="17" spans="2:11" customFormat="1" ht="15" customHeight="1">
      <c r="B17" s="193"/>
      <c r="C17" s="194"/>
      <c r="D17" s="308" t="s">
        <v>398</v>
      </c>
      <c r="E17" s="308"/>
      <c r="F17" s="308"/>
      <c r="G17" s="308"/>
      <c r="H17" s="308"/>
      <c r="I17" s="308"/>
      <c r="J17" s="308"/>
      <c r="K17" s="190"/>
    </row>
    <row r="18" spans="2:11" customFormat="1" ht="15" customHeight="1">
      <c r="B18" s="193"/>
      <c r="C18" s="194"/>
      <c r="D18" s="194"/>
      <c r="E18" s="196" t="s">
        <v>81</v>
      </c>
      <c r="F18" s="308" t="s">
        <v>399</v>
      </c>
      <c r="G18" s="308"/>
      <c r="H18" s="308"/>
      <c r="I18" s="308"/>
      <c r="J18" s="308"/>
      <c r="K18" s="190"/>
    </row>
    <row r="19" spans="2:11" customFormat="1" ht="15" customHeight="1">
      <c r="B19" s="193"/>
      <c r="C19" s="194"/>
      <c r="D19" s="194"/>
      <c r="E19" s="196" t="s">
        <v>400</v>
      </c>
      <c r="F19" s="308" t="s">
        <v>401</v>
      </c>
      <c r="G19" s="308"/>
      <c r="H19" s="308"/>
      <c r="I19" s="308"/>
      <c r="J19" s="308"/>
      <c r="K19" s="190"/>
    </row>
    <row r="20" spans="2:11" customFormat="1" ht="15" customHeight="1">
      <c r="B20" s="193"/>
      <c r="C20" s="194"/>
      <c r="D20" s="194"/>
      <c r="E20" s="196" t="s">
        <v>402</v>
      </c>
      <c r="F20" s="308" t="s">
        <v>403</v>
      </c>
      <c r="G20" s="308"/>
      <c r="H20" s="308"/>
      <c r="I20" s="308"/>
      <c r="J20" s="308"/>
      <c r="K20" s="190"/>
    </row>
    <row r="21" spans="2:11" customFormat="1" ht="15" customHeight="1">
      <c r="B21" s="193"/>
      <c r="C21" s="194"/>
      <c r="D21" s="194"/>
      <c r="E21" s="196" t="s">
        <v>404</v>
      </c>
      <c r="F21" s="308" t="s">
        <v>86</v>
      </c>
      <c r="G21" s="308"/>
      <c r="H21" s="308"/>
      <c r="I21" s="308"/>
      <c r="J21" s="308"/>
      <c r="K21" s="190"/>
    </row>
    <row r="22" spans="2:11" customFormat="1" ht="15" customHeight="1">
      <c r="B22" s="193"/>
      <c r="C22" s="194"/>
      <c r="D22" s="194"/>
      <c r="E22" s="196" t="s">
        <v>405</v>
      </c>
      <c r="F22" s="308" t="s">
        <v>406</v>
      </c>
      <c r="G22" s="308"/>
      <c r="H22" s="308"/>
      <c r="I22" s="308"/>
      <c r="J22" s="308"/>
      <c r="K22" s="190"/>
    </row>
    <row r="23" spans="2:11" customFormat="1" ht="15" customHeight="1">
      <c r="B23" s="193"/>
      <c r="C23" s="194"/>
      <c r="D23" s="194"/>
      <c r="E23" s="196" t="s">
        <v>407</v>
      </c>
      <c r="F23" s="308" t="s">
        <v>408</v>
      </c>
      <c r="G23" s="308"/>
      <c r="H23" s="308"/>
      <c r="I23" s="308"/>
      <c r="J23" s="308"/>
      <c r="K23" s="190"/>
    </row>
    <row r="24" spans="2:11" customFormat="1" ht="12.75" customHeight="1">
      <c r="B24" s="193"/>
      <c r="C24" s="194"/>
      <c r="D24" s="194"/>
      <c r="E24" s="194"/>
      <c r="F24" s="194"/>
      <c r="G24" s="194"/>
      <c r="H24" s="194"/>
      <c r="I24" s="194"/>
      <c r="J24" s="194"/>
      <c r="K24" s="190"/>
    </row>
    <row r="25" spans="2:11" customFormat="1" ht="15" customHeight="1">
      <c r="B25" s="193"/>
      <c r="C25" s="308" t="s">
        <v>409</v>
      </c>
      <c r="D25" s="308"/>
      <c r="E25" s="308"/>
      <c r="F25" s="308"/>
      <c r="G25" s="308"/>
      <c r="H25" s="308"/>
      <c r="I25" s="308"/>
      <c r="J25" s="308"/>
      <c r="K25" s="190"/>
    </row>
    <row r="26" spans="2:11" customFormat="1" ht="15" customHeight="1">
      <c r="B26" s="193"/>
      <c r="C26" s="308" t="s">
        <v>410</v>
      </c>
      <c r="D26" s="308"/>
      <c r="E26" s="308"/>
      <c r="F26" s="308"/>
      <c r="G26" s="308"/>
      <c r="H26" s="308"/>
      <c r="I26" s="308"/>
      <c r="J26" s="308"/>
      <c r="K26" s="190"/>
    </row>
    <row r="27" spans="2:11" customFormat="1" ht="15" customHeight="1">
      <c r="B27" s="193"/>
      <c r="C27" s="192"/>
      <c r="D27" s="308" t="s">
        <v>411</v>
      </c>
      <c r="E27" s="308"/>
      <c r="F27" s="308"/>
      <c r="G27" s="308"/>
      <c r="H27" s="308"/>
      <c r="I27" s="308"/>
      <c r="J27" s="308"/>
      <c r="K27" s="190"/>
    </row>
    <row r="28" spans="2:11" customFormat="1" ht="15" customHeight="1">
      <c r="B28" s="193"/>
      <c r="C28" s="194"/>
      <c r="D28" s="308" t="s">
        <v>412</v>
      </c>
      <c r="E28" s="308"/>
      <c r="F28" s="308"/>
      <c r="G28" s="308"/>
      <c r="H28" s="308"/>
      <c r="I28" s="308"/>
      <c r="J28" s="308"/>
      <c r="K28" s="190"/>
    </row>
    <row r="29" spans="2:11" customFormat="1" ht="12.75" customHeight="1">
      <c r="B29" s="193"/>
      <c r="C29" s="194"/>
      <c r="D29" s="194"/>
      <c r="E29" s="194"/>
      <c r="F29" s="194"/>
      <c r="G29" s="194"/>
      <c r="H29" s="194"/>
      <c r="I29" s="194"/>
      <c r="J29" s="194"/>
      <c r="K29" s="190"/>
    </row>
    <row r="30" spans="2:11" customFormat="1" ht="15" customHeight="1">
      <c r="B30" s="193"/>
      <c r="C30" s="194"/>
      <c r="D30" s="308" t="s">
        <v>413</v>
      </c>
      <c r="E30" s="308"/>
      <c r="F30" s="308"/>
      <c r="G30" s="308"/>
      <c r="H30" s="308"/>
      <c r="I30" s="308"/>
      <c r="J30" s="308"/>
      <c r="K30" s="190"/>
    </row>
    <row r="31" spans="2:11" customFormat="1" ht="15" customHeight="1">
      <c r="B31" s="193"/>
      <c r="C31" s="194"/>
      <c r="D31" s="308" t="s">
        <v>414</v>
      </c>
      <c r="E31" s="308"/>
      <c r="F31" s="308"/>
      <c r="G31" s="308"/>
      <c r="H31" s="308"/>
      <c r="I31" s="308"/>
      <c r="J31" s="308"/>
      <c r="K31" s="190"/>
    </row>
    <row r="32" spans="2:11" customFormat="1" ht="12.75" customHeight="1">
      <c r="B32" s="193"/>
      <c r="C32" s="194"/>
      <c r="D32" s="194"/>
      <c r="E32" s="194"/>
      <c r="F32" s="194"/>
      <c r="G32" s="194"/>
      <c r="H32" s="194"/>
      <c r="I32" s="194"/>
      <c r="J32" s="194"/>
      <c r="K32" s="190"/>
    </row>
    <row r="33" spans="2:11" customFormat="1" ht="15" customHeight="1">
      <c r="B33" s="193"/>
      <c r="C33" s="194"/>
      <c r="D33" s="308" t="s">
        <v>415</v>
      </c>
      <c r="E33" s="308"/>
      <c r="F33" s="308"/>
      <c r="G33" s="308"/>
      <c r="H33" s="308"/>
      <c r="I33" s="308"/>
      <c r="J33" s="308"/>
      <c r="K33" s="190"/>
    </row>
    <row r="34" spans="2:11" customFormat="1" ht="15" customHeight="1">
      <c r="B34" s="193"/>
      <c r="C34" s="194"/>
      <c r="D34" s="308" t="s">
        <v>416</v>
      </c>
      <c r="E34" s="308"/>
      <c r="F34" s="308"/>
      <c r="G34" s="308"/>
      <c r="H34" s="308"/>
      <c r="I34" s="308"/>
      <c r="J34" s="308"/>
      <c r="K34" s="190"/>
    </row>
    <row r="35" spans="2:11" customFormat="1" ht="15" customHeight="1">
      <c r="B35" s="193"/>
      <c r="C35" s="194"/>
      <c r="D35" s="308" t="s">
        <v>417</v>
      </c>
      <c r="E35" s="308"/>
      <c r="F35" s="308"/>
      <c r="G35" s="308"/>
      <c r="H35" s="308"/>
      <c r="I35" s="308"/>
      <c r="J35" s="308"/>
      <c r="K35" s="190"/>
    </row>
    <row r="36" spans="2:11" customFormat="1" ht="15" customHeight="1">
      <c r="B36" s="193"/>
      <c r="C36" s="194"/>
      <c r="D36" s="192"/>
      <c r="E36" s="195" t="s">
        <v>101</v>
      </c>
      <c r="F36" s="192"/>
      <c r="G36" s="308" t="s">
        <v>418</v>
      </c>
      <c r="H36" s="308"/>
      <c r="I36" s="308"/>
      <c r="J36" s="308"/>
      <c r="K36" s="190"/>
    </row>
    <row r="37" spans="2:11" customFormat="1" ht="30.75" customHeight="1">
      <c r="B37" s="193"/>
      <c r="C37" s="194"/>
      <c r="D37" s="192"/>
      <c r="E37" s="195" t="s">
        <v>419</v>
      </c>
      <c r="F37" s="192"/>
      <c r="G37" s="308" t="s">
        <v>420</v>
      </c>
      <c r="H37" s="308"/>
      <c r="I37" s="308"/>
      <c r="J37" s="308"/>
      <c r="K37" s="190"/>
    </row>
    <row r="38" spans="2:11" customFormat="1" ht="15" customHeight="1">
      <c r="B38" s="193"/>
      <c r="C38" s="194"/>
      <c r="D38" s="192"/>
      <c r="E38" s="195" t="s">
        <v>55</v>
      </c>
      <c r="F38" s="192"/>
      <c r="G38" s="308" t="s">
        <v>421</v>
      </c>
      <c r="H38" s="308"/>
      <c r="I38" s="308"/>
      <c r="J38" s="308"/>
      <c r="K38" s="190"/>
    </row>
    <row r="39" spans="2:11" customFormat="1" ht="15" customHeight="1">
      <c r="B39" s="193"/>
      <c r="C39" s="194"/>
      <c r="D39" s="192"/>
      <c r="E39" s="195" t="s">
        <v>56</v>
      </c>
      <c r="F39" s="192"/>
      <c r="G39" s="308" t="s">
        <v>422</v>
      </c>
      <c r="H39" s="308"/>
      <c r="I39" s="308"/>
      <c r="J39" s="308"/>
      <c r="K39" s="190"/>
    </row>
    <row r="40" spans="2:11" customFormat="1" ht="15" customHeight="1">
      <c r="B40" s="193"/>
      <c r="C40" s="194"/>
      <c r="D40" s="192"/>
      <c r="E40" s="195" t="s">
        <v>102</v>
      </c>
      <c r="F40" s="192"/>
      <c r="G40" s="308" t="s">
        <v>423</v>
      </c>
      <c r="H40" s="308"/>
      <c r="I40" s="308"/>
      <c r="J40" s="308"/>
      <c r="K40" s="190"/>
    </row>
    <row r="41" spans="2:11" customFormat="1" ht="15" customHeight="1">
      <c r="B41" s="193"/>
      <c r="C41" s="194"/>
      <c r="D41" s="192"/>
      <c r="E41" s="195" t="s">
        <v>103</v>
      </c>
      <c r="F41" s="192"/>
      <c r="G41" s="308" t="s">
        <v>424</v>
      </c>
      <c r="H41" s="308"/>
      <c r="I41" s="308"/>
      <c r="J41" s="308"/>
      <c r="K41" s="190"/>
    </row>
    <row r="42" spans="2:11" customFormat="1" ht="15" customHeight="1">
      <c r="B42" s="193"/>
      <c r="C42" s="194"/>
      <c r="D42" s="192"/>
      <c r="E42" s="195" t="s">
        <v>425</v>
      </c>
      <c r="F42" s="192"/>
      <c r="G42" s="308" t="s">
        <v>426</v>
      </c>
      <c r="H42" s="308"/>
      <c r="I42" s="308"/>
      <c r="J42" s="308"/>
      <c r="K42" s="190"/>
    </row>
    <row r="43" spans="2:11" customFormat="1" ht="15" customHeight="1">
      <c r="B43" s="193"/>
      <c r="C43" s="194"/>
      <c r="D43" s="192"/>
      <c r="E43" s="195"/>
      <c r="F43" s="192"/>
      <c r="G43" s="308" t="s">
        <v>427</v>
      </c>
      <c r="H43" s="308"/>
      <c r="I43" s="308"/>
      <c r="J43" s="308"/>
      <c r="K43" s="190"/>
    </row>
    <row r="44" spans="2:11" customFormat="1" ht="15" customHeight="1">
      <c r="B44" s="193"/>
      <c r="C44" s="194"/>
      <c r="D44" s="192"/>
      <c r="E44" s="195" t="s">
        <v>428</v>
      </c>
      <c r="F44" s="192"/>
      <c r="G44" s="308" t="s">
        <v>429</v>
      </c>
      <c r="H44" s="308"/>
      <c r="I44" s="308"/>
      <c r="J44" s="308"/>
      <c r="K44" s="190"/>
    </row>
    <row r="45" spans="2:11" customFormat="1" ht="15" customHeight="1">
      <c r="B45" s="193"/>
      <c r="C45" s="194"/>
      <c r="D45" s="192"/>
      <c r="E45" s="195" t="s">
        <v>105</v>
      </c>
      <c r="F45" s="192"/>
      <c r="G45" s="308" t="s">
        <v>430</v>
      </c>
      <c r="H45" s="308"/>
      <c r="I45" s="308"/>
      <c r="J45" s="308"/>
      <c r="K45" s="190"/>
    </row>
    <row r="46" spans="2:11" customFormat="1" ht="12.75" customHeight="1">
      <c r="B46" s="193"/>
      <c r="C46" s="194"/>
      <c r="D46" s="192"/>
      <c r="E46" s="192"/>
      <c r="F46" s="192"/>
      <c r="G46" s="192"/>
      <c r="H46" s="192"/>
      <c r="I46" s="192"/>
      <c r="J46" s="192"/>
      <c r="K46" s="190"/>
    </row>
    <row r="47" spans="2:11" customFormat="1" ht="15" customHeight="1">
      <c r="B47" s="193"/>
      <c r="C47" s="194"/>
      <c r="D47" s="308" t="s">
        <v>431</v>
      </c>
      <c r="E47" s="308"/>
      <c r="F47" s="308"/>
      <c r="G47" s="308"/>
      <c r="H47" s="308"/>
      <c r="I47" s="308"/>
      <c r="J47" s="308"/>
      <c r="K47" s="190"/>
    </row>
    <row r="48" spans="2:11" customFormat="1" ht="15" customHeight="1">
      <c r="B48" s="193"/>
      <c r="C48" s="194"/>
      <c r="D48" s="194"/>
      <c r="E48" s="308" t="s">
        <v>432</v>
      </c>
      <c r="F48" s="308"/>
      <c r="G48" s="308"/>
      <c r="H48" s="308"/>
      <c r="I48" s="308"/>
      <c r="J48" s="308"/>
      <c r="K48" s="190"/>
    </row>
    <row r="49" spans="2:11" customFormat="1" ht="15" customHeight="1">
      <c r="B49" s="193"/>
      <c r="C49" s="194"/>
      <c r="D49" s="194"/>
      <c r="E49" s="308" t="s">
        <v>433</v>
      </c>
      <c r="F49" s="308"/>
      <c r="G49" s="308"/>
      <c r="H49" s="308"/>
      <c r="I49" s="308"/>
      <c r="J49" s="308"/>
      <c r="K49" s="190"/>
    </row>
    <row r="50" spans="2:11" customFormat="1" ht="15" customHeight="1">
      <c r="B50" s="193"/>
      <c r="C50" s="194"/>
      <c r="D50" s="194"/>
      <c r="E50" s="308" t="s">
        <v>434</v>
      </c>
      <c r="F50" s="308"/>
      <c r="G50" s="308"/>
      <c r="H50" s="308"/>
      <c r="I50" s="308"/>
      <c r="J50" s="308"/>
      <c r="K50" s="190"/>
    </row>
    <row r="51" spans="2:11" customFormat="1" ht="15" customHeight="1">
      <c r="B51" s="193"/>
      <c r="C51" s="194"/>
      <c r="D51" s="308" t="s">
        <v>435</v>
      </c>
      <c r="E51" s="308"/>
      <c r="F51" s="308"/>
      <c r="G51" s="308"/>
      <c r="H51" s="308"/>
      <c r="I51" s="308"/>
      <c r="J51" s="308"/>
      <c r="K51" s="190"/>
    </row>
    <row r="52" spans="2:11" customFormat="1" ht="25.5" customHeight="1">
      <c r="B52" s="189"/>
      <c r="C52" s="309" t="s">
        <v>436</v>
      </c>
      <c r="D52" s="309"/>
      <c r="E52" s="309"/>
      <c r="F52" s="309"/>
      <c r="G52" s="309"/>
      <c r="H52" s="309"/>
      <c r="I52" s="309"/>
      <c r="J52" s="309"/>
      <c r="K52" s="190"/>
    </row>
    <row r="53" spans="2:11" customFormat="1" ht="5.25" customHeight="1">
      <c r="B53" s="189"/>
      <c r="C53" s="191"/>
      <c r="D53" s="191"/>
      <c r="E53" s="191"/>
      <c r="F53" s="191"/>
      <c r="G53" s="191"/>
      <c r="H53" s="191"/>
      <c r="I53" s="191"/>
      <c r="J53" s="191"/>
      <c r="K53" s="190"/>
    </row>
    <row r="54" spans="2:11" customFormat="1" ht="15" customHeight="1">
      <c r="B54" s="189"/>
      <c r="C54" s="308" t="s">
        <v>437</v>
      </c>
      <c r="D54" s="308"/>
      <c r="E54" s="308"/>
      <c r="F54" s="308"/>
      <c r="G54" s="308"/>
      <c r="H54" s="308"/>
      <c r="I54" s="308"/>
      <c r="J54" s="308"/>
      <c r="K54" s="190"/>
    </row>
    <row r="55" spans="2:11" customFormat="1" ht="15" customHeight="1">
      <c r="B55" s="189"/>
      <c r="C55" s="308" t="s">
        <v>438</v>
      </c>
      <c r="D55" s="308"/>
      <c r="E55" s="308"/>
      <c r="F55" s="308"/>
      <c r="G55" s="308"/>
      <c r="H55" s="308"/>
      <c r="I55" s="308"/>
      <c r="J55" s="308"/>
      <c r="K55" s="190"/>
    </row>
    <row r="56" spans="2:11" customFormat="1" ht="12.75" customHeight="1">
      <c r="B56" s="189"/>
      <c r="C56" s="192"/>
      <c r="D56" s="192"/>
      <c r="E56" s="192"/>
      <c r="F56" s="192"/>
      <c r="G56" s="192"/>
      <c r="H56" s="192"/>
      <c r="I56" s="192"/>
      <c r="J56" s="192"/>
      <c r="K56" s="190"/>
    </row>
    <row r="57" spans="2:11" customFormat="1" ht="15" customHeight="1">
      <c r="B57" s="189"/>
      <c r="C57" s="308" t="s">
        <v>439</v>
      </c>
      <c r="D57" s="308"/>
      <c r="E57" s="308"/>
      <c r="F57" s="308"/>
      <c r="G57" s="308"/>
      <c r="H57" s="308"/>
      <c r="I57" s="308"/>
      <c r="J57" s="308"/>
      <c r="K57" s="190"/>
    </row>
    <row r="58" spans="2:11" customFormat="1" ht="15" customHeight="1">
      <c r="B58" s="189"/>
      <c r="C58" s="194"/>
      <c r="D58" s="308" t="s">
        <v>440</v>
      </c>
      <c r="E58" s="308"/>
      <c r="F58" s="308"/>
      <c r="G58" s="308"/>
      <c r="H58" s="308"/>
      <c r="I58" s="308"/>
      <c r="J58" s="308"/>
      <c r="K58" s="190"/>
    </row>
    <row r="59" spans="2:11" customFormat="1" ht="15" customHeight="1">
      <c r="B59" s="189"/>
      <c r="C59" s="194"/>
      <c r="D59" s="308" t="s">
        <v>441</v>
      </c>
      <c r="E59" s="308"/>
      <c r="F59" s="308"/>
      <c r="G59" s="308"/>
      <c r="H59" s="308"/>
      <c r="I59" s="308"/>
      <c r="J59" s="308"/>
      <c r="K59" s="190"/>
    </row>
    <row r="60" spans="2:11" customFormat="1" ht="15" customHeight="1">
      <c r="B60" s="189"/>
      <c r="C60" s="194"/>
      <c r="D60" s="308" t="s">
        <v>442</v>
      </c>
      <c r="E60" s="308"/>
      <c r="F60" s="308"/>
      <c r="G60" s="308"/>
      <c r="H60" s="308"/>
      <c r="I60" s="308"/>
      <c r="J60" s="308"/>
      <c r="K60" s="190"/>
    </row>
    <row r="61" spans="2:11" customFormat="1" ht="15" customHeight="1">
      <c r="B61" s="189"/>
      <c r="C61" s="194"/>
      <c r="D61" s="308" t="s">
        <v>443</v>
      </c>
      <c r="E61" s="308"/>
      <c r="F61" s="308"/>
      <c r="G61" s="308"/>
      <c r="H61" s="308"/>
      <c r="I61" s="308"/>
      <c r="J61" s="308"/>
      <c r="K61" s="190"/>
    </row>
    <row r="62" spans="2:11" customFormat="1" ht="15" customHeight="1">
      <c r="B62" s="189"/>
      <c r="C62" s="194"/>
      <c r="D62" s="310" t="s">
        <v>444</v>
      </c>
      <c r="E62" s="310"/>
      <c r="F62" s="310"/>
      <c r="G62" s="310"/>
      <c r="H62" s="310"/>
      <c r="I62" s="310"/>
      <c r="J62" s="310"/>
      <c r="K62" s="190"/>
    </row>
    <row r="63" spans="2:11" customFormat="1" ht="15" customHeight="1">
      <c r="B63" s="189"/>
      <c r="C63" s="194"/>
      <c r="D63" s="308" t="s">
        <v>445</v>
      </c>
      <c r="E63" s="308"/>
      <c r="F63" s="308"/>
      <c r="G63" s="308"/>
      <c r="H63" s="308"/>
      <c r="I63" s="308"/>
      <c r="J63" s="308"/>
      <c r="K63" s="190"/>
    </row>
    <row r="64" spans="2:11" customFormat="1" ht="12.75" customHeight="1">
      <c r="B64" s="189"/>
      <c r="C64" s="194"/>
      <c r="D64" s="194"/>
      <c r="E64" s="197"/>
      <c r="F64" s="194"/>
      <c r="G64" s="194"/>
      <c r="H64" s="194"/>
      <c r="I64" s="194"/>
      <c r="J64" s="194"/>
      <c r="K64" s="190"/>
    </row>
    <row r="65" spans="2:11" customFormat="1" ht="15" customHeight="1">
      <c r="B65" s="189"/>
      <c r="C65" s="194"/>
      <c r="D65" s="308" t="s">
        <v>446</v>
      </c>
      <c r="E65" s="308"/>
      <c r="F65" s="308"/>
      <c r="G65" s="308"/>
      <c r="H65" s="308"/>
      <c r="I65" s="308"/>
      <c r="J65" s="308"/>
      <c r="K65" s="190"/>
    </row>
    <row r="66" spans="2:11" customFormat="1" ht="15" customHeight="1">
      <c r="B66" s="189"/>
      <c r="C66" s="194"/>
      <c r="D66" s="310" t="s">
        <v>447</v>
      </c>
      <c r="E66" s="310"/>
      <c r="F66" s="310"/>
      <c r="G66" s="310"/>
      <c r="H66" s="310"/>
      <c r="I66" s="310"/>
      <c r="J66" s="310"/>
      <c r="K66" s="190"/>
    </row>
    <row r="67" spans="2:11" customFormat="1" ht="15" customHeight="1">
      <c r="B67" s="189"/>
      <c r="C67" s="194"/>
      <c r="D67" s="308" t="s">
        <v>448</v>
      </c>
      <c r="E67" s="308"/>
      <c r="F67" s="308"/>
      <c r="G67" s="308"/>
      <c r="H67" s="308"/>
      <c r="I67" s="308"/>
      <c r="J67" s="308"/>
      <c r="K67" s="190"/>
    </row>
    <row r="68" spans="2:11" customFormat="1" ht="15" customHeight="1">
      <c r="B68" s="189"/>
      <c r="C68" s="194"/>
      <c r="D68" s="308" t="s">
        <v>449</v>
      </c>
      <c r="E68" s="308"/>
      <c r="F68" s="308"/>
      <c r="G68" s="308"/>
      <c r="H68" s="308"/>
      <c r="I68" s="308"/>
      <c r="J68" s="308"/>
      <c r="K68" s="190"/>
    </row>
    <row r="69" spans="2:11" customFormat="1" ht="15" customHeight="1">
      <c r="B69" s="189"/>
      <c r="C69" s="194"/>
      <c r="D69" s="308" t="s">
        <v>450</v>
      </c>
      <c r="E69" s="308"/>
      <c r="F69" s="308"/>
      <c r="G69" s="308"/>
      <c r="H69" s="308"/>
      <c r="I69" s="308"/>
      <c r="J69" s="308"/>
      <c r="K69" s="190"/>
    </row>
    <row r="70" spans="2:11" customFormat="1" ht="15" customHeight="1">
      <c r="B70" s="189"/>
      <c r="C70" s="194"/>
      <c r="D70" s="308" t="s">
        <v>451</v>
      </c>
      <c r="E70" s="308"/>
      <c r="F70" s="308"/>
      <c r="G70" s="308"/>
      <c r="H70" s="308"/>
      <c r="I70" s="308"/>
      <c r="J70" s="308"/>
      <c r="K70" s="190"/>
    </row>
    <row r="71" spans="2:11" customFormat="1" ht="12.75" customHeight="1">
      <c r="B71" s="198"/>
      <c r="C71" s="199"/>
      <c r="D71" s="199"/>
      <c r="E71" s="199"/>
      <c r="F71" s="199"/>
      <c r="G71" s="199"/>
      <c r="H71" s="199"/>
      <c r="I71" s="199"/>
      <c r="J71" s="199"/>
      <c r="K71" s="200"/>
    </row>
    <row r="72" spans="2:11" customFormat="1" ht="18.75" customHeight="1">
      <c r="B72" s="201"/>
      <c r="C72" s="201"/>
      <c r="D72" s="201"/>
      <c r="E72" s="201"/>
      <c r="F72" s="201"/>
      <c r="G72" s="201"/>
      <c r="H72" s="201"/>
      <c r="I72" s="201"/>
      <c r="J72" s="201"/>
      <c r="K72" s="202"/>
    </row>
    <row r="73" spans="2:11" customFormat="1" ht="18.75" customHeight="1">
      <c r="B73" s="202"/>
      <c r="C73" s="202"/>
      <c r="D73" s="202"/>
      <c r="E73" s="202"/>
      <c r="F73" s="202"/>
      <c r="G73" s="202"/>
      <c r="H73" s="202"/>
      <c r="I73" s="202"/>
      <c r="J73" s="202"/>
      <c r="K73" s="202"/>
    </row>
    <row r="74" spans="2:11" customFormat="1" ht="7.5" customHeight="1">
      <c r="B74" s="203"/>
      <c r="C74" s="204"/>
      <c r="D74" s="204"/>
      <c r="E74" s="204"/>
      <c r="F74" s="204"/>
      <c r="G74" s="204"/>
      <c r="H74" s="204"/>
      <c r="I74" s="204"/>
      <c r="J74" s="204"/>
      <c r="K74" s="205"/>
    </row>
    <row r="75" spans="2:11" customFormat="1" ht="45" customHeight="1">
      <c r="B75" s="206"/>
      <c r="C75" s="303" t="s">
        <v>452</v>
      </c>
      <c r="D75" s="303"/>
      <c r="E75" s="303"/>
      <c r="F75" s="303"/>
      <c r="G75" s="303"/>
      <c r="H75" s="303"/>
      <c r="I75" s="303"/>
      <c r="J75" s="303"/>
      <c r="K75" s="207"/>
    </row>
    <row r="76" spans="2:11" customFormat="1" ht="17.25" customHeight="1">
      <c r="B76" s="206"/>
      <c r="C76" s="208" t="s">
        <v>453</v>
      </c>
      <c r="D76" s="208"/>
      <c r="E76" s="208"/>
      <c r="F76" s="208" t="s">
        <v>454</v>
      </c>
      <c r="G76" s="209"/>
      <c r="H76" s="208" t="s">
        <v>56</v>
      </c>
      <c r="I76" s="208" t="s">
        <v>59</v>
      </c>
      <c r="J76" s="208" t="s">
        <v>455</v>
      </c>
      <c r="K76" s="207"/>
    </row>
    <row r="77" spans="2:11" customFormat="1" ht="17.25" customHeight="1">
      <c r="B77" s="206"/>
      <c r="C77" s="210" t="s">
        <v>456</v>
      </c>
      <c r="D77" s="210"/>
      <c r="E77" s="210"/>
      <c r="F77" s="211" t="s">
        <v>457</v>
      </c>
      <c r="G77" s="212"/>
      <c r="H77" s="210"/>
      <c r="I77" s="210"/>
      <c r="J77" s="210" t="s">
        <v>458</v>
      </c>
      <c r="K77" s="207"/>
    </row>
    <row r="78" spans="2:11" customFormat="1" ht="5.25" customHeight="1">
      <c r="B78" s="206"/>
      <c r="C78" s="213"/>
      <c r="D78" s="213"/>
      <c r="E78" s="213"/>
      <c r="F78" s="213"/>
      <c r="G78" s="214"/>
      <c r="H78" s="213"/>
      <c r="I78" s="213"/>
      <c r="J78" s="213"/>
      <c r="K78" s="207"/>
    </row>
    <row r="79" spans="2:11" customFormat="1" ht="15" customHeight="1">
      <c r="B79" s="206"/>
      <c r="C79" s="195" t="s">
        <v>55</v>
      </c>
      <c r="D79" s="215"/>
      <c r="E79" s="215"/>
      <c r="F79" s="216" t="s">
        <v>459</v>
      </c>
      <c r="G79" s="217"/>
      <c r="H79" s="195" t="s">
        <v>460</v>
      </c>
      <c r="I79" s="195" t="s">
        <v>461</v>
      </c>
      <c r="J79" s="195">
        <v>20</v>
      </c>
      <c r="K79" s="207"/>
    </row>
    <row r="80" spans="2:11" customFormat="1" ht="15" customHeight="1">
      <c r="B80" s="206"/>
      <c r="C80" s="195" t="s">
        <v>462</v>
      </c>
      <c r="D80" s="195"/>
      <c r="E80" s="195"/>
      <c r="F80" s="216" t="s">
        <v>459</v>
      </c>
      <c r="G80" s="217"/>
      <c r="H80" s="195" t="s">
        <v>463</v>
      </c>
      <c r="I80" s="195" t="s">
        <v>461</v>
      </c>
      <c r="J80" s="195">
        <v>120</v>
      </c>
      <c r="K80" s="207"/>
    </row>
    <row r="81" spans="2:11" customFormat="1" ht="15" customHeight="1">
      <c r="B81" s="218"/>
      <c r="C81" s="195" t="s">
        <v>464</v>
      </c>
      <c r="D81" s="195"/>
      <c r="E81" s="195"/>
      <c r="F81" s="216" t="s">
        <v>465</v>
      </c>
      <c r="G81" s="217"/>
      <c r="H81" s="195" t="s">
        <v>466</v>
      </c>
      <c r="I81" s="195" t="s">
        <v>461</v>
      </c>
      <c r="J81" s="195">
        <v>50</v>
      </c>
      <c r="K81" s="207"/>
    </row>
    <row r="82" spans="2:11" customFormat="1" ht="15" customHeight="1">
      <c r="B82" s="218"/>
      <c r="C82" s="195" t="s">
        <v>467</v>
      </c>
      <c r="D82" s="195"/>
      <c r="E82" s="195"/>
      <c r="F82" s="216" t="s">
        <v>459</v>
      </c>
      <c r="G82" s="217"/>
      <c r="H82" s="195" t="s">
        <v>468</v>
      </c>
      <c r="I82" s="195" t="s">
        <v>469</v>
      </c>
      <c r="J82" s="195"/>
      <c r="K82" s="207"/>
    </row>
    <row r="83" spans="2:11" customFormat="1" ht="15" customHeight="1">
      <c r="B83" s="218"/>
      <c r="C83" s="195" t="s">
        <v>470</v>
      </c>
      <c r="D83" s="195"/>
      <c r="E83" s="195"/>
      <c r="F83" s="216" t="s">
        <v>465</v>
      </c>
      <c r="G83" s="195"/>
      <c r="H83" s="195" t="s">
        <v>471</v>
      </c>
      <c r="I83" s="195" t="s">
        <v>461</v>
      </c>
      <c r="J83" s="195">
        <v>15</v>
      </c>
      <c r="K83" s="207"/>
    </row>
    <row r="84" spans="2:11" customFormat="1" ht="15" customHeight="1">
      <c r="B84" s="218"/>
      <c r="C84" s="195" t="s">
        <v>472</v>
      </c>
      <c r="D84" s="195"/>
      <c r="E84" s="195"/>
      <c r="F84" s="216" t="s">
        <v>465</v>
      </c>
      <c r="G84" s="195"/>
      <c r="H84" s="195" t="s">
        <v>473</v>
      </c>
      <c r="I84" s="195" t="s">
        <v>461</v>
      </c>
      <c r="J84" s="195">
        <v>15</v>
      </c>
      <c r="K84" s="207"/>
    </row>
    <row r="85" spans="2:11" customFormat="1" ht="15" customHeight="1">
      <c r="B85" s="218"/>
      <c r="C85" s="195" t="s">
        <v>474</v>
      </c>
      <c r="D85" s="195"/>
      <c r="E85" s="195"/>
      <c r="F85" s="216" t="s">
        <v>465</v>
      </c>
      <c r="G85" s="195"/>
      <c r="H85" s="195" t="s">
        <v>475</v>
      </c>
      <c r="I85" s="195" t="s">
        <v>461</v>
      </c>
      <c r="J85" s="195">
        <v>20</v>
      </c>
      <c r="K85" s="207"/>
    </row>
    <row r="86" spans="2:11" customFormat="1" ht="15" customHeight="1">
      <c r="B86" s="218"/>
      <c r="C86" s="195" t="s">
        <v>476</v>
      </c>
      <c r="D86" s="195"/>
      <c r="E86" s="195"/>
      <c r="F86" s="216" t="s">
        <v>465</v>
      </c>
      <c r="G86" s="195"/>
      <c r="H86" s="195" t="s">
        <v>477</v>
      </c>
      <c r="I86" s="195" t="s">
        <v>461</v>
      </c>
      <c r="J86" s="195">
        <v>20</v>
      </c>
      <c r="K86" s="207"/>
    </row>
    <row r="87" spans="2:11" customFormat="1" ht="15" customHeight="1">
      <c r="B87" s="218"/>
      <c r="C87" s="195" t="s">
        <v>478</v>
      </c>
      <c r="D87" s="195"/>
      <c r="E87" s="195"/>
      <c r="F87" s="216" t="s">
        <v>465</v>
      </c>
      <c r="G87" s="217"/>
      <c r="H87" s="195" t="s">
        <v>479</v>
      </c>
      <c r="I87" s="195" t="s">
        <v>461</v>
      </c>
      <c r="J87" s="195">
        <v>50</v>
      </c>
      <c r="K87" s="207"/>
    </row>
    <row r="88" spans="2:11" customFormat="1" ht="15" customHeight="1">
      <c r="B88" s="218"/>
      <c r="C88" s="195" t="s">
        <v>480</v>
      </c>
      <c r="D88" s="195"/>
      <c r="E88" s="195"/>
      <c r="F88" s="216" t="s">
        <v>465</v>
      </c>
      <c r="G88" s="217"/>
      <c r="H88" s="195" t="s">
        <v>481</v>
      </c>
      <c r="I88" s="195" t="s">
        <v>461</v>
      </c>
      <c r="J88" s="195">
        <v>20</v>
      </c>
      <c r="K88" s="207"/>
    </row>
    <row r="89" spans="2:11" customFormat="1" ht="15" customHeight="1">
      <c r="B89" s="218"/>
      <c r="C89" s="195" t="s">
        <v>482</v>
      </c>
      <c r="D89" s="195"/>
      <c r="E89" s="195"/>
      <c r="F89" s="216" t="s">
        <v>465</v>
      </c>
      <c r="G89" s="217"/>
      <c r="H89" s="195" t="s">
        <v>483</v>
      </c>
      <c r="I89" s="195" t="s">
        <v>461</v>
      </c>
      <c r="J89" s="195">
        <v>20</v>
      </c>
      <c r="K89" s="207"/>
    </row>
    <row r="90" spans="2:11" customFormat="1" ht="15" customHeight="1">
      <c r="B90" s="218"/>
      <c r="C90" s="195" t="s">
        <v>484</v>
      </c>
      <c r="D90" s="195"/>
      <c r="E90" s="195"/>
      <c r="F90" s="216" t="s">
        <v>465</v>
      </c>
      <c r="G90" s="217"/>
      <c r="H90" s="195" t="s">
        <v>485</v>
      </c>
      <c r="I90" s="195" t="s">
        <v>461</v>
      </c>
      <c r="J90" s="195">
        <v>50</v>
      </c>
      <c r="K90" s="207"/>
    </row>
    <row r="91" spans="2:11" customFormat="1" ht="15" customHeight="1">
      <c r="B91" s="218"/>
      <c r="C91" s="195" t="s">
        <v>486</v>
      </c>
      <c r="D91" s="195"/>
      <c r="E91" s="195"/>
      <c r="F91" s="216" t="s">
        <v>465</v>
      </c>
      <c r="G91" s="217"/>
      <c r="H91" s="195" t="s">
        <v>486</v>
      </c>
      <c r="I91" s="195" t="s">
        <v>461</v>
      </c>
      <c r="J91" s="195">
        <v>50</v>
      </c>
      <c r="K91" s="207"/>
    </row>
    <row r="92" spans="2:11" customFormat="1" ht="15" customHeight="1">
      <c r="B92" s="218"/>
      <c r="C92" s="195" t="s">
        <v>487</v>
      </c>
      <c r="D92" s="195"/>
      <c r="E92" s="195"/>
      <c r="F92" s="216" t="s">
        <v>465</v>
      </c>
      <c r="G92" s="217"/>
      <c r="H92" s="195" t="s">
        <v>488</v>
      </c>
      <c r="I92" s="195" t="s">
        <v>461</v>
      </c>
      <c r="J92" s="195">
        <v>255</v>
      </c>
      <c r="K92" s="207"/>
    </row>
    <row r="93" spans="2:11" customFormat="1" ht="15" customHeight="1">
      <c r="B93" s="218"/>
      <c r="C93" s="195" t="s">
        <v>489</v>
      </c>
      <c r="D93" s="195"/>
      <c r="E93" s="195"/>
      <c r="F93" s="216" t="s">
        <v>459</v>
      </c>
      <c r="G93" s="217"/>
      <c r="H93" s="195" t="s">
        <v>490</v>
      </c>
      <c r="I93" s="195" t="s">
        <v>491</v>
      </c>
      <c r="J93" s="195"/>
      <c r="K93" s="207"/>
    </row>
    <row r="94" spans="2:11" customFormat="1" ht="15" customHeight="1">
      <c r="B94" s="218"/>
      <c r="C94" s="195" t="s">
        <v>492</v>
      </c>
      <c r="D94" s="195"/>
      <c r="E94" s="195"/>
      <c r="F94" s="216" t="s">
        <v>459</v>
      </c>
      <c r="G94" s="217"/>
      <c r="H94" s="195" t="s">
        <v>493</v>
      </c>
      <c r="I94" s="195" t="s">
        <v>494</v>
      </c>
      <c r="J94" s="195"/>
      <c r="K94" s="207"/>
    </row>
    <row r="95" spans="2:11" customFormat="1" ht="15" customHeight="1">
      <c r="B95" s="218"/>
      <c r="C95" s="195" t="s">
        <v>495</v>
      </c>
      <c r="D95" s="195"/>
      <c r="E95" s="195"/>
      <c r="F95" s="216" t="s">
        <v>459</v>
      </c>
      <c r="G95" s="217"/>
      <c r="H95" s="195" t="s">
        <v>495</v>
      </c>
      <c r="I95" s="195" t="s">
        <v>494</v>
      </c>
      <c r="J95" s="195"/>
      <c r="K95" s="207"/>
    </row>
    <row r="96" spans="2:11" customFormat="1" ht="15" customHeight="1">
      <c r="B96" s="218"/>
      <c r="C96" s="195" t="s">
        <v>40</v>
      </c>
      <c r="D96" s="195"/>
      <c r="E96" s="195"/>
      <c r="F96" s="216" t="s">
        <v>459</v>
      </c>
      <c r="G96" s="217"/>
      <c r="H96" s="195" t="s">
        <v>496</v>
      </c>
      <c r="I96" s="195" t="s">
        <v>494</v>
      </c>
      <c r="J96" s="195"/>
      <c r="K96" s="207"/>
    </row>
    <row r="97" spans="2:11" customFormat="1" ht="15" customHeight="1">
      <c r="B97" s="218"/>
      <c r="C97" s="195" t="s">
        <v>50</v>
      </c>
      <c r="D97" s="195"/>
      <c r="E97" s="195"/>
      <c r="F97" s="216" t="s">
        <v>459</v>
      </c>
      <c r="G97" s="217"/>
      <c r="H97" s="195" t="s">
        <v>497</v>
      </c>
      <c r="I97" s="195" t="s">
        <v>494</v>
      </c>
      <c r="J97" s="195"/>
      <c r="K97" s="207"/>
    </row>
    <row r="98" spans="2:11" customFormat="1" ht="15" customHeight="1">
      <c r="B98" s="219"/>
      <c r="C98" s="220"/>
      <c r="D98" s="220"/>
      <c r="E98" s="220"/>
      <c r="F98" s="220"/>
      <c r="G98" s="220"/>
      <c r="H98" s="220"/>
      <c r="I98" s="220"/>
      <c r="J98" s="220"/>
      <c r="K98" s="221"/>
    </row>
    <row r="99" spans="2:11" customFormat="1" ht="18.75" customHeight="1">
      <c r="B99" s="222"/>
      <c r="C99" s="223"/>
      <c r="D99" s="223"/>
      <c r="E99" s="223"/>
      <c r="F99" s="223"/>
      <c r="G99" s="223"/>
      <c r="H99" s="223"/>
      <c r="I99" s="223"/>
      <c r="J99" s="223"/>
      <c r="K99" s="222"/>
    </row>
    <row r="100" spans="2:11" customFormat="1" ht="18.75" customHeight="1">
      <c r="B100" s="202"/>
      <c r="C100" s="202"/>
      <c r="D100" s="202"/>
      <c r="E100" s="202"/>
      <c r="F100" s="202"/>
      <c r="G100" s="202"/>
      <c r="H100" s="202"/>
      <c r="I100" s="202"/>
      <c r="J100" s="202"/>
      <c r="K100" s="202"/>
    </row>
    <row r="101" spans="2:11" customFormat="1" ht="7.5" customHeight="1">
      <c r="B101" s="203"/>
      <c r="C101" s="204"/>
      <c r="D101" s="204"/>
      <c r="E101" s="204"/>
      <c r="F101" s="204"/>
      <c r="G101" s="204"/>
      <c r="H101" s="204"/>
      <c r="I101" s="204"/>
      <c r="J101" s="204"/>
      <c r="K101" s="205"/>
    </row>
    <row r="102" spans="2:11" customFormat="1" ht="45" customHeight="1">
      <c r="B102" s="206"/>
      <c r="C102" s="303" t="s">
        <v>498</v>
      </c>
      <c r="D102" s="303"/>
      <c r="E102" s="303"/>
      <c r="F102" s="303"/>
      <c r="G102" s="303"/>
      <c r="H102" s="303"/>
      <c r="I102" s="303"/>
      <c r="J102" s="303"/>
      <c r="K102" s="207"/>
    </row>
    <row r="103" spans="2:11" customFormat="1" ht="17.25" customHeight="1">
      <c r="B103" s="206"/>
      <c r="C103" s="208" t="s">
        <v>453</v>
      </c>
      <c r="D103" s="208"/>
      <c r="E103" s="208"/>
      <c r="F103" s="208" t="s">
        <v>454</v>
      </c>
      <c r="G103" s="209"/>
      <c r="H103" s="208" t="s">
        <v>56</v>
      </c>
      <c r="I103" s="208" t="s">
        <v>59</v>
      </c>
      <c r="J103" s="208" t="s">
        <v>455</v>
      </c>
      <c r="K103" s="207"/>
    </row>
    <row r="104" spans="2:11" customFormat="1" ht="17.25" customHeight="1">
      <c r="B104" s="206"/>
      <c r="C104" s="210" t="s">
        <v>456</v>
      </c>
      <c r="D104" s="210"/>
      <c r="E104" s="210"/>
      <c r="F104" s="211" t="s">
        <v>457</v>
      </c>
      <c r="G104" s="212"/>
      <c r="H104" s="210"/>
      <c r="I104" s="210"/>
      <c r="J104" s="210" t="s">
        <v>458</v>
      </c>
      <c r="K104" s="207"/>
    </row>
    <row r="105" spans="2:11" customFormat="1" ht="5.25" customHeight="1">
      <c r="B105" s="206"/>
      <c r="C105" s="208"/>
      <c r="D105" s="208"/>
      <c r="E105" s="208"/>
      <c r="F105" s="208"/>
      <c r="G105" s="224"/>
      <c r="H105" s="208"/>
      <c r="I105" s="208"/>
      <c r="J105" s="208"/>
      <c r="K105" s="207"/>
    </row>
    <row r="106" spans="2:11" customFormat="1" ht="15" customHeight="1">
      <c r="B106" s="206"/>
      <c r="C106" s="195" t="s">
        <v>55</v>
      </c>
      <c r="D106" s="215"/>
      <c r="E106" s="215"/>
      <c r="F106" s="216" t="s">
        <v>459</v>
      </c>
      <c r="G106" s="195"/>
      <c r="H106" s="195" t="s">
        <v>499</v>
      </c>
      <c r="I106" s="195" t="s">
        <v>461</v>
      </c>
      <c r="J106" s="195">
        <v>20</v>
      </c>
      <c r="K106" s="207"/>
    </row>
    <row r="107" spans="2:11" customFormat="1" ht="15" customHeight="1">
      <c r="B107" s="206"/>
      <c r="C107" s="195" t="s">
        <v>462</v>
      </c>
      <c r="D107" s="195"/>
      <c r="E107" s="195"/>
      <c r="F107" s="216" t="s">
        <v>459</v>
      </c>
      <c r="G107" s="195"/>
      <c r="H107" s="195" t="s">
        <v>499</v>
      </c>
      <c r="I107" s="195" t="s">
        <v>461</v>
      </c>
      <c r="J107" s="195">
        <v>120</v>
      </c>
      <c r="K107" s="207"/>
    </row>
    <row r="108" spans="2:11" customFormat="1" ht="15" customHeight="1">
      <c r="B108" s="218"/>
      <c r="C108" s="195" t="s">
        <v>464</v>
      </c>
      <c r="D108" s="195"/>
      <c r="E108" s="195"/>
      <c r="F108" s="216" t="s">
        <v>465</v>
      </c>
      <c r="G108" s="195"/>
      <c r="H108" s="195" t="s">
        <v>499</v>
      </c>
      <c r="I108" s="195" t="s">
        <v>461</v>
      </c>
      <c r="J108" s="195">
        <v>50</v>
      </c>
      <c r="K108" s="207"/>
    </row>
    <row r="109" spans="2:11" customFormat="1" ht="15" customHeight="1">
      <c r="B109" s="218"/>
      <c r="C109" s="195" t="s">
        <v>467</v>
      </c>
      <c r="D109" s="195"/>
      <c r="E109" s="195"/>
      <c r="F109" s="216" t="s">
        <v>459</v>
      </c>
      <c r="G109" s="195"/>
      <c r="H109" s="195" t="s">
        <v>499</v>
      </c>
      <c r="I109" s="195" t="s">
        <v>469</v>
      </c>
      <c r="J109" s="195"/>
      <c r="K109" s="207"/>
    </row>
    <row r="110" spans="2:11" customFormat="1" ht="15" customHeight="1">
      <c r="B110" s="218"/>
      <c r="C110" s="195" t="s">
        <v>478</v>
      </c>
      <c r="D110" s="195"/>
      <c r="E110" s="195"/>
      <c r="F110" s="216" t="s">
        <v>465</v>
      </c>
      <c r="G110" s="195"/>
      <c r="H110" s="195" t="s">
        <v>499</v>
      </c>
      <c r="I110" s="195" t="s">
        <v>461</v>
      </c>
      <c r="J110" s="195">
        <v>50</v>
      </c>
      <c r="K110" s="207"/>
    </row>
    <row r="111" spans="2:11" customFormat="1" ht="15" customHeight="1">
      <c r="B111" s="218"/>
      <c r="C111" s="195" t="s">
        <v>486</v>
      </c>
      <c r="D111" s="195"/>
      <c r="E111" s="195"/>
      <c r="F111" s="216" t="s">
        <v>465</v>
      </c>
      <c r="G111" s="195"/>
      <c r="H111" s="195" t="s">
        <v>499</v>
      </c>
      <c r="I111" s="195" t="s">
        <v>461</v>
      </c>
      <c r="J111" s="195">
        <v>50</v>
      </c>
      <c r="K111" s="207"/>
    </row>
    <row r="112" spans="2:11" customFormat="1" ht="15" customHeight="1">
      <c r="B112" s="218"/>
      <c r="C112" s="195" t="s">
        <v>484</v>
      </c>
      <c r="D112" s="195"/>
      <c r="E112" s="195"/>
      <c r="F112" s="216" t="s">
        <v>465</v>
      </c>
      <c r="G112" s="195"/>
      <c r="H112" s="195" t="s">
        <v>499</v>
      </c>
      <c r="I112" s="195" t="s">
        <v>461</v>
      </c>
      <c r="J112" s="195">
        <v>50</v>
      </c>
      <c r="K112" s="207"/>
    </row>
    <row r="113" spans="2:11" customFormat="1" ht="15" customHeight="1">
      <c r="B113" s="218"/>
      <c r="C113" s="195" t="s">
        <v>55</v>
      </c>
      <c r="D113" s="195"/>
      <c r="E113" s="195"/>
      <c r="F113" s="216" t="s">
        <v>459</v>
      </c>
      <c r="G113" s="195"/>
      <c r="H113" s="195" t="s">
        <v>500</v>
      </c>
      <c r="I113" s="195" t="s">
        <v>461</v>
      </c>
      <c r="J113" s="195">
        <v>20</v>
      </c>
      <c r="K113" s="207"/>
    </row>
    <row r="114" spans="2:11" customFormat="1" ht="15" customHeight="1">
      <c r="B114" s="218"/>
      <c r="C114" s="195" t="s">
        <v>501</v>
      </c>
      <c r="D114" s="195"/>
      <c r="E114" s="195"/>
      <c r="F114" s="216" t="s">
        <v>459</v>
      </c>
      <c r="G114" s="195"/>
      <c r="H114" s="195" t="s">
        <v>502</v>
      </c>
      <c r="I114" s="195" t="s">
        <v>461</v>
      </c>
      <c r="J114" s="195">
        <v>120</v>
      </c>
      <c r="K114" s="207"/>
    </row>
    <row r="115" spans="2:11" customFormat="1" ht="15" customHeight="1">
      <c r="B115" s="218"/>
      <c r="C115" s="195" t="s">
        <v>40</v>
      </c>
      <c r="D115" s="195"/>
      <c r="E115" s="195"/>
      <c r="F115" s="216" t="s">
        <v>459</v>
      </c>
      <c r="G115" s="195"/>
      <c r="H115" s="195" t="s">
        <v>503</v>
      </c>
      <c r="I115" s="195" t="s">
        <v>494</v>
      </c>
      <c r="J115" s="195"/>
      <c r="K115" s="207"/>
    </row>
    <row r="116" spans="2:11" customFormat="1" ht="15" customHeight="1">
      <c r="B116" s="218"/>
      <c r="C116" s="195" t="s">
        <v>50</v>
      </c>
      <c r="D116" s="195"/>
      <c r="E116" s="195"/>
      <c r="F116" s="216" t="s">
        <v>459</v>
      </c>
      <c r="G116" s="195"/>
      <c r="H116" s="195" t="s">
        <v>504</v>
      </c>
      <c r="I116" s="195" t="s">
        <v>494</v>
      </c>
      <c r="J116" s="195"/>
      <c r="K116" s="207"/>
    </row>
    <row r="117" spans="2:11" customFormat="1" ht="15" customHeight="1">
      <c r="B117" s="218"/>
      <c r="C117" s="195" t="s">
        <v>59</v>
      </c>
      <c r="D117" s="195"/>
      <c r="E117" s="195"/>
      <c r="F117" s="216" t="s">
        <v>459</v>
      </c>
      <c r="G117" s="195"/>
      <c r="H117" s="195" t="s">
        <v>505</v>
      </c>
      <c r="I117" s="195" t="s">
        <v>506</v>
      </c>
      <c r="J117" s="195"/>
      <c r="K117" s="207"/>
    </row>
    <row r="118" spans="2:11" customFormat="1" ht="15" customHeight="1">
      <c r="B118" s="219"/>
      <c r="C118" s="225"/>
      <c r="D118" s="225"/>
      <c r="E118" s="225"/>
      <c r="F118" s="225"/>
      <c r="G118" s="225"/>
      <c r="H118" s="225"/>
      <c r="I118" s="225"/>
      <c r="J118" s="225"/>
      <c r="K118" s="221"/>
    </row>
    <row r="119" spans="2:11" customFormat="1" ht="18.75" customHeight="1">
      <c r="B119" s="226"/>
      <c r="C119" s="227"/>
      <c r="D119" s="227"/>
      <c r="E119" s="227"/>
      <c r="F119" s="228"/>
      <c r="G119" s="227"/>
      <c r="H119" s="227"/>
      <c r="I119" s="227"/>
      <c r="J119" s="227"/>
      <c r="K119" s="226"/>
    </row>
    <row r="120" spans="2:11" customFormat="1" ht="18.75" customHeight="1">
      <c r="B120" s="202"/>
      <c r="C120" s="202"/>
      <c r="D120" s="202"/>
      <c r="E120" s="202"/>
      <c r="F120" s="202"/>
      <c r="G120" s="202"/>
      <c r="H120" s="202"/>
      <c r="I120" s="202"/>
      <c r="J120" s="202"/>
      <c r="K120" s="202"/>
    </row>
    <row r="121" spans="2:11" customFormat="1" ht="7.5" customHeight="1">
      <c r="B121" s="229"/>
      <c r="C121" s="230"/>
      <c r="D121" s="230"/>
      <c r="E121" s="230"/>
      <c r="F121" s="230"/>
      <c r="G121" s="230"/>
      <c r="H121" s="230"/>
      <c r="I121" s="230"/>
      <c r="J121" s="230"/>
      <c r="K121" s="231"/>
    </row>
    <row r="122" spans="2:11" customFormat="1" ht="45" customHeight="1">
      <c r="B122" s="232"/>
      <c r="C122" s="304" t="s">
        <v>507</v>
      </c>
      <c r="D122" s="304"/>
      <c r="E122" s="304"/>
      <c r="F122" s="304"/>
      <c r="G122" s="304"/>
      <c r="H122" s="304"/>
      <c r="I122" s="304"/>
      <c r="J122" s="304"/>
      <c r="K122" s="233"/>
    </row>
    <row r="123" spans="2:11" customFormat="1" ht="17.25" customHeight="1">
      <c r="B123" s="234"/>
      <c r="C123" s="208" t="s">
        <v>453</v>
      </c>
      <c r="D123" s="208"/>
      <c r="E123" s="208"/>
      <c r="F123" s="208" t="s">
        <v>454</v>
      </c>
      <c r="G123" s="209"/>
      <c r="H123" s="208" t="s">
        <v>56</v>
      </c>
      <c r="I123" s="208" t="s">
        <v>59</v>
      </c>
      <c r="J123" s="208" t="s">
        <v>455</v>
      </c>
      <c r="K123" s="235"/>
    </row>
    <row r="124" spans="2:11" customFormat="1" ht="17.25" customHeight="1">
      <c r="B124" s="234"/>
      <c r="C124" s="210" t="s">
        <v>456</v>
      </c>
      <c r="D124" s="210"/>
      <c r="E124" s="210"/>
      <c r="F124" s="211" t="s">
        <v>457</v>
      </c>
      <c r="G124" s="212"/>
      <c r="H124" s="210"/>
      <c r="I124" s="210"/>
      <c r="J124" s="210" t="s">
        <v>458</v>
      </c>
      <c r="K124" s="235"/>
    </row>
    <row r="125" spans="2:11" customFormat="1" ht="5.25" customHeight="1">
      <c r="B125" s="236"/>
      <c r="C125" s="213"/>
      <c r="D125" s="213"/>
      <c r="E125" s="213"/>
      <c r="F125" s="213"/>
      <c r="G125" s="237"/>
      <c r="H125" s="213"/>
      <c r="I125" s="213"/>
      <c r="J125" s="213"/>
      <c r="K125" s="238"/>
    </row>
    <row r="126" spans="2:11" customFormat="1" ht="15" customHeight="1">
      <c r="B126" s="236"/>
      <c r="C126" s="195" t="s">
        <v>462</v>
      </c>
      <c r="D126" s="215"/>
      <c r="E126" s="215"/>
      <c r="F126" s="216" t="s">
        <v>459</v>
      </c>
      <c r="G126" s="195"/>
      <c r="H126" s="195" t="s">
        <v>499</v>
      </c>
      <c r="I126" s="195" t="s">
        <v>461</v>
      </c>
      <c r="J126" s="195">
        <v>120</v>
      </c>
      <c r="K126" s="239"/>
    </row>
    <row r="127" spans="2:11" customFormat="1" ht="15" customHeight="1">
      <c r="B127" s="236"/>
      <c r="C127" s="195" t="s">
        <v>508</v>
      </c>
      <c r="D127" s="195"/>
      <c r="E127" s="195"/>
      <c r="F127" s="216" t="s">
        <v>459</v>
      </c>
      <c r="G127" s="195"/>
      <c r="H127" s="195" t="s">
        <v>509</v>
      </c>
      <c r="I127" s="195" t="s">
        <v>461</v>
      </c>
      <c r="J127" s="195" t="s">
        <v>510</v>
      </c>
      <c r="K127" s="239"/>
    </row>
    <row r="128" spans="2:11" customFormat="1" ht="15" customHeight="1">
      <c r="B128" s="236"/>
      <c r="C128" s="195" t="s">
        <v>407</v>
      </c>
      <c r="D128" s="195"/>
      <c r="E128" s="195"/>
      <c r="F128" s="216" t="s">
        <v>459</v>
      </c>
      <c r="G128" s="195"/>
      <c r="H128" s="195" t="s">
        <v>511</v>
      </c>
      <c r="I128" s="195" t="s">
        <v>461</v>
      </c>
      <c r="J128" s="195" t="s">
        <v>510</v>
      </c>
      <c r="K128" s="239"/>
    </row>
    <row r="129" spans="2:11" customFormat="1" ht="15" customHeight="1">
      <c r="B129" s="236"/>
      <c r="C129" s="195" t="s">
        <v>470</v>
      </c>
      <c r="D129" s="195"/>
      <c r="E129" s="195"/>
      <c r="F129" s="216" t="s">
        <v>465</v>
      </c>
      <c r="G129" s="195"/>
      <c r="H129" s="195" t="s">
        <v>471</v>
      </c>
      <c r="I129" s="195" t="s">
        <v>461</v>
      </c>
      <c r="J129" s="195">
        <v>15</v>
      </c>
      <c r="K129" s="239"/>
    </row>
    <row r="130" spans="2:11" customFormat="1" ht="15" customHeight="1">
      <c r="B130" s="236"/>
      <c r="C130" s="195" t="s">
        <v>472</v>
      </c>
      <c r="D130" s="195"/>
      <c r="E130" s="195"/>
      <c r="F130" s="216" t="s">
        <v>465</v>
      </c>
      <c r="G130" s="195"/>
      <c r="H130" s="195" t="s">
        <v>473</v>
      </c>
      <c r="I130" s="195" t="s">
        <v>461</v>
      </c>
      <c r="J130" s="195">
        <v>15</v>
      </c>
      <c r="K130" s="239"/>
    </row>
    <row r="131" spans="2:11" customFormat="1" ht="15" customHeight="1">
      <c r="B131" s="236"/>
      <c r="C131" s="195" t="s">
        <v>474</v>
      </c>
      <c r="D131" s="195"/>
      <c r="E131" s="195"/>
      <c r="F131" s="216" t="s">
        <v>465</v>
      </c>
      <c r="G131" s="195"/>
      <c r="H131" s="195" t="s">
        <v>475</v>
      </c>
      <c r="I131" s="195" t="s">
        <v>461</v>
      </c>
      <c r="J131" s="195">
        <v>20</v>
      </c>
      <c r="K131" s="239"/>
    </row>
    <row r="132" spans="2:11" customFormat="1" ht="15" customHeight="1">
      <c r="B132" s="236"/>
      <c r="C132" s="195" t="s">
        <v>476</v>
      </c>
      <c r="D132" s="195"/>
      <c r="E132" s="195"/>
      <c r="F132" s="216" t="s">
        <v>465</v>
      </c>
      <c r="G132" s="195"/>
      <c r="H132" s="195" t="s">
        <v>477</v>
      </c>
      <c r="I132" s="195" t="s">
        <v>461</v>
      </c>
      <c r="J132" s="195">
        <v>20</v>
      </c>
      <c r="K132" s="239"/>
    </row>
    <row r="133" spans="2:11" customFormat="1" ht="15" customHeight="1">
      <c r="B133" s="236"/>
      <c r="C133" s="195" t="s">
        <v>464</v>
      </c>
      <c r="D133" s="195"/>
      <c r="E133" s="195"/>
      <c r="F133" s="216" t="s">
        <v>465</v>
      </c>
      <c r="G133" s="195"/>
      <c r="H133" s="195" t="s">
        <v>499</v>
      </c>
      <c r="I133" s="195" t="s">
        <v>461</v>
      </c>
      <c r="J133" s="195">
        <v>50</v>
      </c>
      <c r="K133" s="239"/>
    </row>
    <row r="134" spans="2:11" customFormat="1" ht="15" customHeight="1">
      <c r="B134" s="236"/>
      <c r="C134" s="195" t="s">
        <v>478</v>
      </c>
      <c r="D134" s="195"/>
      <c r="E134" s="195"/>
      <c r="F134" s="216" t="s">
        <v>465</v>
      </c>
      <c r="G134" s="195"/>
      <c r="H134" s="195" t="s">
        <v>499</v>
      </c>
      <c r="I134" s="195" t="s">
        <v>461</v>
      </c>
      <c r="J134" s="195">
        <v>50</v>
      </c>
      <c r="K134" s="239"/>
    </row>
    <row r="135" spans="2:11" customFormat="1" ht="15" customHeight="1">
      <c r="B135" s="236"/>
      <c r="C135" s="195" t="s">
        <v>484</v>
      </c>
      <c r="D135" s="195"/>
      <c r="E135" s="195"/>
      <c r="F135" s="216" t="s">
        <v>465</v>
      </c>
      <c r="G135" s="195"/>
      <c r="H135" s="195" t="s">
        <v>499</v>
      </c>
      <c r="I135" s="195" t="s">
        <v>461</v>
      </c>
      <c r="J135" s="195">
        <v>50</v>
      </c>
      <c r="K135" s="239"/>
    </row>
    <row r="136" spans="2:11" customFormat="1" ht="15" customHeight="1">
      <c r="B136" s="236"/>
      <c r="C136" s="195" t="s">
        <v>486</v>
      </c>
      <c r="D136" s="195"/>
      <c r="E136" s="195"/>
      <c r="F136" s="216" t="s">
        <v>465</v>
      </c>
      <c r="G136" s="195"/>
      <c r="H136" s="195" t="s">
        <v>499</v>
      </c>
      <c r="I136" s="195" t="s">
        <v>461</v>
      </c>
      <c r="J136" s="195">
        <v>50</v>
      </c>
      <c r="K136" s="239"/>
    </row>
    <row r="137" spans="2:11" customFormat="1" ht="15" customHeight="1">
      <c r="B137" s="236"/>
      <c r="C137" s="195" t="s">
        <v>487</v>
      </c>
      <c r="D137" s="195"/>
      <c r="E137" s="195"/>
      <c r="F137" s="216" t="s">
        <v>465</v>
      </c>
      <c r="G137" s="195"/>
      <c r="H137" s="195" t="s">
        <v>512</v>
      </c>
      <c r="I137" s="195" t="s">
        <v>461</v>
      </c>
      <c r="J137" s="195">
        <v>255</v>
      </c>
      <c r="K137" s="239"/>
    </row>
    <row r="138" spans="2:11" customFormat="1" ht="15" customHeight="1">
      <c r="B138" s="236"/>
      <c r="C138" s="195" t="s">
        <v>489</v>
      </c>
      <c r="D138" s="195"/>
      <c r="E138" s="195"/>
      <c r="F138" s="216" t="s">
        <v>459</v>
      </c>
      <c r="G138" s="195"/>
      <c r="H138" s="195" t="s">
        <v>513</v>
      </c>
      <c r="I138" s="195" t="s">
        <v>491</v>
      </c>
      <c r="J138" s="195"/>
      <c r="K138" s="239"/>
    </row>
    <row r="139" spans="2:11" customFormat="1" ht="15" customHeight="1">
      <c r="B139" s="236"/>
      <c r="C139" s="195" t="s">
        <v>492</v>
      </c>
      <c r="D139" s="195"/>
      <c r="E139" s="195"/>
      <c r="F139" s="216" t="s">
        <v>459</v>
      </c>
      <c r="G139" s="195"/>
      <c r="H139" s="195" t="s">
        <v>514</v>
      </c>
      <c r="I139" s="195" t="s">
        <v>494</v>
      </c>
      <c r="J139" s="195"/>
      <c r="K139" s="239"/>
    </row>
    <row r="140" spans="2:11" customFormat="1" ht="15" customHeight="1">
      <c r="B140" s="236"/>
      <c r="C140" s="195" t="s">
        <v>495</v>
      </c>
      <c r="D140" s="195"/>
      <c r="E140" s="195"/>
      <c r="F140" s="216" t="s">
        <v>459</v>
      </c>
      <c r="G140" s="195"/>
      <c r="H140" s="195" t="s">
        <v>495</v>
      </c>
      <c r="I140" s="195" t="s">
        <v>494</v>
      </c>
      <c r="J140" s="195"/>
      <c r="K140" s="239"/>
    </row>
    <row r="141" spans="2:11" customFormat="1" ht="15" customHeight="1">
      <c r="B141" s="236"/>
      <c r="C141" s="195" t="s">
        <v>40</v>
      </c>
      <c r="D141" s="195"/>
      <c r="E141" s="195"/>
      <c r="F141" s="216" t="s">
        <v>459</v>
      </c>
      <c r="G141" s="195"/>
      <c r="H141" s="195" t="s">
        <v>515</v>
      </c>
      <c r="I141" s="195" t="s">
        <v>494</v>
      </c>
      <c r="J141" s="195"/>
      <c r="K141" s="239"/>
    </row>
    <row r="142" spans="2:11" customFormat="1" ht="15" customHeight="1">
      <c r="B142" s="236"/>
      <c r="C142" s="195" t="s">
        <v>516</v>
      </c>
      <c r="D142" s="195"/>
      <c r="E142" s="195"/>
      <c r="F142" s="216" t="s">
        <v>459</v>
      </c>
      <c r="G142" s="195"/>
      <c r="H142" s="195" t="s">
        <v>517</v>
      </c>
      <c r="I142" s="195" t="s">
        <v>494</v>
      </c>
      <c r="J142" s="195"/>
      <c r="K142" s="239"/>
    </row>
    <row r="143" spans="2:11" customFormat="1" ht="15" customHeight="1">
      <c r="B143" s="240"/>
      <c r="C143" s="241"/>
      <c r="D143" s="241"/>
      <c r="E143" s="241"/>
      <c r="F143" s="241"/>
      <c r="G143" s="241"/>
      <c r="H143" s="241"/>
      <c r="I143" s="241"/>
      <c r="J143" s="241"/>
      <c r="K143" s="242"/>
    </row>
    <row r="144" spans="2:11" customFormat="1" ht="18.75" customHeight="1">
      <c r="B144" s="227"/>
      <c r="C144" s="227"/>
      <c r="D144" s="227"/>
      <c r="E144" s="227"/>
      <c r="F144" s="228"/>
      <c r="G144" s="227"/>
      <c r="H144" s="227"/>
      <c r="I144" s="227"/>
      <c r="J144" s="227"/>
      <c r="K144" s="227"/>
    </row>
    <row r="145" spans="2:11" customFormat="1" ht="18.75" customHeight="1">
      <c r="B145" s="202"/>
      <c r="C145" s="202"/>
      <c r="D145" s="202"/>
      <c r="E145" s="202"/>
      <c r="F145" s="202"/>
      <c r="G145" s="202"/>
      <c r="H145" s="202"/>
      <c r="I145" s="202"/>
      <c r="J145" s="202"/>
      <c r="K145" s="202"/>
    </row>
    <row r="146" spans="2:11" customFormat="1" ht="7.5" customHeight="1">
      <c r="B146" s="203"/>
      <c r="C146" s="204"/>
      <c r="D146" s="204"/>
      <c r="E146" s="204"/>
      <c r="F146" s="204"/>
      <c r="G146" s="204"/>
      <c r="H146" s="204"/>
      <c r="I146" s="204"/>
      <c r="J146" s="204"/>
      <c r="K146" s="205"/>
    </row>
    <row r="147" spans="2:11" customFormat="1" ht="45" customHeight="1">
      <c r="B147" s="206"/>
      <c r="C147" s="303" t="s">
        <v>518</v>
      </c>
      <c r="D147" s="303"/>
      <c r="E147" s="303"/>
      <c r="F147" s="303"/>
      <c r="G147" s="303"/>
      <c r="H147" s="303"/>
      <c r="I147" s="303"/>
      <c r="J147" s="303"/>
      <c r="K147" s="207"/>
    </row>
    <row r="148" spans="2:11" customFormat="1" ht="17.25" customHeight="1">
      <c r="B148" s="206"/>
      <c r="C148" s="208" t="s">
        <v>453</v>
      </c>
      <c r="D148" s="208"/>
      <c r="E148" s="208"/>
      <c r="F148" s="208" t="s">
        <v>454</v>
      </c>
      <c r="G148" s="209"/>
      <c r="H148" s="208" t="s">
        <v>56</v>
      </c>
      <c r="I148" s="208" t="s">
        <v>59</v>
      </c>
      <c r="J148" s="208" t="s">
        <v>455</v>
      </c>
      <c r="K148" s="207"/>
    </row>
    <row r="149" spans="2:11" customFormat="1" ht="17.25" customHeight="1">
      <c r="B149" s="206"/>
      <c r="C149" s="210" t="s">
        <v>456</v>
      </c>
      <c r="D149" s="210"/>
      <c r="E149" s="210"/>
      <c r="F149" s="211" t="s">
        <v>457</v>
      </c>
      <c r="G149" s="212"/>
      <c r="H149" s="210"/>
      <c r="I149" s="210"/>
      <c r="J149" s="210" t="s">
        <v>458</v>
      </c>
      <c r="K149" s="207"/>
    </row>
    <row r="150" spans="2:11" customFormat="1" ht="5.25" customHeight="1">
      <c r="B150" s="218"/>
      <c r="C150" s="213"/>
      <c r="D150" s="213"/>
      <c r="E150" s="213"/>
      <c r="F150" s="213"/>
      <c r="G150" s="214"/>
      <c r="H150" s="213"/>
      <c r="I150" s="213"/>
      <c r="J150" s="213"/>
      <c r="K150" s="239"/>
    </row>
    <row r="151" spans="2:11" customFormat="1" ht="15" customHeight="1">
      <c r="B151" s="218"/>
      <c r="C151" s="243" t="s">
        <v>462</v>
      </c>
      <c r="D151" s="195"/>
      <c r="E151" s="195"/>
      <c r="F151" s="244" t="s">
        <v>459</v>
      </c>
      <c r="G151" s="195"/>
      <c r="H151" s="243" t="s">
        <v>499</v>
      </c>
      <c r="I151" s="243" t="s">
        <v>461</v>
      </c>
      <c r="J151" s="243">
        <v>120</v>
      </c>
      <c r="K151" s="239"/>
    </row>
    <row r="152" spans="2:11" customFormat="1" ht="15" customHeight="1">
      <c r="B152" s="218"/>
      <c r="C152" s="243" t="s">
        <v>508</v>
      </c>
      <c r="D152" s="195"/>
      <c r="E152" s="195"/>
      <c r="F152" s="244" t="s">
        <v>459</v>
      </c>
      <c r="G152" s="195"/>
      <c r="H152" s="243" t="s">
        <v>519</v>
      </c>
      <c r="I152" s="243" t="s">
        <v>461</v>
      </c>
      <c r="J152" s="243" t="s">
        <v>510</v>
      </c>
      <c r="K152" s="239"/>
    </row>
    <row r="153" spans="2:11" customFormat="1" ht="15" customHeight="1">
      <c r="B153" s="218"/>
      <c r="C153" s="243" t="s">
        <v>407</v>
      </c>
      <c r="D153" s="195"/>
      <c r="E153" s="195"/>
      <c r="F153" s="244" t="s">
        <v>459</v>
      </c>
      <c r="G153" s="195"/>
      <c r="H153" s="243" t="s">
        <v>520</v>
      </c>
      <c r="I153" s="243" t="s">
        <v>461</v>
      </c>
      <c r="J153" s="243" t="s">
        <v>510</v>
      </c>
      <c r="K153" s="239"/>
    </row>
    <row r="154" spans="2:11" customFormat="1" ht="15" customHeight="1">
      <c r="B154" s="218"/>
      <c r="C154" s="243" t="s">
        <v>464</v>
      </c>
      <c r="D154" s="195"/>
      <c r="E154" s="195"/>
      <c r="F154" s="244" t="s">
        <v>465</v>
      </c>
      <c r="G154" s="195"/>
      <c r="H154" s="243" t="s">
        <v>499</v>
      </c>
      <c r="I154" s="243" t="s">
        <v>461</v>
      </c>
      <c r="J154" s="243">
        <v>50</v>
      </c>
      <c r="K154" s="239"/>
    </row>
    <row r="155" spans="2:11" customFormat="1" ht="15" customHeight="1">
      <c r="B155" s="218"/>
      <c r="C155" s="243" t="s">
        <v>467</v>
      </c>
      <c r="D155" s="195"/>
      <c r="E155" s="195"/>
      <c r="F155" s="244" t="s">
        <v>459</v>
      </c>
      <c r="G155" s="195"/>
      <c r="H155" s="243" t="s">
        <v>499</v>
      </c>
      <c r="I155" s="243" t="s">
        <v>469</v>
      </c>
      <c r="J155" s="243"/>
      <c r="K155" s="239"/>
    </row>
    <row r="156" spans="2:11" customFormat="1" ht="15" customHeight="1">
      <c r="B156" s="218"/>
      <c r="C156" s="243" t="s">
        <v>478</v>
      </c>
      <c r="D156" s="195"/>
      <c r="E156" s="195"/>
      <c r="F156" s="244" t="s">
        <v>465</v>
      </c>
      <c r="G156" s="195"/>
      <c r="H156" s="243" t="s">
        <v>499</v>
      </c>
      <c r="I156" s="243" t="s">
        <v>461</v>
      </c>
      <c r="J156" s="243">
        <v>50</v>
      </c>
      <c r="K156" s="239"/>
    </row>
    <row r="157" spans="2:11" customFormat="1" ht="15" customHeight="1">
      <c r="B157" s="218"/>
      <c r="C157" s="243" t="s">
        <v>486</v>
      </c>
      <c r="D157" s="195"/>
      <c r="E157" s="195"/>
      <c r="F157" s="244" t="s">
        <v>465</v>
      </c>
      <c r="G157" s="195"/>
      <c r="H157" s="243" t="s">
        <v>499</v>
      </c>
      <c r="I157" s="243" t="s">
        <v>461</v>
      </c>
      <c r="J157" s="243">
        <v>50</v>
      </c>
      <c r="K157" s="239"/>
    </row>
    <row r="158" spans="2:11" customFormat="1" ht="15" customHeight="1">
      <c r="B158" s="218"/>
      <c r="C158" s="243" t="s">
        <v>484</v>
      </c>
      <c r="D158" s="195"/>
      <c r="E158" s="195"/>
      <c r="F158" s="244" t="s">
        <v>465</v>
      </c>
      <c r="G158" s="195"/>
      <c r="H158" s="243" t="s">
        <v>499</v>
      </c>
      <c r="I158" s="243" t="s">
        <v>461</v>
      </c>
      <c r="J158" s="243">
        <v>50</v>
      </c>
      <c r="K158" s="239"/>
    </row>
    <row r="159" spans="2:11" customFormat="1" ht="15" customHeight="1">
      <c r="B159" s="218"/>
      <c r="C159" s="243" t="s">
        <v>92</v>
      </c>
      <c r="D159" s="195"/>
      <c r="E159" s="195"/>
      <c r="F159" s="244" t="s">
        <v>459</v>
      </c>
      <c r="G159" s="195"/>
      <c r="H159" s="243" t="s">
        <v>521</v>
      </c>
      <c r="I159" s="243" t="s">
        <v>461</v>
      </c>
      <c r="J159" s="243" t="s">
        <v>522</v>
      </c>
      <c r="K159" s="239"/>
    </row>
    <row r="160" spans="2:11" customFormat="1" ht="15" customHeight="1">
      <c r="B160" s="218"/>
      <c r="C160" s="243" t="s">
        <v>523</v>
      </c>
      <c r="D160" s="195"/>
      <c r="E160" s="195"/>
      <c r="F160" s="244" t="s">
        <v>459</v>
      </c>
      <c r="G160" s="195"/>
      <c r="H160" s="243" t="s">
        <v>524</v>
      </c>
      <c r="I160" s="243" t="s">
        <v>494</v>
      </c>
      <c r="J160" s="243"/>
      <c r="K160" s="239"/>
    </row>
    <row r="161" spans="2:11" customFormat="1" ht="15" customHeight="1">
      <c r="B161" s="245"/>
      <c r="C161" s="225"/>
      <c r="D161" s="225"/>
      <c r="E161" s="225"/>
      <c r="F161" s="225"/>
      <c r="G161" s="225"/>
      <c r="H161" s="225"/>
      <c r="I161" s="225"/>
      <c r="J161" s="225"/>
      <c r="K161" s="246"/>
    </row>
    <row r="162" spans="2:11" customFormat="1" ht="18.75" customHeight="1">
      <c r="B162" s="227"/>
      <c r="C162" s="237"/>
      <c r="D162" s="237"/>
      <c r="E162" s="237"/>
      <c r="F162" s="247"/>
      <c r="G162" s="237"/>
      <c r="H162" s="237"/>
      <c r="I162" s="237"/>
      <c r="J162" s="237"/>
      <c r="K162" s="227"/>
    </row>
    <row r="163" spans="2:11" customFormat="1" ht="18.75" customHeight="1">
      <c r="B163" s="202"/>
      <c r="C163" s="202"/>
      <c r="D163" s="202"/>
      <c r="E163" s="202"/>
      <c r="F163" s="202"/>
      <c r="G163" s="202"/>
      <c r="H163" s="202"/>
      <c r="I163" s="202"/>
      <c r="J163" s="202"/>
      <c r="K163" s="202"/>
    </row>
    <row r="164" spans="2:11" customFormat="1" ht="7.5" customHeight="1">
      <c r="B164" s="184"/>
      <c r="C164" s="185"/>
      <c r="D164" s="185"/>
      <c r="E164" s="185"/>
      <c r="F164" s="185"/>
      <c r="G164" s="185"/>
      <c r="H164" s="185"/>
      <c r="I164" s="185"/>
      <c r="J164" s="185"/>
      <c r="K164" s="186"/>
    </row>
    <row r="165" spans="2:11" customFormat="1" ht="45" customHeight="1">
      <c r="B165" s="187"/>
      <c r="C165" s="304" t="s">
        <v>525</v>
      </c>
      <c r="D165" s="304"/>
      <c r="E165" s="304"/>
      <c r="F165" s="304"/>
      <c r="G165" s="304"/>
      <c r="H165" s="304"/>
      <c r="I165" s="304"/>
      <c r="J165" s="304"/>
      <c r="K165" s="188"/>
    </row>
    <row r="166" spans="2:11" customFormat="1" ht="17.25" customHeight="1">
      <c r="B166" s="187"/>
      <c r="C166" s="208" t="s">
        <v>453</v>
      </c>
      <c r="D166" s="208"/>
      <c r="E166" s="208"/>
      <c r="F166" s="208" t="s">
        <v>454</v>
      </c>
      <c r="G166" s="248"/>
      <c r="H166" s="249" t="s">
        <v>56</v>
      </c>
      <c r="I166" s="249" t="s">
        <v>59</v>
      </c>
      <c r="J166" s="208" t="s">
        <v>455</v>
      </c>
      <c r="K166" s="188"/>
    </row>
    <row r="167" spans="2:11" customFormat="1" ht="17.25" customHeight="1">
      <c r="B167" s="189"/>
      <c r="C167" s="210" t="s">
        <v>456</v>
      </c>
      <c r="D167" s="210"/>
      <c r="E167" s="210"/>
      <c r="F167" s="211" t="s">
        <v>457</v>
      </c>
      <c r="G167" s="250"/>
      <c r="H167" s="251"/>
      <c r="I167" s="251"/>
      <c r="J167" s="210" t="s">
        <v>458</v>
      </c>
      <c r="K167" s="190"/>
    </row>
    <row r="168" spans="2:11" customFormat="1" ht="5.25" customHeight="1">
      <c r="B168" s="218"/>
      <c r="C168" s="213"/>
      <c r="D168" s="213"/>
      <c r="E168" s="213"/>
      <c r="F168" s="213"/>
      <c r="G168" s="214"/>
      <c r="H168" s="213"/>
      <c r="I168" s="213"/>
      <c r="J168" s="213"/>
      <c r="K168" s="239"/>
    </row>
    <row r="169" spans="2:11" customFormat="1" ht="15" customHeight="1">
      <c r="B169" s="218"/>
      <c r="C169" s="195" t="s">
        <v>462</v>
      </c>
      <c r="D169" s="195"/>
      <c r="E169" s="195"/>
      <c r="F169" s="216" t="s">
        <v>459</v>
      </c>
      <c r="G169" s="195"/>
      <c r="H169" s="195" t="s">
        <v>499</v>
      </c>
      <c r="I169" s="195" t="s">
        <v>461</v>
      </c>
      <c r="J169" s="195">
        <v>120</v>
      </c>
      <c r="K169" s="239"/>
    </row>
    <row r="170" spans="2:11" customFormat="1" ht="15" customHeight="1">
      <c r="B170" s="218"/>
      <c r="C170" s="195" t="s">
        <v>508</v>
      </c>
      <c r="D170" s="195"/>
      <c r="E170" s="195"/>
      <c r="F170" s="216" t="s">
        <v>459</v>
      </c>
      <c r="G170" s="195"/>
      <c r="H170" s="195" t="s">
        <v>509</v>
      </c>
      <c r="I170" s="195" t="s">
        <v>461</v>
      </c>
      <c r="J170" s="195" t="s">
        <v>510</v>
      </c>
      <c r="K170" s="239"/>
    </row>
    <row r="171" spans="2:11" customFormat="1" ht="15" customHeight="1">
      <c r="B171" s="218"/>
      <c r="C171" s="195" t="s">
        <v>407</v>
      </c>
      <c r="D171" s="195"/>
      <c r="E171" s="195"/>
      <c r="F171" s="216" t="s">
        <v>459</v>
      </c>
      <c r="G171" s="195"/>
      <c r="H171" s="195" t="s">
        <v>526</v>
      </c>
      <c r="I171" s="195" t="s">
        <v>461</v>
      </c>
      <c r="J171" s="195" t="s">
        <v>510</v>
      </c>
      <c r="K171" s="239"/>
    </row>
    <row r="172" spans="2:11" customFormat="1" ht="15" customHeight="1">
      <c r="B172" s="218"/>
      <c r="C172" s="195" t="s">
        <v>464</v>
      </c>
      <c r="D172" s="195"/>
      <c r="E172" s="195"/>
      <c r="F172" s="216" t="s">
        <v>465</v>
      </c>
      <c r="G172" s="195"/>
      <c r="H172" s="195" t="s">
        <v>526</v>
      </c>
      <c r="I172" s="195" t="s">
        <v>461</v>
      </c>
      <c r="J172" s="195">
        <v>50</v>
      </c>
      <c r="K172" s="239"/>
    </row>
    <row r="173" spans="2:11" customFormat="1" ht="15" customHeight="1">
      <c r="B173" s="218"/>
      <c r="C173" s="195" t="s">
        <v>467</v>
      </c>
      <c r="D173" s="195"/>
      <c r="E173" s="195"/>
      <c r="F173" s="216" t="s">
        <v>459</v>
      </c>
      <c r="G173" s="195"/>
      <c r="H173" s="195" t="s">
        <v>526</v>
      </c>
      <c r="I173" s="195" t="s">
        <v>469</v>
      </c>
      <c r="J173" s="195"/>
      <c r="K173" s="239"/>
    </row>
    <row r="174" spans="2:11" customFormat="1" ht="15" customHeight="1">
      <c r="B174" s="218"/>
      <c r="C174" s="195" t="s">
        <v>478</v>
      </c>
      <c r="D174" s="195"/>
      <c r="E174" s="195"/>
      <c r="F174" s="216" t="s">
        <v>465</v>
      </c>
      <c r="G174" s="195"/>
      <c r="H174" s="195" t="s">
        <v>526</v>
      </c>
      <c r="I174" s="195" t="s">
        <v>461</v>
      </c>
      <c r="J174" s="195">
        <v>50</v>
      </c>
      <c r="K174" s="239"/>
    </row>
    <row r="175" spans="2:11" customFormat="1" ht="15" customHeight="1">
      <c r="B175" s="218"/>
      <c r="C175" s="195" t="s">
        <v>486</v>
      </c>
      <c r="D175" s="195"/>
      <c r="E175" s="195"/>
      <c r="F175" s="216" t="s">
        <v>465</v>
      </c>
      <c r="G175" s="195"/>
      <c r="H175" s="195" t="s">
        <v>526</v>
      </c>
      <c r="I175" s="195" t="s">
        <v>461</v>
      </c>
      <c r="J175" s="195">
        <v>50</v>
      </c>
      <c r="K175" s="239"/>
    </row>
    <row r="176" spans="2:11" customFormat="1" ht="15" customHeight="1">
      <c r="B176" s="218"/>
      <c r="C176" s="195" t="s">
        <v>484</v>
      </c>
      <c r="D176" s="195"/>
      <c r="E176" s="195"/>
      <c r="F176" s="216" t="s">
        <v>465</v>
      </c>
      <c r="G176" s="195"/>
      <c r="H176" s="195" t="s">
        <v>526</v>
      </c>
      <c r="I176" s="195" t="s">
        <v>461</v>
      </c>
      <c r="J176" s="195">
        <v>50</v>
      </c>
      <c r="K176" s="239"/>
    </row>
    <row r="177" spans="2:11" customFormat="1" ht="15" customHeight="1">
      <c r="B177" s="218"/>
      <c r="C177" s="195" t="s">
        <v>101</v>
      </c>
      <c r="D177" s="195"/>
      <c r="E177" s="195"/>
      <c r="F177" s="216" t="s">
        <v>459</v>
      </c>
      <c r="G177" s="195"/>
      <c r="H177" s="195" t="s">
        <v>527</v>
      </c>
      <c r="I177" s="195" t="s">
        <v>528</v>
      </c>
      <c r="J177" s="195"/>
      <c r="K177" s="239"/>
    </row>
    <row r="178" spans="2:11" customFormat="1" ht="15" customHeight="1">
      <c r="B178" s="218"/>
      <c r="C178" s="195" t="s">
        <v>59</v>
      </c>
      <c r="D178" s="195"/>
      <c r="E178" s="195"/>
      <c r="F178" s="216" t="s">
        <v>459</v>
      </c>
      <c r="G178" s="195"/>
      <c r="H178" s="195" t="s">
        <v>529</v>
      </c>
      <c r="I178" s="195" t="s">
        <v>530</v>
      </c>
      <c r="J178" s="195">
        <v>1</v>
      </c>
      <c r="K178" s="239"/>
    </row>
    <row r="179" spans="2:11" customFormat="1" ht="15" customHeight="1">
      <c r="B179" s="218"/>
      <c r="C179" s="195" t="s">
        <v>55</v>
      </c>
      <c r="D179" s="195"/>
      <c r="E179" s="195"/>
      <c r="F179" s="216" t="s">
        <v>459</v>
      </c>
      <c r="G179" s="195"/>
      <c r="H179" s="195" t="s">
        <v>531</v>
      </c>
      <c r="I179" s="195" t="s">
        <v>461</v>
      </c>
      <c r="J179" s="195">
        <v>20</v>
      </c>
      <c r="K179" s="239"/>
    </row>
    <row r="180" spans="2:11" customFormat="1" ht="15" customHeight="1">
      <c r="B180" s="218"/>
      <c r="C180" s="195" t="s">
        <v>56</v>
      </c>
      <c r="D180" s="195"/>
      <c r="E180" s="195"/>
      <c r="F180" s="216" t="s">
        <v>459</v>
      </c>
      <c r="G180" s="195"/>
      <c r="H180" s="195" t="s">
        <v>532</v>
      </c>
      <c r="I180" s="195" t="s">
        <v>461</v>
      </c>
      <c r="J180" s="195">
        <v>255</v>
      </c>
      <c r="K180" s="239"/>
    </row>
    <row r="181" spans="2:11" customFormat="1" ht="15" customHeight="1">
      <c r="B181" s="218"/>
      <c r="C181" s="195" t="s">
        <v>102</v>
      </c>
      <c r="D181" s="195"/>
      <c r="E181" s="195"/>
      <c r="F181" s="216" t="s">
        <v>459</v>
      </c>
      <c r="G181" s="195"/>
      <c r="H181" s="195" t="s">
        <v>423</v>
      </c>
      <c r="I181" s="195" t="s">
        <v>461</v>
      </c>
      <c r="J181" s="195">
        <v>10</v>
      </c>
      <c r="K181" s="239"/>
    </row>
    <row r="182" spans="2:11" customFormat="1" ht="15" customHeight="1">
      <c r="B182" s="218"/>
      <c r="C182" s="195" t="s">
        <v>103</v>
      </c>
      <c r="D182" s="195"/>
      <c r="E182" s="195"/>
      <c r="F182" s="216" t="s">
        <v>459</v>
      </c>
      <c r="G182" s="195"/>
      <c r="H182" s="195" t="s">
        <v>533</v>
      </c>
      <c r="I182" s="195" t="s">
        <v>494</v>
      </c>
      <c r="J182" s="195"/>
      <c r="K182" s="239"/>
    </row>
    <row r="183" spans="2:11" customFormat="1" ht="15" customHeight="1">
      <c r="B183" s="218"/>
      <c r="C183" s="195" t="s">
        <v>534</v>
      </c>
      <c r="D183" s="195"/>
      <c r="E183" s="195"/>
      <c r="F183" s="216" t="s">
        <v>459</v>
      </c>
      <c r="G183" s="195"/>
      <c r="H183" s="195" t="s">
        <v>535</v>
      </c>
      <c r="I183" s="195" t="s">
        <v>494</v>
      </c>
      <c r="J183" s="195"/>
      <c r="K183" s="239"/>
    </row>
    <row r="184" spans="2:11" customFormat="1" ht="15" customHeight="1">
      <c r="B184" s="218"/>
      <c r="C184" s="195" t="s">
        <v>523</v>
      </c>
      <c r="D184" s="195"/>
      <c r="E184" s="195"/>
      <c r="F184" s="216" t="s">
        <v>459</v>
      </c>
      <c r="G184" s="195"/>
      <c r="H184" s="195" t="s">
        <v>536</v>
      </c>
      <c r="I184" s="195" t="s">
        <v>494</v>
      </c>
      <c r="J184" s="195"/>
      <c r="K184" s="239"/>
    </row>
    <row r="185" spans="2:11" customFormat="1" ht="15" customHeight="1">
      <c r="B185" s="218"/>
      <c r="C185" s="195" t="s">
        <v>105</v>
      </c>
      <c r="D185" s="195"/>
      <c r="E185" s="195"/>
      <c r="F185" s="216" t="s">
        <v>465</v>
      </c>
      <c r="G185" s="195"/>
      <c r="H185" s="195" t="s">
        <v>537</v>
      </c>
      <c r="I185" s="195" t="s">
        <v>461</v>
      </c>
      <c r="J185" s="195">
        <v>50</v>
      </c>
      <c r="K185" s="239"/>
    </row>
    <row r="186" spans="2:11" customFormat="1" ht="15" customHeight="1">
      <c r="B186" s="218"/>
      <c r="C186" s="195" t="s">
        <v>538</v>
      </c>
      <c r="D186" s="195"/>
      <c r="E186" s="195"/>
      <c r="F186" s="216" t="s">
        <v>465</v>
      </c>
      <c r="G186" s="195"/>
      <c r="H186" s="195" t="s">
        <v>539</v>
      </c>
      <c r="I186" s="195" t="s">
        <v>540</v>
      </c>
      <c r="J186" s="195"/>
      <c r="K186" s="239"/>
    </row>
    <row r="187" spans="2:11" customFormat="1" ht="15" customHeight="1">
      <c r="B187" s="218"/>
      <c r="C187" s="195" t="s">
        <v>541</v>
      </c>
      <c r="D187" s="195"/>
      <c r="E187" s="195"/>
      <c r="F187" s="216" t="s">
        <v>465</v>
      </c>
      <c r="G187" s="195"/>
      <c r="H187" s="195" t="s">
        <v>542</v>
      </c>
      <c r="I187" s="195" t="s">
        <v>540</v>
      </c>
      <c r="J187" s="195"/>
      <c r="K187" s="239"/>
    </row>
    <row r="188" spans="2:11" customFormat="1" ht="15" customHeight="1">
      <c r="B188" s="218"/>
      <c r="C188" s="195" t="s">
        <v>543</v>
      </c>
      <c r="D188" s="195"/>
      <c r="E188" s="195"/>
      <c r="F188" s="216" t="s">
        <v>465</v>
      </c>
      <c r="G188" s="195"/>
      <c r="H188" s="195" t="s">
        <v>544</v>
      </c>
      <c r="I188" s="195" t="s">
        <v>540</v>
      </c>
      <c r="J188" s="195"/>
      <c r="K188" s="239"/>
    </row>
    <row r="189" spans="2:11" customFormat="1" ht="15" customHeight="1">
      <c r="B189" s="218"/>
      <c r="C189" s="252" t="s">
        <v>545</v>
      </c>
      <c r="D189" s="195"/>
      <c r="E189" s="195"/>
      <c r="F189" s="216" t="s">
        <v>465</v>
      </c>
      <c r="G189" s="195"/>
      <c r="H189" s="195" t="s">
        <v>546</v>
      </c>
      <c r="I189" s="195" t="s">
        <v>547</v>
      </c>
      <c r="J189" s="253" t="s">
        <v>548</v>
      </c>
      <c r="K189" s="239"/>
    </row>
    <row r="190" spans="2:11" customFormat="1" ht="15" customHeight="1">
      <c r="B190" s="218"/>
      <c r="C190" s="252" t="s">
        <v>44</v>
      </c>
      <c r="D190" s="195"/>
      <c r="E190" s="195"/>
      <c r="F190" s="216" t="s">
        <v>459</v>
      </c>
      <c r="G190" s="195"/>
      <c r="H190" s="192" t="s">
        <v>549</v>
      </c>
      <c r="I190" s="195" t="s">
        <v>550</v>
      </c>
      <c r="J190" s="195"/>
      <c r="K190" s="239"/>
    </row>
    <row r="191" spans="2:11" customFormat="1" ht="15" customHeight="1">
      <c r="B191" s="218"/>
      <c r="C191" s="252" t="s">
        <v>551</v>
      </c>
      <c r="D191" s="195"/>
      <c r="E191" s="195"/>
      <c r="F191" s="216" t="s">
        <v>459</v>
      </c>
      <c r="G191" s="195"/>
      <c r="H191" s="195" t="s">
        <v>552</v>
      </c>
      <c r="I191" s="195" t="s">
        <v>494</v>
      </c>
      <c r="J191" s="195"/>
      <c r="K191" s="239"/>
    </row>
    <row r="192" spans="2:11" customFormat="1" ht="15" customHeight="1">
      <c r="B192" s="218"/>
      <c r="C192" s="252" t="s">
        <v>553</v>
      </c>
      <c r="D192" s="195"/>
      <c r="E192" s="195"/>
      <c r="F192" s="216" t="s">
        <v>459</v>
      </c>
      <c r="G192" s="195"/>
      <c r="H192" s="195" t="s">
        <v>554</v>
      </c>
      <c r="I192" s="195" t="s">
        <v>494</v>
      </c>
      <c r="J192" s="195"/>
      <c r="K192" s="239"/>
    </row>
    <row r="193" spans="2:11" customFormat="1" ht="15" customHeight="1">
      <c r="B193" s="218"/>
      <c r="C193" s="252" t="s">
        <v>555</v>
      </c>
      <c r="D193" s="195"/>
      <c r="E193" s="195"/>
      <c r="F193" s="216" t="s">
        <v>465</v>
      </c>
      <c r="G193" s="195"/>
      <c r="H193" s="195" t="s">
        <v>556</v>
      </c>
      <c r="I193" s="195" t="s">
        <v>494</v>
      </c>
      <c r="J193" s="195"/>
      <c r="K193" s="239"/>
    </row>
    <row r="194" spans="2:11" customFormat="1" ht="15" customHeight="1">
      <c r="B194" s="245"/>
      <c r="C194" s="254"/>
      <c r="D194" s="225"/>
      <c r="E194" s="225"/>
      <c r="F194" s="225"/>
      <c r="G194" s="225"/>
      <c r="H194" s="225"/>
      <c r="I194" s="225"/>
      <c r="J194" s="225"/>
      <c r="K194" s="246"/>
    </row>
    <row r="195" spans="2:11" customFormat="1" ht="18.75" customHeight="1">
      <c r="B195" s="227"/>
      <c r="C195" s="237"/>
      <c r="D195" s="237"/>
      <c r="E195" s="237"/>
      <c r="F195" s="247"/>
      <c r="G195" s="237"/>
      <c r="H195" s="237"/>
      <c r="I195" s="237"/>
      <c r="J195" s="237"/>
      <c r="K195" s="227"/>
    </row>
    <row r="196" spans="2:11" customFormat="1" ht="18.75" customHeight="1">
      <c r="B196" s="227"/>
      <c r="C196" s="237"/>
      <c r="D196" s="237"/>
      <c r="E196" s="237"/>
      <c r="F196" s="247"/>
      <c r="G196" s="237"/>
      <c r="H196" s="237"/>
      <c r="I196" s="237"/>
      <c r="J196" s="237"/>
      <c r="K196" s="227"/>
    </row>
    <row r="197" spans="2:11" customFormat="1" ht="18.75" customHeight="1">
      <c r="B197" s="202"/>
      <c r="C197" s="202"/>
      <c r="D197" s="202"/>
      <c r="E197" s="202"/>
      <c r="F197" s="202"/>
      <c r="G197" s="202"/>
      <c r="H197" s="202"/>
      <c r="I197" s="202"/>
      <c r="J197" s="202"/>
      <c r="K197" s="202"/>
    </row>
    <row r="198" spans="2:11" customFormat="1" ht="13.5">
      <c r="B198" s="184"/>
      <c r="C198" s="185"/>
      <c r="D198" s="185"/>
      <c r="E198" s="185"/>
      <c r="F198" s="185"/>
      <c r="G198" s="185"/>
      <c r="H198" s="185"/>
      <c r="I198" s="185"/>
      <c r="J198" s="185"/>
      <c r="K198" s="186"/>
    </row>
    <row r="199" spans="2:11" customFormat="1" ht="21">
      <c r="B199" s="187"/>
      <c r="C199" s="304" t="s">
        <v>557</v>
      </c>
      <c r="D199" s="304"/>
      <c r="E199" s="304"/>
      <c r="F199" s="304"/>
      <c r="G199" s="304"/>
      <c r="H199" s="304"/>
      <c r="I199" s="304"/>
      <c r="J199" s="304"/>
      <c r="K199" s="188"/>
    </row>
    <row r="200" spans="2:11" customFormat="1" ht="25.5" customHeight="1">
      <c r="B200" s="187"/>
      <c r="C200" s="255" t="s">
        <v>558</v>
      </c>
      <c r="D200" s="255"/>
      <c r="E200" s="255"/>
      <c r="F200" s="255" t="s">
        <v>559</v>
      </c>
      <c r="G200" s="256"/>
      <c r="H200" s="305" t="s">
        <v>560</v>
      </c>
      <c r="I200" s="305"/>
      <c r="J200" s="305"/>
      <c r="K200" s="188"/>
    </row>
    <row r="201" spans="2:11" customFormat="1" ht="5.25" customHeight="1">
      <c r="B201" s="218"/>
      <c r="C201" s="213"/>
      <c r="D201" s="213"/>
      <c r="E201" s="213"/>
      <c r="F201" s="213"/>
      <c r="G201" s="237"/>
      <c r="H201" s="213"/>
      <c r="I201" s="213"/>
      <c r="J201" s="213"/>
      <c r="K201" s="239"/>
    </row>
    <row r="202" spans="2:11" customFormat="1" ht="15" customHeight="1">
      <c r="B202" s="218"/>
      <c r="C202" s="195" t="s">
        <v>550</v>
      </c>
      <c r="D202" s="195"/>
      <c r="E202" s="195"/>
      <c r="F202" s="216" t="s">
        <v>45</v>
      </c>
      <c r="G202" s="195"/>
      <c r="H202" s="306" t="s">
        <v>561</v>
      </c>
      <c r="I202" s="306"/>
      <c r="J202" s="306"/>
      <c r="K202" s="239"/>
    </row>
    <row r="203" spans="2:11" customFormat="1" ht="15" customHeight="1">
      <c r="B203" s="218"/>
      <c r="C203" s="195"/>
      <c r="D203" s="195"/>
      <c r="E203" s="195"/>
      <c r="F203" s="216" t="s">
        <v>46</v>
      </c>
      <c r="G203" s="195"/>
      <c r="H203" s="306" t="s">
        <v>562</v>
      </c>
      <c r="I203" s="306"/>
      <c r="J203" s="306"/>
      <c r="K203" s="239"/>
    </row>
    <row r="204" spans="2:11" customFormat="1" ht="15" customHeight="1">
      <c r="B204" s="218"/>
      <c r="C204" s="195"/>
      <c r="D204" s="195"/>
      <c r="E204" s="195"/>
      <c r="F204" s="216" t="s">
        <v>49</v>
      </c>
      <c r="G204" s="195"/>
      <c r="H204" s="306" t="s">
        <v>563</v>
      </c>
      <c r="I204" s="306"/>
      <c r="J204" s="306"/>
      <c r="K204" s="239"/>
    </row>
    <row r="205" spans="2:11" customFormat="1" ht="15" customHeight="1">
      <c r="B205" s="218"/>
      <c r="C205" s="195"/>
      <c r="D205" s="195"/>
      <c r="E205" s="195"/>
      <c r="F205" s="216" t="s">
        <v>47</v>
      </c>
      <c r="G205" s="195"/>
      <c r="H205" s="306" t="s">
        <v>564</v>
      </c>
      <c r="I205" s="306"/>
      <c r="J205" s="306"/>
      <c r="K205" s="239"/>
    </row>
    <row r="206" spans="2:11" customFormat="1" ht="15" customHeight="1">
      <c r="B206" s="218"/>
      <c r="C206" s="195"/>
      <c r="D206" s="195"/>
      <c r="E206" s="195"/>
      <c r="F206" s="216" t="s">
        <v>48</v>
      </c>
      <c r="G206" s="195"/>
      <c r="H206" s="306" t="s">
        <v>565</v>
      </c>
      <c r="I206" s="306"/>
      <c r="J206" s="306"/>
      <c r="K206" s="239"/>
    </row>
    <row r="207" spans="2:11" customFormat="1" ht="15" customHeight="1">
      <c r="B207" s="218"/>
      <c r="C207" s="195"/>
      <c r="D207" s="195"/>
      <c r="E207" s="195"/>
      <c r="F207" s="216"/>
      <c r="G207" s="195"/>
      <c r="H207" s="195"/>
      <c r="I207" s="195"/>
      <c r="J207" s="195"/>
      <c r="K207" s="239"/>
    </row>
    <row r="208" spans="2:11" customFormat="1" ht="15" customHeight="1">
      <c r="B208" s="218"/>
      <c r="C208" s="195" t="s">
        <v>506</v>
      </c>
      <c r="D208" s="195"/>
      <c r="E208" s="195"/>
      <c r="F208" s="216" t="s">
        <v>81</v>
      </c>
      <c r="G208" s="195"/>
      <c r="H208" s="306" t="s">
        <v>566</v>
      </c>
      <c r="I208" s="306"/>
      <c r="J208" s="306"/>
      <c r="K208" s="239"/>
    </row>
    <row r="209" spans="2:11" customFormat="1" ht="15" customHeight="1">
      <c r="B209" s="218"/>
      <c r="C209" s="195"/>
      <c r="D209" s="195"/>
      <c r="E209" s="195"/>
      <c r="F209" s="216" t="s">
        <v>402</v>
      </c>
      <c r="G209" s="195"/>
      <c r="H209" s="306" t="s">
        <v>403</v>
      </c>
      <c r="I209" s="306"/>
      <c r="J209" s="306"/>
      <c r="K209" s="239"/>
    </row>
    <row r="210" spans="2:11" customFormat="1" ht="15" customHeight="1">
      <c r="B210" s="218"/>
      <c r="C210" s="195"/>
      <c r="D210" s="195"/>
      <c r="E210" s="195"/>
      <c r="F210" s="216" t="s">
        <v>400</v>
      </c>
      <c r="G210" s="195"/>
      <c r="H210" s="306" t="s">
        <v>567</v>
      </c>
      <c r="I210" s="306"/>
      <c r="J210" s="306"/>
      <c r="K210" s="239"/>
    </row>
    <row r="211" spans="2:11" customFormat="1" ht="15" customHeight="1">
      <c r="B211" s="257"/>
      <c r="C211" s="195"/>
      <c r="D211" s="195"/>
      <c r="E211" s="195"/>
      <c r="F211" s="216" t="s">
        <v>404</v>
      </c>
      <c r="G211" s="252"/>
      <c r="H211" s="307" t="s">
        <v>86</v>
      </c>
      <c r="I211" s="307"/>
      <c r="J211" s="307"/>
      <c r="K211" s="258"/>
    </row>
    <row r="212" spans="2:11" customFormat="1" ht="15" customHeight="1">
      <c r="B212" s="257"/>
      <c r="C212" s="195"/>
      <c r="D212" s="195"/>
      <c r="E212" s="195"/>
      <c r="F212" s="216" t="s">
        <v>405</v>
      </c>
      <c r="G212" s="252"/>
      <c r="H212" s="307" t="s">
        <v>568</v>
      </c>
      <c r="I212" s="307"/>
      <c r="J212" s="307"/>
      <c r="K212" s="258"/>
    </row>
    <row r="213" spans="2:11" customFormat="1" ht="15" customHeight="1">
      <c r="B213" s="257"/>
      <c r="C213" s="195"/>
      <c r="D213" s="195"/>
      <c r="E213" s="195"/>
      <c r="F213" s="216"/>
      <c r="G213" s="252"/>
      <c r="H213" s="243"/>
      <c r="I213" s="243"/>
      <c r="J213" s="243"/>
      <c r="K213" s="258"/>
    </row>
    <row r="214" spans="2:11" customFormat="1" ht="15" customHeight="1">
      <c r="B214" s="257"/>
      <c r="C214" s="195" t="s">
        <v>530</v>
      </c>
      <c r="D214" s="195"/>
      <c r="E214" s="195"/>
      <c r="F214" s="216">
        <v>1</v>
      </c>
      <c r="G214" s="252"/>
      <c r="H214" s="307" t="s">
        <v>569</v>
      </c>
      <c r="I214" s="307"/>
      <c r="J214" s="307"/>
      <c r="K214" s="258"/>
    </row>
    <row r="215" spans="2:11" customFormat="1" ht="15" customHeight="1">
      <c r="B215" s="257"/>
      <c r="C215" s="195"/>
      <c r="D215" s="195"/>
      <c r="E215" s="195"/>
      <c r="F215" s="216">
        <v>2</v>
      </c>
      <c r="G215" s="252"/>
      <c r="H215" s="307" t="s">
        <v>570</v>
      </c>
      <c r="I215" s="307"/>
      <c r="J215" s="307"/>
      <c r="K215" s="258"/>
    </row>
    <row r="216" spans="2:11" customFormat="1" ht="15" customHeight="1">
      <c r="B216" s="257"/>
      <c r="C216" s="195"/>
      <c r="D216" s="195"/>
      <c r="E216" s="195"/>
      <c r="F216" s="216">
        <v>3</v>
      </c>
      <c r="G216" s="252"/>
      <c r="H216" s="307" t="s">
        <v>571</v>
      </c>
      <c r="I216" s="307"/>
      <c r="J216" s="307"/>
      <c r="K216" s="258"/>
    </row>
    <row r="217" spans="2:11" customFormat="1" ht="15" customHeight="1">
      <c r="B217" s="257"/>
      <c r="C217" s="195"/>
      <c r="D217" s="195"/>
      <c r="E217" s="195"/>
      <c r="F217" s="216">
        <v>4</v>
      </c>
      <c r="G217" s="252"/>
      <c r="H217" s="307" t="s">
        <v>572</v>
      </c>
      <c r="I217" s="307"/>
      <c r="J217" s="307"/>
      <c r="K217" s="258"/>
    </row>
    <row r="218" spans="2:11" customFormat="1" ht="12.75" customHeight="1">
      <c r="B218" s="259"/>
      <c r="C218" s="260"/>
      <c r="D218" s="260"/>
      <c r="E218" s="260"/>
      <c r="F218" s="260"/>
      <c r="G218" s="260"/>
      <c r="H218" s="260"/>
      <c r="I218" s="260"/>
      <c r="J218" s="260"/>
      <c r="K218" s="261"/>
    </row>
  </sheetData>
  <sheetProtection formatCells="0" formatColumns="0" formatRows="0" insertColumns="0" insertRows="0" insertHyperlinks="0" deleteColumns="0" deleteRows="0" sort="0" autoFilter="0" pivotTables="0"/>
  <mergeCells count="77">
    <mergeCell ref="G44:J44"/>
    <mergeCell ref="G45:J45"/>
    <mergeCell ref="C3:J3"/>
    <mergeCell ref="C4:J4"/>
    <mergeCell ref="C6:J6"/>
    <mergeCell ref="C7:J7"/>
    <mergeCell ref="G39:J39"/>
    <mergeCell ref="G40:J40"/>
    <mergeCell ref="G41:J41"/>
    <mergeCell ref="G42:J42"/>
    <mergeCell ref="G43:J43"/>
    <mergeCell ref="D34:J34"/>
    <mergeCell ref="D35:J35"/>
    <mergeCell ref="G36:J36"/>
    <mergeCell ref="G37:J37"/>
    <mergeCell ref="G38:J38"/>
    <mergeCell ref="D27:J27"/>
    <mergeCell ref="D28:J28"/>
    <mergeCell ref="D30:J30"/>
    <mergeCell ref="D31:J31"/>
    <mergeCell ref="D33:J33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65:J65"/>
    <mergeCell ref="D66:J66"/>
    <mergeCell ref="D67:J67"/>
    <mergeCell ref="D68:J68"/>
    <mergeCell ref="D69:J69"/>
    <mergeCell ref="D59:J59"/>
    <mergeCell ref="D60:J60"/>
    <mergeCell ref="D61:J61"/>
    <mergeCell ref="D62:J62"/>
    <mergeCell ref="D63:J63"/>
    <mergeCell ref="C52:J52"/>
    <mergeCell ref="C54:J54"/>
    <mergeCell ref="C55:J55"/>
    <mergeCell ref="C57:J57"/>
    <mergeCell ref="D58:J58"/>
    <mergeCell ref="D47:J47"/>
    <mergeCell ref="E48:J48"/>
    <mergeCell ref="E49:J49"/>
    <mergeCell ref="E50:J50"/>
    <mergeCell ref="D51:J51"/>
    <mergeCell ref="H212:J212"/>
    <mergeCell ref="H214:J214"/>
    <mergeCell ref="H215:J215"/>
    <mergeCell ref="H216:J216"/>
    <mergeCell ref="H217:J217"/>
    <mergeCell ref="H206:J206"/>
    <mergeCell ref="H208:J208"/>
    <mergeCell ref="H209:J209"/>
    <mergeCell ref="H210:J210"/>
    <mergeCell ref="H211:J211"/>
    <mergeCell ref="H200:J200"/>
    <mergeCell ref="H202:J202"/>
    <mergeCell ref="H203:J203"/>
    <mergeCell ref="H204:J204"/>
    <mergeCell ref="H205:J205"/>
    <mergeCell ref="C102:J102"/>
    <mergeCell ref="C122:J122"/>
    <mergeCell ref="C147:J147"/>
    <mergeCell ref="C165:J165"/>
    <mergeCell ref="C199:J199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7</vt:i4>
      </vt:variant>
    </vt:vector>
  </HeadingPairs>
  <TitlesOfParts>
    <vt:vector size="11" baseType="lpstr">
      <vt:lpstr>Rekapitulace stavby</vt:lpstr>
      <vt:lpstr>01 - Stavební část</vt:lpstr>
      <vt:lpstr>02 - Vedlejší a ostatní n...</vt:lpstr>
      <vt:lpstr>Pokyny pro vyplnění</vt:lpstr>
      <vt:lpstr>'01 - Stavební část'!Názvy_tisku</vt:lpstr>
      <vt:lpstr>'02 - Vedlejší a ostatní n...'!Názvy_tisku</vt:lpstr>
      <vt:lpstr>'Rekapitulace stavby'!Názvy_tisku</vt:lpstr>
      <vt:lpstr>'01 - Stavební část'!Oblast_tisku</vt:lpstr>
      <vt:lpstr>'02 - Vedlejší a ostatní n...'!Oblast_tisku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Frous</dc:creator>
  <cp:lastModifiedBy>Monika Drobilová</cp:lastModifiedBy>
  <dcterms:created xsi:type="dcterms:W3CDTF">2021-10-02T18:21:23Z</dcterms:created>
  <dcterms:modified xsi:type="dcterms:W3CDTF">2025-09-28T09:41:22Z</dcterms:modified>
</cp:coreProperties>
</file>