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Stavební_práce\CZ\Dětské centrum Karlovy Vary\P25____   Vybudování únikové cesty\"/>
    </mc:Choice>
  </mc:AlternateContent>
  <xr:revisionPtr revIDLastSave="0" documentId="13_ncr:1_{3BA91F26-338D-4FA0-81EE-9291D910AA57}" xr6:coauthVersionLast="36" xr6:coauthVersionMax="36" xr10:uidLastSave="{00000000-0000-0000-0000-000000000000}"/>
  <bookViews>
    <workbookView xWindow="0" yWindow="0" windowWidth="21570" windowHeight="7980" activeTab="1" xr2:uid="{00000000-000D-0000-FFFF-FFFF00000000}"/>
  </bookViews>
  <sheets>
    <sheet name="Rekapitulace stavby" sheetId="1" r:id="rId1"/>
    <sheet name="0525 - Dětské centrum K.V..." sheetId="2" r:id="rId2"/>
  </sheets>
  <definedNames>
    <definedName name="_xlnm._FilterDatabase" localSheetId="1" hidden="1">'0525 - Dětské centrum K.V...'!$C$134:$K$330</definedName>
    <definedName name="_xlnm.Print_Titles" localSheetId="1">'0525 - Dětské centrum K.V...'!$134:$134</definedName>
    <definedName name="_xlnm.Print_Titles" localSheetId="0">'Rekapitulace stavby'!$92:$92</definedName>
    <definedName name="_xlnm.Print_Area" localSheetId="1">'0525 - Dětské centrum K.V...'!$C$4:$J$37,'0525 - Dětské centrum K.V...'!$C$50:$J$76,'0525 - Dětské centrum K.V...'!$C$82:$J$118,'0525 - Dětské centrum K.V...'!$C$124:$J$330</definedName>
    <definedName name="_xlnm.Print_Area" localSheetId="0">'Rekapitulace stavby'!$D$4:$AO$76,'Rekapitulace stavby'!$C$82:$AQ$96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330" i="2"/>
  <c r="BH330" i="2"/>
  <c r="BG330" i="2"/>
  <c r="BF330" i="2"/>
  <c r="T330" i="2"/>
  <c r="R330" i="2"/>
  <c r="P330" i="2"/>
  <c r="BI329" i="2"/>
  <c r="BH329" i="2"/>
  <c r="BG329" i="2"/>
  <c r="BF329" i="2"/>
  <c r="T329" i="2"/>
  <c r="R329" i="2"/>
  <c r="P329" i="2"/>
  <c r="BI327" i="2"/>
  <c r="BH327" i="2"/>
  <c r="BG327" i="2"/>
  <c r="BF327" i="2"/>
  <c r="T327" i="2"/>
  <c r="T326" i="2"/>
  <c r="R327" i="2"/>
  <c r="R326" i="2" s="1"/>
  <c r="P327" i="2"/>
  <c r="P326" i="2" s="1"/>
  <c r="BI325" i="2"/>
  <c r="BH325" i="2"/>
  <c r="BG325" i="2"/>
  <c r="BF325" i="2"/>
  <c r="T325" i="2"/>
  <c r="R325" i="2"/>
  <c r="P325" i="2"/>
  <c r="BI324" i="2"/>
  <c r="BH324" i="2"/>
  <c r="BG324" i="2"/>
  <c r="BF324" i="2"/>
  <c r="T324" i="2"/>
  <c r="R324" i="2"/>
  <c r="P324" i="2"/>
  <c r="BI323" i="2"/>
  <c r="BH323" i="2"/>
  <c r="BG323" i="2"/>
  <c r="BF323" i="2"/>
  <c r="T323" i="2"/>
  <c r="R323" i="2"/>
  <c r="P323" i="2"/>
  <c r="BI320" i="2"/>
  <c r="BH320" i="2"/>
  <c r="BG320" i="2"/>
  <c r="BF320" i="2"/>
  <c r="T320" i="2"/>
  <c r="R320" i="2"/>
  <c r="P320" i="2"/>
  <c r="BI318" i="2"/>
  <c r="BH318" i="2"/>
  <c r="BG318" i="2"/>
  <c r="BF318" i="2"/>
  <c r="T318" i="2"/>
  <c r="R318" i="2"/>
  <c r="P318" i="2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14" i="2"/>
  <c r="BH314" i="2"/>
  <c r="BG314" i="2"/>
  <c r="BF314" i="2"/>
  <c r="T314" i="2"/>
  <c r="R314" i="2"/>
  <c r="P314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4" i="2"/>
  <c r="BH304" i="2"/>
  <c r="BG304" i="2"/>
  <c r="BF304" i="2"/>
  <c r="T304" i="2"/>
  <c r="R304" i="2"/>
  <c r="P304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7" i="2"/>
  <c r="BH297" i="2"/>
  <c r="BG297" i="2"/>
  <c r="BF297" i="2"/>
  <c r="T297" i="2"/>
  <c r="R297" i="2"/>
  <c r="P297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89" i="2"/>
  <c r="BH289" i="2"/>
  <c r="BG289" i="2"/>
  <c r="BF289" i="2"/>
  <c r="T289" i="2"/>
  <c r="R289" i="2"/>
  <c r="P289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T235" i="2" s="1"/>
  <c r="R236" i="2"/>
  <c r="R235" i="2"/>
  <c r="P236" i="2"/>
  <c r="P235" i="2" s="1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T223" i="2" s="1"/>
  <c r="R224" i="2"/>
  <c r="R223" i="2"/>
  <c r="P224" i="2"/>
  <c r="P223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T181" i="2"/>
  <c r="R182" i="2"/>
  <c r="R181" i="2"/>
  <c r="P182" i="2"/>
  <c r="P181" i="2"/>
  <c r="BI179" i="2"/>
  <c r="BH179" i="2"/>
  <c r="BG179" i="2"/>
  <c r="BF179" i="2"/>
  <c r="T179" i="2"/>
  <c r="R179" i="2"/>
  <c r="P179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J132" i="2"/>
  <c r="J131" i="2"/>
  <c r="F131" i="2"/>
  <c r="F129" i="2"/>
  <c r="E127" i="2"/>
  <c r="J90" i="2"/>
  <c r="J89" i="2"/>
  <c r="F89" i="2"/>
  <c r="F87" i="2"/>
  <c r="E85" i="2"/>
  <c r="J16" i="2"/>
  <c r="E16" i="2"/>
  <c r="F90" i="2" s="1"/>
  <c r="J15" i="2"/>
  <c r="J10" i="2"/>
  <c r="J129" i="2" s="1"/>
  <c r="L90" i="1"/>
  <c r="AM90" i="1"/>
  <c r="AM89" i="1"/>
  <c r="L89" i="1"/>
  <c r="AM87" i="1"/>
  <c r="L87" i="1"/>
  <c r="L85" i="1"/>
  <c r="L84" i="1"/>
  <c r="J329" i="2"/>
  <c r="J161" i="2"/>
  <c r="J320" i="2"/>
  <c r="BK303" i="2"/>
  <c r="J273" i="2"/>
  <c r="J250" i="2"/>
  <c r="BK219" i="2"/>
  <c r="J283" i="2"/>
  <c r="J204" i="2"/>
  <c r="BK140" i="2"/>
  <c r="J288" i="2"/>
  <c r="J279" i="2"/>
  <c r="J212" i="2"/>
  <c r="J138" i="2"/>
  <c r="J303" i="2"/>
  <c r="J219" i="2"/>
  <c r="BK304" i="2"/>
  <c r="BK159" i="2"/>
  <c r="BK168" i="2"/>
  <c r="J243" i="2"/>
  <c r="BK200" i="2"/>
  <c r="J302" i="2"/>
  <c r="BK162" i="2"/>
  <c r="BK224" i="2"/>
  <c r="BK254" i="2"/>
  <c r="J220" i="2"/>
  <c r="J268" i="2"/>
  <c r="BK146" i="2"/>
  <c r="J210" i="2"/>
  <c r="BK148" i="2"/>
  <c r="J162" i="2"/>
  <c r="BK288" i="2"/>
  <c r="BK324" i="2"/>
  <c r="J218" i="2"/>
  <c r="J159" i="2"/>
  <c r="BK161" i="2"/>
  <c r="J207" i="2"/>
  <c r="J166" i="2"/>
  <c r="BK169" i="2"/>
  <c r="J193" i="2"/>
  <c r="J174" i="2"/>
  <c r="J308" i="2"/>
  <c r="BK261" i="2"/>
  <c r="BK220" i="2"/>
  <c r="BK277" i="2"/>
  <c r="J187" i="2"/>
  <c r="J282" i="2"/>
  <c r="BK245" i="2"/>
  <c r="BK202" i="2"/>
  <c r="J323" i="2"/>
  <c r="BK292" i="2"/>
  <c r="J140" i="2"/>
  <c r="BK283" i="2"/>
  <c r="BK189" i="2"/>
  <c r="J190" i="2"/>
  <c r="J214" i="2"/>
  <c r="BK243" i="2"/>
  <c r="J234" i="2"/>
  <c r="BK330" i="2"/>
  <c r="J155" i="2"/>
  <c r="BK214" i="2"/>
  <c r="AS94" i="1"/>
  <c r="J327" i="2"/>
  <c r="BK166" i="2"/>
  <c r="J310" i="2"/>
  <c r="J300" i="2"/>
  <c r="J257" i="2"/>
  <c r="J222" i="2"/>
  <c r="J318" i="2"/>
  <c r="J280" i="2"/>
  <c r="BK208" i="2"/>
  <c r="J144" i="2"/>
  <c r="BK287" i="2"/>
  <c r="BK268" i="2"/>
  <c r="J208" i="2"/>
  <c r="BK318" i="2"/>
  <c r="BK310" i="2"/>
  <c r="BK282" i="2"/>
  <c r="BK253" i="2"/>
  <c r="BK280" i="2"/>
  <c r="J202" i="2"/>
  <c r="J157" i="2"/>
  <c r="BK212" i="2"/>
  <c r="BK150" i="2"/>
  <c r="J277" i="2"/>
  <c r="J206" i="2"/>
  <c r="BK199" i="2"/>
  <c r="J330" i="2"/>
  <c r="J150" i="2"/>
  <c r="J200" i="2"/>
  <c r="J172" i="2"/>
  <c r="BK329" i="2"/>
  <c r="BK172" i="2"/>
  <c r="BK314" i="2"/>
  <c r="BK279" i="2"/>
  <c r="BK232" i="2"/>
  <c r="BK325" i="2"/>
  <c r="J266" i="2"/>
  <c r="BK190" i="2"/>
  <c r="J284" i="2"/>
  <c r="J224" i="2"/>
  <c r="BK185" i="2"/>
  <c r="BK320" i="2"/>
  <c r="BK193" i="2"/>
  <c r="BK291" i="2"/>
  <c r="BK195" i="2"/>
  <c r="J197" i="2"/>
  <c r="J148" i="2"/>
  <c r="BK222" i="2"/>
  <c r="BK302" i="2"/>
  <c r="BK257" i="2"/>
  <c r="J293" i="2"/>
  <c r="BK206" i="2"/>
  <c r="J179" i="2"/>
  <c r="BK306" i="2"/>
  <c r="BK327" i="2"/>
  <c r="J304" i="2"/>
  <c r="BK157" i="2"/>
  <c r="J292" i="2"/>
  <c r="BK187" i="2"/>
  <c r="J248" i="2"/>
  <c r="BK155" i="2"/>
  <c r="J189" i="2"/>
  <c r="J164" i="2"/>
  <c r="BK164" i="2"/>
  <c r="BK266" i="2"/>
  <c r="BK144" i="2"/>
  <c r="J168" i="2"/>
  <c r="BK312" i="2"/>
  <c r="J216" i="2"/>
  <c r="J245" i="2"/>
  <c r="J314" i="2"/>
  <c r="J205" i="2"/>
  <c r="J297" i="2"/>
  <c r="J287" i="2"/>
  <c r="BK250" i="2"/>
  <c r="BK174" i="2"/>
  <c r="J289" i="2"/>
  <c r="BK192" i="2"/>
  <c r="J312" i="2"/>
  <c r="J325" i="2"/>
  <c r="BK297" i="2"/>
  <c r="J253" i="2"/>
  <c r="BK308" i="2"/>
  <c r="J261" i="2"/>
  <c r="BK323" i="2"/>
  <c r="J285" i="2"/>
  <c r="BK248" i="2"/>
  <c r="BK204" i="2"/>
  <c r="J324" i="2"/>
  <c r="BK293" i="2"/>
  <c r="J306" i="2"/>
  <c r="BK273" i="2"/>
  <c r="J298" i="2"/>
  <c r="J232" i="2"/>
  <c r="BK142" i="2"/>
  <c r="BK285" i="2"/>
  <c r="J286" i="2"/>
  <c r="BK315" i="2"/>
  <c r="BK210" i="2"/>
  <c r="BK300" i="2"/>
  <c r="BK207" i="2"/>
  <c r="BK305" i="2"/>
  <c r="J275" i="2"/>
  <c r="BK258" i="2"/>
  <c r="BK286" i="2"/>
  <c r="J258" i="2"/>
  <c r="BK179" i="2"/>
  <c r="BK284" i="2"/>
  <c r="BK295" i="2"/>
  <c r="J192" i="2"/>
  <c r="J254" i="2"/>
  <c r="J316" i="2"/>
  <c r="J295" i="2"/>
  <c r="BK289" i="2"/>
  <c r="BK182" i="2"/>
  <c r="J185" i="2"/>
  <c r="BK205" i="2"/>
  <c r="J152" i="2"/>
  <c r="BK154" i="2"/>
  <c r="BK275" i="2"/>
  <c r="J291" i="2"/>
  <c r="BK316" i="2"/>
  <c r="J227" i="2"/>
  <c r="J315" i="2"/>
  <c r="J305" i="2"/>
  <c r="BK234" i="2"/>
  <c r="BK236" i="2"/>
  <c r="J238" i="2"/>
  <c r="BK227" i="2"/>
  <c r="J169" i="2"/>
  <c r="J142" i="2"/>
  <c r="BK218" i="2"/>
  <c r="J199" i="2"/>
  <c r="BK238" i="2"/>
  <c r="J182" i="2"/>
  <c r="BK216" i="2"/>
  <c r="J154" i="2"/>
  <c r="BK298" i="2"/>
  <c r="BK138" i="2"/>
  <c r="BK197" i="2"/>
  <c r="J236" i="2"/>
  <c r="J146" i="2"/>
  <c r="J195" i="2"/>
  <c r="BK152" i="2"/>
  <c r="T171" i="2" l="1"/>
  <c r="P137" i="2"/>
  <c r="P184" i="2"/>
  <c r="T191" i="2"/>
  <c r="BK149" i="2"/>
  <c r="J149" i="2" s="1"/>
  <c r="J97" i="2" s="1"/>
  <c r="P171" i="2"/>
  <c r="R217" i="2"/>
  <c r="BK137" i="2"/>
  <c r="J137" i="2" s="1"/>
  <c r="J96" i="2" s="1"/>
  <c r="BK171" i="2"/>
  <c r="J171" i="2" s="1"/>
  <c r="J98" i="2" s="1"/>
  <c r="R184" i="2"/>
  <c r="T237" i="2"/>
  <c r="R137" i="2"/>
  <c r="R171" i="2"/>
  <c r="BK184" i="2"/>
  <c r="J184" i="2"/>
  <c r="J100" i="2"/>
  <c r="BK217" i="2"/>
  <c r="J217" i="2" s="1"/>
  <c r="J102" i="2" s="1"/>
  <c r="P226" i="2"/>
  <c r="BK276" i="2"/>
  <c r="J276" i="2"/>
  <c r="J108" i="2" s="1"/>
  <c r="T137" i="2"/>
  <c r="P191" i="2"/>
  <c r="P237" i="2"/>
  <c r="P276" i="2"/>
  <c r="R276" i="2"/>
  <c r="P281" i="2"/>
  <c r="BK307" i="2"/>
  <c r="J307" i="2" s="1"/>
  <c r="J112" i="2" s="1"/>
  <c r="T149" i="2"/>
  <c r="P217" i="2"/>
  <c r="R226" i="2"/>
  <c r="T276" i="2"/>
  <c r="BK290" i="2"/>
  <c r="J290" i="2"/>
  <c r="J110" i="2"/>
  <c r="P301" i="2"/>
  <c r="BK191" i="2"/>
  <c r="J191" i="2" s="1"/>
  <c r="J101" i="2" s="1"/>
  <c r="BK226" i="2"/>
  <c r="T226" i="2"/>
  <c r="T281" i="2"/>
  <c r="R149" i="2"/>
  <c r="T184" i="2"/>
  <c r="BK237" i="2"/>
  <c r="J237" i="2" s="1"/>
  <c r="J107" i="2" s="1"/>
  <c r="R290" i="2"/>
  <c r="P149" i="2"/>
  <c r="R191" i="2"/>
  <c r="T217" i="2"/>
  <c r="R237" i="2"/>
  <c r="BK281" i="2"/>
  <c r="J281" i="2"/>
  <c r="J109" i="2" s="1"/>
  <c r="R281" i="2"/>
  <c r="P290" i="2"/>
  <c r="T290" i="2"/>
  <c r="BK301" i="2"/>
  <c r="J301" i="2"/>
  <c r="J111" i="2" s="1"/>
  <c r="R301" i="2"/>
  <c r="T301" i="2"/>
  <c r="P307" i="2"/>
  <c r="R307" i="2"/>
  <c r="T307" i="2"/>
  <c r="BK317" i="2"/>
  <c r="J317" i="2" s="1"/>
  <c r="J113" i="2" s="1"/>
  <c r="P317" i="2"/>
  <c r="R317" i="2"/>
  <c r="T317" i="2"/>
  <c r="BK322" i="2"/>
  <c r="J322" i="2" s="1"/>
  <c r="J115" i="2" s="1"/>
  <c r="P322" i="2"/>
  <c r="R322" i="2"/>
  <c r="T322" i="2"/>
  <c r="BK328" i="2"/>
  <c r="J328" i="2" s="1"/>
  <c r="J117" i="2" s="1"/>
  <c r="P328" i="2"/>
  <c r="R328" i="2"/>
  <c r="T328" i="2"/>
  <c r="BK235" i="2"/>
  <c r="J235" i="2" s="1"/>
  <c r="J106" i="2" s="1"/>
  <c r="BK181" i="2"/>
  <c r="J181" i="2"/>
  <c r="J99" i="2"/>
  <c r="BK223" i="2"/>
  <c r="J223" i="2" s="1"/>
  <c r="J103" i="2" s="1"/>
  <c r="BK326" i="2"/>
  <c r="J326" i="2"/>
  <c r="J116" i="2"/>
  <c r="F132" i="2"/>
  <c r="BE206" i="2"/>
  <c r="BE161" i="2"/>
  <c r="BE155" i="2"/>
  <c r="BE157" i="2"/>
  <c r="BE193" i="2"/>
  <c r="BE200" i="2"/>
  <c r="BE236" i="2"/>
  <c r="BE192" i="2"/>
  <c r="BE199" i="2"/>
  <c r="BE205" i="2"/>
  <c r="BE220" i="2"/>
  <c r="BE254" i="2"/>
  <c r="BE284" i="2"/>
  <c r="BE148" i="2"/>
  <c r="BE168" i="2"/>
  <c r="BE182" i="2"/>
  <c r="BE216" i="2"/>
  <c r="BE257" i="2"/>
  <c r="BE286" i="2"/>
  <c r="BE330" i="2"/>
  <c r="BE208" i="2"/>
  <c r="BE218" i="2"/>
  <c r="BE243" i="2"/>
  <c r="BE261" i="2"/>
  <c r="BE298" i="2"/>
  <c r="BE164" i="2"/>
  <c r="BE169" i="2"/>
  <c r="BE224" i="2"/>
  <c r="BE227" i="2"/>
  <c r="BE250" i="2"/>
  <c r="BE268" i="2"/>
  <c r="BE291" i="2"/>
  <c r="BE146" i="2"/>
  <c r="BE152" i="2"/>
  <c r="BE166" i="2"/>
  <c r="BE172" i="2"/>
  <c r="BE204" i="2"/>
  <c r="BE207" i="2"/>
  <c r="BE245" i="2"/>
  <c r="BE279" i="2"/>
  <c r="BE273" i="2"/>
  <c r="BE277" i="2"/>
  <c r="BE162" i="2"/>
  <c r="BE174" i="2"/>
  <c r="BE197" i="2"/>
  <c r="BE202" i="2"/>
  <c r="BE219" i="2"/>
  <c r="BE234" i="2"/>
  <c r="J87" i="2"/>
  <c r="BE150" i="2"/>
  <c r="BE179" i="2"/>
  <c r="BE280" i="2"/>
  <c r="BE300" i="2"/>
  <c r="BE308" i="2"/>
  <c r="BE315" i="2"/>
  <c r="BE185" i="2"/>
  <c r="BE189" i="2"/>
  <c r="BE190" i="2"/>
  <c r="BE210" i="2"/>
  <c r="BE212" i="2"/>
  <c r="BE285" i="2"/>
  <c r="BE287" i="2"/>
  <c r="BE310" i="2"/>
  <c r="BE140" i="2"/>
  <c r="BE142" i="2"/>
  <c r="BE144" i="2"/>
  <c r="BE187" i="2"/>
  <c r="BE195" i="2"/>
  <c r="BE222" i="2"/>
  <c r="BE232" i="2"/>
  <c r="BE253" i="2"/>
  <c r="BE266" i="2"/>
  <c r="BE303" i="2"/>
  <c r="BE312" i="2"/>
  <c r="BE324" i="2"/>
  <c r="BE138" i="2"/>
  <c r="BE214" i="2"/>
  <c r="BE275" i="2"/>
  <c r="BE282" i="2"/>
  <c r="BE304" i="2"/>
  <c r="BE306" i="2"/>
  <c r="BE316" i="2"/>
  <c r="BE327" i="2"/>
  <c r="BE238" i="2"/>
  <c r="BE248" i="2"/>
  <c r="BE258" i="2"/>
  <c r="BE283" i="2"/>
  <c r="BE288" i="2"/>
  <c r="BE289" i="2"/>
  <c r="BE293" i="2"/>
  <c r="BE302" i="2"/>
  <c r="BE318" i="2"/>
  <c r="BE154" i="2"/>
  <c r="BE159" i="2"/>
  <c r="BE292" i="2"/>
  <c r="BE295" i="2"/>
  <c r="BE297" i="2"/>
  <c r="BE305" i="2"/>
  <c r="BE314" i="2"/>
  <c r="BE320" i="2"/>
  <c r="BE323" i="2"/>
  <c r="BE325" i="2"/>
  <c r="BE329" i="2"/>
  <c r="F33" i="2"/>
  <c r="BB95" i="1" s="1"/>
  <c r="BB94" i="1" s="1"/>
  <c r="W31" i="1" s="1"/>
  <c r="F34" i="2"/>
  <c r="BC95" i="1" s="1"/>
  <c r="BC94" i="1" s="1"/>
  <c r="AY94" i="1" s="1"/>
  <c r="F32" i="2"/>
  <c r="BA95" i="1"/>
  <c r="BA94" i="1" s="1"/>
  <c r="W30" i="1" s="1"/>
  <c r="J32" i="2"/>
  <c r="AW95" i="1" s="1"/>
  <c r="F35" i="2"/>
  <c r="BD95" i="1"/>
  <c r="BD94" i="1" s="1"/>
  <c r="W33" i="1" s="1"/>
  <c r="T321" i="2" l="1"/>
  <c r="P321" i="2"/>
  <c r="R321" i="2"/>
  <c r="R136" i="2"/>
  <c r="R135" i="2"/>
  <c r="T225" i="2"/>
  <c r="R225" i="2"/>
  <c r="BK225" i="2"/>
  <c r="J225" i="2"/>
  <c r="J104" i="2"/>
  <c r="T136" i="2"/>
  <c r="T135" i="2" s="1"/>
  <c r="P225" i="2"/>
  <c r="P136" i="2"/>
  <c r="P135" i="2"/>
  <c r="AU95" i="1"/>
  <c r="AU94" i="1" s="1"/>
  <c r="J226" i="2"/>
  <c r="J105" i="2" s="1"/>
  <c r="BK136" i="2"/>
  <c r="J136" i="2" s="1"/>
  <c r="J95" i="2" s="1"/>
  <c r="BK321" i="2"/>
  <c r="J321" i="2"/>
  <c r="J114" i="2" s="1"/>
  <c r="W32" i="1"/>
  <c r="F31" i="2"/>
  <c r="AZ95" i="1" s="1"/>
  <c r="AZ94" i="1" s="1"/>
  <c r="AV94" i="1" s="1"/>
  <c r="AK29" i="1" s="1"/>
  <c r="AX94" i="1"/>
  <c r="AW94" i="1"/>
  <c r="AK30" i="1"/>
  <c r="J31" i="2"/>
  <c r="AV95" i="1" s="1"/>
  <c r="AT95" i="1" s="1"/>
  <c r="BK135" i="2" l="1"/>
  <c r="J135" i="2"/>
  <c r="J94" i="2"/>
  <c r="W29" i="1"/>
  <c r="AT94" i="1"/>
  <c r="J28" i="2" l="1"/>
  <c r="AG95" i="1"/>
  <c r="AG94" i="1"/>
  <c r="AK26" i="1"/>
  <c r="AK35" i="1"/>
  <c r="J37" i="2" l="1"/>
  <c r="AN95" i="1"/>
  <c r="AN94" i="1"/>
</calcChain>
</file>

<file path=xl/sharedStrings.xml><?xml version="1.0" encoding="utf-8"?>
<sst xmlns="http://schemas.openxmlformats.org/spreadsheetml/2006/main" count="2483" uniqueCount="646">
  <si>
    <t>Export Komplet</t>
  </si>
  <si>
    <t/>
  </si>
  <si>
    <t>2.0</t>
  </si>
  <si>
    <t>False</t>
  </si>
  <si>
    <t>{1f3b632f-6e37-46e7-832d-6c37641b8f8b}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</si>
  <si>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</si>
  <si>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</si>
  <si>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</si>
  <si>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</si>
  <si>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</si>
  <si>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</si>
  <si>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</si>
  <si>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</si>
  <si>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</si>
  <si>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0525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</si>
  <si>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</si>
  <si>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</si>
  <si>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Dětské centrum K.Vary, Zítkova 1267/4 K.Vary -Vybudování únikové cesty</t>
  </si>
  <si>
    <t>KSO:</t>
  </si>
  <si>
    <t>CC-CZ:</t>
  </si>
  <si>
    <t>Místo:</t>
  </si>
  <si>
    <t xml:space="preserve"> </t>
  </si>
  <si>
    <t>Datum:</t>
  </si>
  <si>
    <t>23. 5. 2025</t>
  </si>
  <si>
    <t>Zadavatel:</t>
  </si>
  <si>
    <t>IČ:</t>
  </si>
  <si>
    <t xml:space="preserve">Dětské centrum K.Vary </t>
  </si>
  <si>
    <t>DIČ:</t>
  </si>
  <si>
    <t>Uchazeč:</t>
  </si>
  <si>
    <t>Vyplň údaj</t>
  </si>
  <si>
    <t>Projektant:</t>
  </si>
  <si>
    <t>Ing.Roman Gajdoš, K.Vary</t>
  </si>
  <si>
    <t>True</t>
  </si>
  <si>
    <t>Zpracovatel:</t>
  </si>
  <si>
    <t>Šimková Dita, K.Vary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</si>
  <si>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</si>
  <si>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</si>
  <si>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</si>
  <si>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</si>
  <si>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</si>
  <si>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</si>
  <si>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</si>
  <si>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</si>
  <si>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</si>
  <si>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</si>
  <si>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</si>
  <si>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</si>
  <si>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</si>
  <si>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</si>
  <si>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</si>
  <si>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</si>
  <si>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</si>
  <si>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</si>
  <si>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</si>
  <si>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</si>
  <si>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</si>
  <si>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</si>
  <si>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</si>
  <si>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</si>
  <si>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</si>
  <si>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</si>
  <si>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</si>
  <si>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</si>
  <si>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</si>
  <si>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</si>
  <si>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</si>
  <si>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</si>
  <si>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</si>
  <si>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</si>
  <si>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</si>
  <si>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</si>
  <si>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</si>
  <si>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</si>
  <si>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</si>
  <si>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</si>
  <si>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</si>
  <si>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</si>
  <si>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</si>
  <si>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</si>
  <si>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</si>
  <si>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</si>
  <si>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</si>
  <si>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</si>
  <si>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</si>
  <si>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</si>
  <si>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</si>
  <si>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</si>
  <si>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</si>
  <si>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</si>
  <si>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</si>
  <si>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</si>
  <si>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</si>
  <si>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</si>
  <si>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</si>
  <si>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</si>
  <si>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</si>
  <si>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</si>
  <si>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</si>
  <si>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</si>
  <si>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</si>
  <si>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713 - Izolace tepelné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</si>
  <si>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</si>
  <si>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</si>
  <si>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</si>
  <si>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</si>
  <si>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</si>
  <si>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</si>
  <si>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</si>
  <si>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783 - Dokončovací práce - nátěry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</si>
  <si>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</si>
  <si>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</si>
  <si>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</si>
  <si>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</si>
  <si>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</si>
  <si>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</si>
  <si>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</si>
  <si>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</si>
  <si>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</si>
  <si>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</si>
  <si>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</si>
  <si>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</si>
  <si>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</si>
  <si>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</si>
  <si>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</si>
  <si>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</si>
  <si>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</si>
  <si>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</si>
  <si>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</si>
  <si>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</si>
  <si>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</si>
  <si>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</si>
  <si>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131213701</t>
  </si>
  <si>
    <t>Hloubení nezapažených jam v soudržných horninách třídy těžitelnosti I skupiny 3 ručně</t>
  </si>
  <si>
    <t>m3</t>
  </si>
  <si>
    <t>4</t>
  </si>
  <si>
    <t>1625051989</t>
  </si>
  <si>
    <t>VV</t>
  </si>
  <si>
    <t>0,6*0,6*0,8*2 "patky</t>
  </si>
  <si>
    <t>132212131</t>
  </si>
  <si>
    <t>Hloubení nezapažených rýh šířky do 800 mm v soudržných horninách třídy těžitelnosti I skupiny 3 ručně</t>
  </si>
  <si>
    <t>1920423349</t>
  </si>
  <si>
    <t xml:space="preserve">(3,75+1,6)*0,4*0,8 </t>
  </si>
  <si>
    <t>3</t>
  </si>
  <si>
    <t>162751117</t>
  </si>
  <si>
    <t>Vodorovné přemístění přes 9 000 do 10000 m výkopku/sypaniny z horniny třídy těžitelnosti I skupiny 1 až 3</t>
  </si>
  <si>
    <t>1601630339</t>
  </si>
  <si>
    <t>0,576+1,712</t>
  </si>
  <si>
    <t>162751119</t>
  </si>
  <si>
    <t>Příplatek k vodorovnému přemístění výkopku/sypaniny z horniny třídy těžitelnosti I skupiny 1 až 3 ZKD 1000 m přes 10000 m</t>
  </si>
  <si>
    <t>455020440</t>
  </si>
  <si>
    <t>2,288*15 "celkem do 25km</t>
  </si>
  <si>
    <t>5</t>
  </si>
  <si>
    <t>171201221</t>
  </si>
  <si>
    <t>Poplatek za uložení na skládce (skládkovné) zeminy a kamení kód odpadu 17 05 04</t>
  </si>
  <si>
    <t>t</t>
  </si>
  <si>
    <t>1883698473</t>
  </si>
  <si>
    <t>2,288*1,8</t>
  </si>
  <si>
    <t>6</t>
  </si>
  <si>
    <t>171251201</t>
  </si>
  <si>
    <t>Uložení sypaniny na skládky nebo meziskládky</t>
  </si>
  <si>
    <t>-1560568595</t>
  </si>
  <si>
    <t>Zakládání</t>
  </si>
  <si>
    <t>7</t>
  </si>
  <si>
    <t>273321411</t>
  </si>
  <si>
    <t>Základové desky ze ŽB bez zvýšených nároků na prostředí tř. C 20/25</t>
  </si>
  <si>
    <t>1457305752</t>
  </si>
  <si>
    <t>3,75*2*0,1</t>
  </si>
  <si>
    <t>8</t>
  </si>
  <si>
    <t>273351121</t>
  </si>
  <si>
    <t>Zřízení bednění základových desek</t>
  </si>
  <si>
    <t>m2</t>
  </si>
  <si>
    <t>1492129709</t>
  </si>
  <si>
    <t>(3,75+2)*0,1*2</t>
  </si>
  <si>
    <t>9</t>
  </si>
  <si>
    <t>273351122</t>
  </si>
  <si>
    <t>Odstranění bednění základových desek</t>
  </si>
  <si>
    <t>1269910723</t>
  </si>
  <si>
    <t>10</t>
  </si>
  <si>
    <t>273362021</t>
  </si>
  <si>
    <t>Výztuž základových desek svařovanými sítěmi Kari</t>
  </si>
  <si>
    <t>-684943163</t>
  </si>
  <si>
    <t>3,75*2*0,005*1,08</t>
  </si>
  <si>
    <t>11</t>
  </si>
  <si>
    <t>274321411</t>
  </si>
  <si>
    <t>Základové pasy ze ŽB bez zvýšených nároků na prostředí tř. C 20/25 vč.provázání se stáv.základy</t>
  </si>
  <si>
    <t>-238419612</t>
  </si>
  <si>
    <t>(3,75+1,6)*0,4*0,8</t>
  </si>
  <si>
    <t>274351121</t>
  </si>
  <si>
    <t>Zřízení bednění základových pasů rovného</t>
  </si>
  <si>
    <t>759027247</t>
  </si>
  <si>
    <t>(3,75+1,6)*2*0,2</t>
  </si>
  <si>
    <t>13</t>
  </si>
  <si>
    <t>274351122</t>
  </si>
  <si>
    <t>Odstranění bednění základových pasů rovného</t>
  </si>
  <si>
    <t>1897080894</t>
  </si>
  <si>
    <t>14</t>
  </si>
  <si>
    <t>274361821</t>
  </si>
  <si>
    <t>Výztuž základových pasů betonářskou ocelí 10 505 (R)</t>
  </si>
  <si>
    <t>-1923212853</t>
  </si>
  <si>
    <t>1,712*0,08</t>
  </si>
  <si>
    <t>15</t>
  </si>
  <si>
    <t>275321411</t>
  </si>
  <si>
    <t>Základové patky ze ŽB bez zvýšených nároků na prostředí tř. C 20/25</t>
  </si>
  <si>
    <t>164723316</t>
  </si>
  <si>
    <t>0,6*0,6*0,8*2</t>
  </si>
  <si>
    <t>16</t>
  </si>
  <si>
    <t>275351121</t>
  </si>
  <si>
    <t>Zřízení bednění základových patek</t>
  </si>
  <si>
    <t>1583215470</t>
  </si>
  <si>
    <t>0,6*4*2*0,2</t>
  </si>
  <si>
    <t>17</t>
  </si>
  <si>
    <t>275351122</t>
  </si>
  <si>
    <t>Odstranění bednění základových patek</t>
  </si>
  <si>
    <t>-777778242</t>
  </si>
  <si>
    <t>18</t>
  </si>
  <si>
    <t>275361821</t>
  </si>
  <si>
    <t>Výztuž základových patek betonářskou ocelí 10 505 (R)</t>
  </si>
  <si>
    <t>-502600227</t>
  </si>
  <si>
    <t>0,576*0,08</t>
  </si>
  <si>
    <t>Svislé a kompletní konstrukce</t>
  </si>
  <si>
    <t>19</t>
  </si>
  <si>
    <t>317234410</t>
  </si>
  <si>
    <t>Vyzdívka mezi nosníky z cihel pálených na MC</t>
  </si>
  <si>
    <t>1198988394</t>
  </si>
  <si>
    <t>1,5*0,6*0,2+1,5*0,45*0,2 "2.np a 3.np</t>
  </si>
  <si>
    <t>20</t>
  </si>
  <si>
    <t>317944323</t>
  </si>
  <si>
    <t>Válcované nosníky č.14 až 22 dodatečně osazované do připravených otvorů</t>
  </si>
  <si>
    <t>-1923321881</t>
  </si>
  <si>
    <t>U160 a I160 (2.np a 3.np)</t>
  </si>
  <si>
    <t>1,5*2*2*0,0188*1,08</t>
  </si>
  <si>
    <t>1,5*3*0,0179*1,08</t>
  </si>
  <si>
    <t>Součet</t>
  </si>
  <si>
    <t>346244381</t>
  </si>
  <si>
    <t>Plentování jednostranné v do 200 mm válcovaných nosníků cihlami</t>
  </si>
  <si>
    <t>-263126329</t>
  </si>
  <si>
    <t>1*0,6+1*0,45+1,5*0,2*2*2 "2.np + 3.np</t>
  </si>
  <si>
    <t>Vodorovné konstrukce</t>
  </si>
  <si>
    <t>22</t>
  </si>
  <si>
    <t>413231211</t>
  </si>
  <si>
    <t>Zazdívka zhlaví stropních trámů průřezu do 0,02 m2</t>
  </si>
  <si>
    <t>kus</t>
  </si>
  <si>
    <t>-1085436853</t>
  </si>
  <si>
    <t>1 "trám krovu</t>
  </si>
  <si>
    <t>Úpravy povrchů, podlahy a osazování výplní</t>
  </si>
  <si>
    <t>23</t>
  </si>
  <si>
    <t>619995001</t>
  </si>
  <si>
    <t>Začištění omítek kolem oken, dveří, podlah nebo obkladů</t>
  </si>
  <si>
    <t>m</t>
  </si>
  <si>
    <t>493970213</t>
  </si>
  <si>
    <t>(2,1+2,1+1)*2 "2.np a 3.np</t>
  </si>
  <si>
    <t>24</t>
  </si>
  <si>
    <t>622142001</t>
  </si>
  <si>
    <t>Sklovláknité pletivo vnějších stěn vtlačené do tmelu</t>
  </si>
  <si>
    <t>-1106360469</t>
  </si>
  <si>
    <t>(2,1+2,1+1)*(0,6+0,45) "ostění 2.np a 3.np</t>
  </si>
  <si>
    <t>25</t>
  </si>
  <si>
    <t>622151011</t>
  </si>
  <si>
    <t>Penetrační silikátový nátěr vnějších pastovitých tenkovrstvých omítek stěn</t>
  </si>
  <si>
    <t>-1630126875</t>
  </si>
  <si>
    <t>26</t>
  </si>
  <si>
    <t>622521012</t>
  </si>
  <si>
    <t>Tenkovrstvá silikátová zatíraná omítka zrnitost 1,5 mm vnějších stěn</t>
  </si>
  <si>
    <t>349471223</t>
  </si>
  <si>
    <t>Ostatní konstrukce a práce, bourání</t>
  </si>
  <si>
    <t>27</t>
  </si>
  <si>
    <t>90050001R</t>
  </si>
  <si>
    <t>Kotvení ocel.kce ke stáv.budově -doplňkový trn skrz stěnu a protiplech uvnitř vč.rozkrytí stáv.podlahy a zpětné doplnění (dle PD)</t>
  </si>
  <si>
    <t>ks</t>
  </si>
  <si>
    <t>-857007113</t>
  </si>
  <si>
    <t>28</t>
  </si>
  <si>
    <t>919735123</t>
  </si>
  <si>
    <t>Řezání stávajícího betonového krytu hl přes 100 do 150 mm</t>
  </si>
  <si>
    <t>1104623786</t>
  </si>
  <si>
    <t>(3,75+2)*2 "pro základy</t>
  </si>
  <si>
    <t>29</t>
  </si>
  <si>
    <t>941111121</t>
  </si>
  <si>
    <t>Montáž lešení řadového trubkového lehkého s podlahami zatížení do 200 kg/m2 š od 0,9 do 1,2 m v do 10 m</t>
  </si>
  <si>
    <t>947613572</t>
  </si>
  <si>
    <t>(5+3)*10 "vnější</t>
  </si>
  <si>
    <t>30</t>
  </si>
  <si>
    <t>941111221</t>
  </si>
  <si>
    <t>Příplatek k lešení řadovému trubkovému lehkému s podlahami do 200 kg/m2 š od 0,9 do 1,2 m v 10 m za každý den použití</t>
  </si>
  <si>
    <t>-288756617</t>
  </si>
  <si>
    <t>80*2*30 "dva měsíce</t>
  </si>
  <si>
    <t>31</t>
  </si>
  <si>
    <t>941111821</t>
  </si>
  <si>
    <t>Demontáž lešení řadového trubkového lehkého s podlahami zatížení do 200 kg/m2 š od 0,9 do 1,2 m v do 10 m</t>
  </si>
  <si>
    <t>1989254786</t>
  </si>
  <si>
    <t>32</t>
  </si>
  <si>
    <t>943211111</t>
  </si>
  <si>
    <t>Montáž lešení prostorového rámového lehkého s podlahami zatížení do 200 kg/m2 v do 10 m</t>
  </si>
  <si>
    <t>-646348829</t>
  </si>
  <si>
    <t>1,9*3,7*10 "vnitřní</t>
  </si>
  <si>
    <t>33</t>
  </si>
  <si>
    <t>943211211</t>
  </si>
  <si>
    <t>Příplatek k lešení prostorovému rámovému lehkému s podlahami do 200 kg/m2 v do 10 m za každý den použití</t>
  </si>
  <si>
    <t>-1835111090</t>
  </si>
  <si>
    <t>70,3*2*30 "2 měsíce</t>
  </si>
  <si>
    <t>34</t>
  </si>
  <si>
    <t>943211811</t>
  </si>
  <si>
    <t>Demontáž lešení prostorového rámového lehkého s podlahami zatížení do 200 kg/m2 v do 10 m</t>
  </si>
  <si>
    <t>-1504656672</t>
  </si>
  <si>
    <t>35</t>
  </si>
  <si>
    <t>944511111</t>
  </si>
  <si>
    <t>Montáž ochranné sítě z textilie z umělých vláken</t>
  </si>
  <si>
    <t>866816905</t>
  </si>
  <si>
    <t>36</t>
  </si>
  <si>
    <t>944511211</t>
  </si>
  <si>
    <t>Příplatek k ochranné síti za každý den použití</t>
  </si>
  <si>
    <t>1632481916</t>
  </si>
  <si>
    <t>37</t>
  </si>
  <si>
    <t>944511811</t>
  </si>
  <si>
    <t>Demontáž ochranné sítě z textilie z umělých vláken</t>
  </si>
  <si>
    <t>-1380472310</t>
  </si>
  <si>
    <t>38</t>
  </si>
  <si>
    <t>965042241</t>
  </si>
  <si>
    <t>Bourání podkladů pod dlažby nebo mazanin betonových nebo z litého asfaltu tl přes 100 mm pl přes 4 m2</t>
  </si>
  <si>
    <t>343854685</t>
  </si>
  <si>
    <t>3,75*2*0,15 "deska pro základy</t>
  </si>
  <si>
    <t>39</t>
  </si>
  <si>
    <t>971033651</t>
  </si>
  <si>
    <t>Vybourání otvorů ve zdivu cihelném pl do 4 m2 na MVC nebo MV tl do 600 mm</t>
  </si>
  <si>
    <t>-362021981</t>
  </si>
  <si>
    <t>1*2,1*0,6*2 "2.np a 3.np</t>
  </si>
  <si>
    <t>40</t>
  </si>
  <si>
    <t>973031325</t>
  </si>
  <si>
    <t>Vysekání kapes ve zdivu cihelném na MV nebo MVC pl do 0,10 m2 hl do 300 mm</t>
  </si>
  <si>
    <t>1726970844</t>
  </si>
  <si>
    <t>1 "pro trám krovu</t>
  </si>
  <si>
    <t>41</t>
  </si>
  <si>
    <t>974031666</t>
  </si>
  <si>
    <t>Vysekání rýh ve zdivu cihelném pro vtahování nosníků hl do 150 mm v do 250 mm</t>
  </si>
  <si>
    <t>-304668345</t>
  </si>
  <si>
    <t>1,5*4+1,5*3 "2.np a 3.np</t>
  </si>
  <si>
    <t>42</t>
  </si>
  <si>
    <t>98500001R</t>
  </si>
  <si>
    <t>Demontáž a likvidace stříšky u terénu</t>
  </si>
  <si>
    <t>481453633</t>
  </si>
  <si>
    <t>997</t>
  </si>
  <si>
    <t>Doprava suti a vybouraných hmot</t>
  </si>
  <si>
    <t>43</t>
  </si>
  <si>
    <t>997013153</t>
  </si>
  <si>
    <t>Vnitrostaveništní doprava suti a vybouraných hmot pro budovy v přes 9 do 12 m s omezením mechanizace</t>
  </si>
  <si>
    <t>99302545</t>
  </si>
  <si>
    <t>44</t>
  </si>
  <si>
    <t>997013501</t>
  </si>
  <si>
    <t>Odvoz suti a vybouraných hmot na skládku nebo meziskládku do 1 km se složením</t>
  </si>
  <si>
    <t>-195110092</t>
  </si>
  <si>
    <t>45</t>
  </si>
  <si>
    <t>997013509</t>
  </si>
  <si>
    <t>Příplatek k odvozu suti a vybouraných hmot na skládku ZKD 1 km přes 1 km</t>
  </si>
  <si>
    <t>-427143272</t>
  </si>
  <si>
    <t>7,725*24 "celkem do 25km</t>
  </si>
  <si>
    <t>46</t>
  </si>
  <si>
    <t>997013631</t>
  </si>
  <si>
    <t>Poplatek za uložení na skládce (skládkovné) stavebního odpadu směsného kód odpadu 17 09 04</t>
  </si>
  <si>
    <t>-197949118</t>
  </si>
  <si>
    <t>998</t>
  </si>
  <si>
    <t>Přesun hmot</t>
  </si>
  <si>
    <t>47</t>
  </si>
  <si>
    <t>998011009</t>
  </si>
  <si>
    <t>Přesun hmot pro budovy zděné s omezením mechanizace pro budovy v přes 6 do 12 m</t>
  </si>
  <si>
    <t>1985692126</t>
  </si>
  <si>
    <t>PSV</t>
  </si>
  <si>
    <t>Práce a dodávky PSV</t>
  </si>
  <si>
    <t>713</t>
  </si>
  <si>
    <t>Izolace tepelné</t>
  </si>
  <si>
    <t>48</t>
  </si>
  <si>
    <t>713131151</t>
  </si>
  <si>
    <t>Montáž izolace tepelné stěn volně vloženými rohožemi, pásy, dílci, deskami 1 vrstva</t>
  </si>
  <si>
    <t>454016934</t>
  </si>
  <si>
    <t>plné výplně pláště</t>
  </si>
  <si>
    <t>(1,9+3,7)*(0,65*2+0,55*2)</t>
  </si>
  <si>
    <t>(1,9+3,7-1)*0,55</t>
  </si>
  <si>
    <t>49</t>
  </si>
  <si>
    <t>M</t>
  </si>
  <si>
    <t>63148102</t>
  </si>
  <si>
    <t>deska tepelně izolační minerální univerzální λ=0,038-0,039 tl 60mm</t>
  </si>
  <si>
    <t>1570271860</t>
  </si>
  <si>
    <t>15,97*1,02 'Přepočtené koeficientem množství</t>
  </si>
  <si>
    <t>50</t>
  </si>
  <si>
    <t>998713112</t>
  </si>
  <si>
    <t>Přesun hmot tonážní pro izolace tepelné s omezením mechanizace v objektech v přes 6 do 12 m</t>
  </si>
  <si>
    <t>-1285974774</t>
  </si>
  <si>
    <t>741</t>
  </si>
  <si>
    <t>Elektroinstalace - silnoproud</t>
  </si>
  <si>
    <t>51</t>
  </si>
  <si>
    <t>74150001R</t>
  </si>
  <si>
    <t>Elektroinstalace -dod+mtz 6ks svítidel LED s vnitřní baterií a pohybovým čidlem, Cyky 1,5 - 25m, jistič 10A 1ks, doplnění rozvaděče, revize</t>
  </si>
  <si>
    <t>kpl</t>
  </si>
  <si>
    <t>-1394293377</t>
  </si>
  <si>
    <t>762</t>
  </si>
  <si>
    <t>Konstrukce tesařské</t>
  </si>
  <si>
    <t>52</t>
  </si>
  <si>
    <t>762083111</t>
  </si>
  <si>
    <t>Impregnace řeziva proti dřevokaznému hmyzu a houbám máčením třída ohrožení 1 a 2</t>
  </si>
  <si>
    <t>161109213</t>
  </si>
  <si>
    <t>0,248+0,124 "trámy</t>
  </si>
  <si>
    <t>0,216 "prkna</t>
  </si>
  <si>
    <t>0,086 "latě</t>
  </si>
  <si>
    <t>53</t>
  </si>
  <si>
    <t>762332121</t>
  </si>
  <si>
    <t>Montáž vázaných kcí krovů pravidelných pomocí ocelových spojek z hraněného řeziva pl přes 50 do 120 cm2</t>
  </si>
  <si>
    <t>641660214</t>
  </si>
  <si>
    <t>12,35 " sloupek, vaznice 100/100</t>
  </si>
  <si>
    <t>54</t>
  </si>
  <si>
    <t>60512125</t>
  </si>
  <si>
    <t>hranol stavební řezivo průřezu do 120cm2 do dl 6m</t>
  </si>
  <si>
    <t>1839654369</t>
  </si>
  <si>
    <t>12,35*0,1*0,1</t>
  </si>
  <si>
    <t>0,124*1,08 'Přepočtené koeficientem množství</t>
  </si>
  <si>
    <t>55</t>
  </si>
  <si>
    <t>762332122</t>
  </si>
  <si>
    <t>Montáž vázaných kcí krovů pravidelných pomocí ocelových spojek z hraněného řeziva pl přes 120 do 224 cm2</t>
  </si>
  <si>
    <t>1915127783</t>
  </si>
  <si>
    <t>17,7 "krokve a nárožní krokve 100/140</t>
  </si>
  <si>
    <t>56</t>
  </si>
  <si>
    <t>60512130</t>
  </si>
  <si>
    <t>hranol stavební řezivo průřezu do 224cm2 do dl 6m</t>
  </si>
  <si>
    <t>316723189</t>
  </si>
  <si>
    <t>17,7*0,1*0,14</t>
  </si>
  <si>
    <t>0,248*1,08 'Přepočtené koeficientem množství</t>
  </si>
  <si>
    <t>57</t>
  </si>
  <si>
    <t>762341210</t>
  </si>
  <si>
    <t>Montáž bednění střech rovných a šikmých sklonu do 60° z hrubých prken na sraz tl do 32 mm</t>
  </si>
  <si>
    <t>-289388941</t>
  </si>
  <si>
    <t>58</t>
  </si>
  <si>
    <t>60511081</t>
  </si>
  <si>
    <t>řezivo jehličnaté středové smrk tl 18-32mm dl 4-5m</t>
  </si>
  <si>
    <t>1989405774</t>
  </si>
  <si>
    <t>9*0,024</t>
  </si>
  <si>
    <t>0,216*1,08 'Přepočtené koeficientem množství</t>
  </si>
  <si>
    <t>59</t>
  </si>
  <si>
    <t>762342314</t>
  </si>
  <si>
    <t>Montáž laťování na střechách složitých sklonu do 60° osové vzdálenosti přes 150 do 360 mm</t>
  </si>
  <si>
    <t>2145414177</t>
  </si>
  <si>
    <t>60</t>
  </si>
  <si>
    <t>60514101</t>
  </si>
  <si>
    <t>řezivo jehličnaté lať 10-25cm2</t>
  </si>
  <si>
    <t>-222913566</t>
  </si>
  <si>
    <t>9*4*0,04*0,06</t>
  </si>
  <si>
    <t>0,086*1,08 'Přepočtené koeficientem množství</t>
  </si>
  <si>
    <t>61</t>
  </si>
  <si>
    <t>762395000</t>
  </si>
  <si>
    <t>Spojovací prostředky krovů, bednění, laťování, nadstřešních konstrukcí</t>
  </si>
  <si>
    <t>-294242555</t>
  </si>
  <si>
    <t>62</t>
  </si>
  <si>
    <t>76242001R</t>
  </si>
  <si>
    <t>Podhled stropu z cementotřískových desek tl 12 mm (Cetris Finish s barevným finálním nátěrem) na sraz šroubovaných vč.roštu</t>
  </si>
  <si>
    <t>844837459</t>
  </si>
  <si>
    <t>1,9*3,7</t>
  </si>
  <si>
    <t>63</t>
  </si>
  <si>
    <t>76243001R</t>
  </si>
  <si>
    <t xml:space="preserve">Obložení stěn z cementotřískových desek tl 12 mm (Cetris Finish s barevným finálním nátěrem) na sraz šroubovaných vč.lemovacích pz lišt L25/25/2 s nátěrem </t>
  </si>
  <si>
    <t>881549535</t>
  </si>
  <si>
    <t>plné výplně pláště (z vnější a vnitřní strany</t>
  </si>
  <si>
    <t>((1,9+3,7)*(0,65*2+0,55*2))*2</t>
  </si>
  <si>
    <t>(1,9+3,7-1)*0,55*2</t>
  </si>
  <si>
    <t>64</t>
  </si>
  <si>
    <t>762495000</t>
  </si>
  <si>
    <t>Spojovací prostředky pro montáž olištování, obložení stropů, střešních podhledů a stěn</t>
  </si>
  <si>
    <t>-1606793094</t>
  </si>
  <si>
    <t>31,94+7,03</t>
  </si>
  <si>
    <t>65</t>
  </si>
  <si>
    <t>998762112</t>
  </si>
  <si>
    <t>Přesun hmot tonážní pro kce tesařské s omezením mechanizace v objektech v přes 6 do 12 m</t>
  </si>
  <si>
    <t>1101779448</t>
  </si>
  <si>
    <t>763</t>
  </si>
  <si>
    <t>Konstrukce suché výstavby</t>
  </si>
  <si>
    <t>66</t>
  </si>
  <si>
    <t>763111323</t>
  </si>
  <si>
    <t>SDK příčka tl 100 mm profil CW+UW 75 desky 1xDF 12,5 s izolací EI 45 Rw do 49 dB</t>
  </si>
  <si>
    <t>-2058037235</t>
  </si>
  <si>
    <t>4 "1.np zaslepení okna</t>
  </si>
  <si>
    <t>67</t>
  </si>
  <si>
    <t>763111717</t>
  </si>
  <si>
    <t>SDK příčka základní penetrační nátěr (oboustranně)</t>
  </si>
  <si>
    <t>2114675211</t>
  </si>
  <si>
    <t>68</t>
  </si>
  <si>
    <t>998763322</t>
  </si>
  <si>
    <t>Přesun hmot tonážní pro konstrukce montované z desek s omezením mechanizace v objektech v přes 6 do 12 m</t>
  </si>
  <si>
    <t>-751741537</t>
  </si>
  <si>
    <t>764</t>
  </si>
  <si>
    <t>Konstrukce klempířské</t>
  </si>
  <si>
    <t>69</t>
  </si>
  <si>
    <t>764241346</t>
  </si>
  <si>
    <t>Oplechování nevětraného nároží s nárožním plechem z TiZn lesklého plechu rš 500 mm</t>
  </si>
  <si>
    <t>-377554375</t>
  </si>
  <si>
    <t>70</t>
  </si>
  <si>
    <t>764242334</t>
  </si>
  <si>
    <t>Oplechování rovné okapové hrany z TiZn lesklého plechu rš 330 mm</t>
  </si>
  <si>
    <t>1132350219</t>
  </si>
  <si>
    <t>71</t>
  </si>
  <si>
    <t>764246302</t>
  </si>
  <si>
    <t>Oplechování parapetů rovných mechanicky kotvené z TiZn lesklého plechu rš 200 mm</t>
  </si>
  <si>
    <t>2029009738</t>
  </si>
  <si>
    <t>72</t>
  </si>
  <si>
    <t>764341316</t>
  </si>
  <si>
    <t>Lemování rovných zdí střech s krytinou skládanou z TiZn lesklého plechu rš 500 mm</t>
  </si>
  <si>
    <t>1076870430</t>
  </si>
  <si>
    <t>73</t>
  </si>
  <si>
    <t>764541305</t>
  </si>
  <si>
    <t>Žlab podokapní půlkruhový z TiZn lesklého plechu rš 330 mm</t>
  </si>
  <si>
    <t>-683125372</t>
  </si>
  <si>
    <t>74</t>
  </si>
  <si>
    <t>764541346</t>
  </si>
  <si>
    <t>Kotlík oválný (trychtýřový) pro podokapní žlaby z TiZn lesklého plechu 330/100 mm</t>
  </si>
  <si>
    <t>1958245869</t>
  </si>
  <si>
    <t>75</t>
  </si>
  <si>
    <t>764548323</t>
  </si>
  <si>
    <t>Kruhový svod včetně objímek, kolen, odskoků z TiZn lesklého plechu průměru 100 mm vč.napojení na stávající svod</t>
  </si>
  <si>
    <t>655227552</t>
  </si>
  <si>
    <t>76</t>
  </si>
  <si>
    <t>998764112</t>
  </si>
  <si>
    <t>Přesun hmot tonážní pro konstrukce klempířské s omezením mechanizace v objektech v přes 6 do 12 m</t>
  </si>
  <si>
    <t>1843302973</t>
  </si>
  <si>
    <t>765</t>
  </si>
  <si>
    <t>Krytina skládaná</t>
  </si>
  <si>
    <t>77</t>
  </si>
  <si>
    <t>765111203</t>
  </si>
  <si>
    <t>Montáž krytiny keramické okapní jednoduchá větrací mřížka</t>
  </si>
  <si>
    <t>-2113491225</t>
  </si>
  <si>
    <t>78</t>
  </si>
  <si>
    <t>59660202</t>
  </si>
  <si>
    <t>mřížka ochranná větrací jednoduchá š 55mm</t>
  </si>
  <si>
    <t>-1996329573</t>
  </si>
  <si>
    <t>79</t>
  </si>
  <si>
    <t>765114021</t>
  </si>
  <si>
    <t>Krytina keramická bobrovka režná šupinové krytí sklonu do 30° na sucho</t>
  </si>
  <si>
    <t>869849004</t>
  </si>
  <si>
    <t xml:space="preserve">9 </t>
  </si>
  <si>
    <t>80</t>
  </si>
  <si>
    <t>765114211</t>
  </si>
  <si>
    <t>Krytina keramická bobrovka nárožní hrana z hřebenáčů režných na sucho s větracím pásem olověným</t>
  </si>
  <si>
    <t>1780759377</t>
  </si>
  <si>
    <t>2,8*2</t>
  </si>
  <si>
    <t>81</t>
  </si>
  <si>
    <t>765191023</t>
  </si>
  <si>
    <t>Montáž pojistné hydroizolační nebo parotěsné kladené ve sklonu přes 20° s lepenými spoji na bednění</t>
  </si>
  <si>
    <t>-1925717230</t>
  </si>
  <si>
    <t>82</t>
  </si>
  <si>
    <t>28329051</t>
  </si>
  <si>
    <t>fólie kontaktní difuzně propustná pro doplňkovou hydroizolační vrstvu, čtyřvrstvá 200-230g/m2 s integrovanou samolepící páskou</t>
  </si>
  <si>
    <t>-85884746</t>
  </si>
  <si>
    <t>9*1,1 'Přepočtené koeficientem množství</t>
  </si>
  <si>
    <t>83</t>
  </si>
  <si>
    <t>998765112</t>
  </si>
  <si>
    <t>Přesun hmot tonážní pro krytiny skládané s omezením mechanizace v objektech v přes 6 do 12 m</t>
  </si>
  <si>
    <t>-700371898</t>
  </si>
  <si>
    <t>766</t>
  </si>
  <si>
    <t>Konstrukce truhlářské</t>
  </si>
  <si>
    <t>84</t>
  </si>
  <si>
    <t>76600001R</t>
  </si>
  <si>
    <t>Dod+mtz okno 837x2050mm Euro s izolačním dvojsklem</t>
  </si>
  <si>
    <t>582309348</t>
  </si>
  <si>
    <t>85</t>
  </si>
  <si>
    <t>76600002R</t>
  </si>
  <si>
    <t>Dod+mtz okno 1108x2050mm Euro s izolačním dvojsklem</t>
  </si>
  <si>
    <t>-480481175</t>
  </si>
  <si>
    <t>86</t>
  </si>
  <si>
    <t>76600003R</t>
  </si>
  <si>
    <t>Dod+mtz venkovní dřev.kazetové dveře 970/2100mm vč.kování -komplet dle PD</t>
  </si>
  <si>
    <t>-1247127862</t>
  </si>
  <si>
    <t>87</t>
  </si>
  <si>
    <t>76600004R</t>
  </si>
  <si>
    <t>Dod+mtz vnitřní dveře 900/2000mm EI 30 DP3 S SC vč.zárubně,kování,samozavírače -komplet dle PD</t>
  </si>
  <si>
    <t>-684874584</t>
  </si>
  <si>
    <t>88</t>
  </si>
  <si>
    <t>998766112</t>
  </si>
  <si>
    <t>Přesun hmot tonážní pro kce truhlářské s omezením mechanizace v objektech v přes 6 do 12 m</t>
  </si>
  <si>
    <t>-23392692</t>
  </si>
  <si>
    <t>767</t>
  </si>
  <si>
    <t>Konstrukce zámečnické</t>
  </si>
  <si>
    <t>89</t>
  </si>
  <si>
    <t>76750001R</t>
  </si>
  <si>
    <t>Dod+mtz nosné ocelové konstrukce vč.nátěru dle PD</t>
  </si>
  <si>
    <t>kg</t>
  </si>
  <si>
    <t>1558555063</t>
  </si>
  <si>
    <t>(1430,8+374,3+25,1+55,8)*1,1 "dle statiky (100/100/4 -sloupky, vodorovný rám, 133x4 roura-středová schodnice, kruh.ocel pr.16 -zavětrování)</t>
  </si>
  <si>
    <t>90</t>
  </si>
  <si>
    <t>76750002R</t>
  </si>
  <si>
    <t>Dod+mtz schod.atyp stupňů z plechu s neskluzným povrchem vč.povrch.úpravy -dle PD</t>
  </si>
  <si>
    <t>-2129752546</t>
  </si>
  <si>
    <t>22*2</t>
  </si>
  <si>
    <t>91</t>
  </si>
  <si>
    <t>76750003R</t>
  </si>
  <si>
    <t>Dod+mtz schod.madla z nerez trubky -dle PD</t>
  </si>
  <si>
    <t>100880924</t>
  </si>
  <si>
    <t>(5,4+9,9)*2*2</t>
  </si>
  <si>
    <t>92</t>
  </si>
  <si>
    <t>76750004R</t>
  </si>
  <si>
    <t>Dod+mtz žaluzie 838x2050mm -dle PD</t>
  </si>
  <si>
    <t>-366057397</t>
  </si>
  <si>
    <t>93</t>
  </si>
  <si>
    <t>76750005R</t>
  </si>
  <si>
    <t>Dod+mtz žaluzie 1108x700mm -dle PD</t>
  </si>
  <si>
    <t>-1094156230</t>
  </si>
  <si>
    <t>94</t>
  </si>
  <si>
    <t>998767112</t>
  </si>
  <si>
    <t>Přesun hmot tonážní pro zámečnické konstrukce s omezením mechanizace v objektech v přes 6 do 12 m</t>
  </si>
  <si>
    <t>2070432669</t>
  </si>
  <si>
    <t>783</t>
  </si>
  <si>
    <t>Dokončovací práce - nátěry</t>
  </si>
  <si>
    <t>95</t>
  </si>
  <si>
    <t>783414101</t>
  </si>
  <si>
    <t>Základní jednonásobný syntetický nátěr klempířských konstrukcí</t>
  </si>
  <si>
    <t>-675176270</t>
  </si>
  <si>
    <t>6,8*0,33+3,6*0,5+6,8*0,5+6,8*0,33*2+0,7*0,33+14,3*0,2 "dle výpisu klemp.kcí</t>
  </si>
  <si>
    <t>96</t>
  </si>
  <si>
    <t>783417101</t>
  </si>
  <si>
    <t>Krycí jednonásobný syntetický nátěr klempířských konstrukcí</t>
  </si>
  <si>
    <t>1491802027</t>
  </si>
  <si>
    <t>VRN</t>
  </si>
  <si>
    <t>Vedlejší rozpočtové náklady</t>
  </si>
  <si>
    <t>VRN1</t>
  </si>
  <si>
    <t>Průzkumné, zeměměřičské a projektové práce</t>
  </si>
  <si>
    <t>97</t>
  </si>
  <si>
    <t>012002000</t>
  </si>
  <si>
    <t>Zeměměřičské práce</t>
  </si>
  <si>
    <t>Kč</t>
  </si>
  <si>
    <t>1024</t>
  </si>
  <si>
    <t>1942293837</t>
  </si>
  <si>
    <t>98</t>
  </si>
  <si>
    <t>013203000</t>
  </si>
  <si>
    <t>Dokumentace stavby -výrobní pro OK</t>
  </si>
  <si>
    <t>888573777</t>
  </si>
  <si>
    <t>99</t>
  </si>
  <si>
    <t>013254000</t>
  </si>
  <si>
    <t>Dokumentace skutečného provedení stavby</t>
  </si>
  <si>
    <t>700364471</t>
  </si>
  <si>
    <t>VRN3</t>
  </si>
  <si>
    <t>Zařízení staveniště</t>
  </si>
  <si>
    <t>100</t>
  </si>
  <si>
    <t>030001000</t>
  </si>
  <si>
    <t>1145542241</t>
  </si>
  <si>
    <t>VRN4</t>
  </si>
  <si>
    <t>Inženýrská činnost</t>
  </si>
  <si>
    <t>101</t>
  </si>
  <si>
    <t>041403000</t>
  </si>
  <si>
    <t>Bezpečnost a ochrana zdraví při práci na staveništi</t>
  </si>
  <si>
    <t>2057484476</t>
  </si>
  <si>
    <t>102</t>
  </si>
  <si>
    <t>045002000</t>
  </si>
  <si>
    <t>Kompletační a koordinační činnost</t>
  </si>
  <si>
    <t>328285597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</si>
</sst>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78740</xdr:colOff>
      <xdr:row>3</xdr:row>
      <xdr:rowOff>0</xdr:rowOff>
    </xdr:from>
    <xdr:to>
      <xdr:col>40</xdr:col>
      <xdr:colOff>362585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222250</xdr:colOff>
      <xdr:row>81</xdr:row>
      <xdr:rowOff>0</xdr:rowOff>
    </xdr:from>
    <xdr:to>
      <xdr:col>41</xdr:col>
      <xdr:colOff>182245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75590" cy="27559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365760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365760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365760</xdr:colOff>
      <xdr:row>123</xdr:row>
      <xdr:rowOff>0</xdr:rowOff>
    </xdr:from>
    <xdr:to>
      <xdr:col>9</xdr:col>
      <xdr:colOff>1215390</xdr:colOff>
      <xdr:row>127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75590" cy="27559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7.83203125" style="1" customWidth="1"/>
    <col min="2" max="2" width="1.5" style="1" customWidth="1"/>
    <col min="3" max="3" width="4" style="1" customWidth="1"/>
    <col min="4" max="33" width="2.5" style="1" customWidth="1"/>
    <col min="34" max="34" width="3.1640625" style="1" customWidth="1"/>
    <col min="35" max="35" width="33.1640625" style="1" customWidth="1"/>
    <col min="36" max="37" width="2.33203125" style="1" customWidth="1"/>
    <col min="38" max="38" width="7.83203125" style="1" customWidth="1"/>
    <col min="39" max="39" width="3.1640625" style="1" customWidth="1"/>
    <col min="40" max="40" width="12.5" style="1" customWidth="1"/>
    <col min="41" max="41" width="7" style="1" customWidth="1"/>
    <col min="42" max="42" width="4" style="1" customWidth="1"/>
    <col min="43" max="43" width="14.83203125" style="1" hidden="1" customWidth="1"/>
    <col min="44" max="44" width="12.83203125" style="1" customWidth="1"/>
    <col min="45" max="47" width="24.5" style="1" hidden="1" customWidth="1"/>
    <col min="48" max="49" width="20.5" style="1" hidden="1" customWidth="1"/>
    <col min="50" max="51" width="23.5" style="1" hidden="1" customWidth="1"/>
    <col min="52" max="52" width="20.5" style="1" hidden="1" customWidth="1"/>
    <col min="53" max="53" width="18.1640625" style="1" hidden="1" customWidth="1"/>
    <col min="54" max="54" width="23.5" style="1" hidden="1" customWidth="1"/>
    <col min="55" max="55" width="20.5" style="1" hidden="1" customWidth="1"/>
    <col min="56" max="56" width="18.1640625" style="1" hidden="1" customWidth="1"/>
    <col min="57" max="57" width="62.83203125" style="1" customWidth="1"/>
    <col min="71" max="91" width="9.16406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32" t="s">
        <v>5</v>
      </c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s="1" customFormat="1" ht="12" customHeight="1">
      <c r="B5" s="20"/>
      <c r="D5" s="24" t="s">
        <v>13</v>
      </c>
      <c r="K5" s="197" t="s">
        <v>14</v>
      </c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R5" s="20"/>
      <c r="BE5" s="194" t="s">
        <v>15</v>
      </c>
      <c r="BS5" s="17" t="s">
        <v>6</v>
      </c>
    </row>
    <row r="6" spans="1:74" s="1" customFormat="1" ht="36.950000000000003" customHeight="1">
      <c r="B6" s="20"/>
      <c r="D6" s="26" t="s">
        <v>16</v>
      </c>
      <c r="K6" s="199" t="s">
        <v>17</v>
      </c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R6" s="20"/>
      <c r="BE6" s="195"/>
      <c r="BS6" s="17" t="s">
        <v>6</v>
      </c>
    </row>
    <row r="7" spans="1:74" s="1" customFormat="1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195"/>
      <c r="BS7" s="17" t="s">
        <v>6</v>
      </c>
    </row>
    <row r="8" spans="1:74" s="1" customFormat="1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195"/>
      <c r="BS8" s="17" t="s">
        <v>6</v>
      </c>
    </row>
    <row r="9" spans="1:74" s="1" customFormat="1" ht="14.45" customHeight="1">
      <c r="B9" s="20"/>
      <c r="AR9" s="20"/>
      <c r="BE9" s="195"/>
      <c r="BS9" s="17" t="s">
        <v>6</v>
      </c>
    </row>
    <row r="10" spans="1:74" s="1" customFormat="1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195"/>
      <c r="BS10" s="17" t="s">
        <v>6</v>
      </c>
    </row>
    <row r="11" spans="1:74" s="1" customFormat="1" ht="18.399999999999999" customHeight="1">
      <c r="B11" s="20"/>
      <c r="E11" s="25" t="s">
        <v>26</v>
      </c>
      <c r="AK11" s="27" t="s">
        <v>27</v>
      </c>
      <c r="AN11" s="25" t="s">
        <v>1</v>
      </c>
      <c r="AR11" s="20"/>
      <c r="BE11" s="195"/>
      <c r="BS11" s="17" t="s">
        <v>6</v>
      </c>
    </row>
    <row r="12" spans="1:74" s="1" customFormat="1" ht="6.95" customHeight="1">
      <c r="B12" s="20"/>
      <c r="AR12" s="20"/>
      <c r="BE12" s="195"/>
      <c r="BS12" s="17" t="s">
        <v>6</v>
      </c>
    </row>
    <row r="13" spans="1:74" s="1" customFormat="1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195"/>
      <c r="BS13" s="17" t="s">
        <v>6</v>
      </c>
    </row>
    <row r="14" spans="1:74" ht="12.75">
      <c r="B14" s="20"/>
      <c r="E14" s="200" t="s">
        <v>29</v>
      </c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7" t="s">
        <v>27</v>
      </c>
      <c r="AN14" s="29" t="s">
        <v>29</v>
      </c>
      <c r="AR14" s="20"/>
      <c r="BE14" s="195"/>
      <c r="BS14" s="17" t="s">
        <v>6</v>
      </c>
    </row>
    <row r="15" spans="1:74" s="1" customFormat="1" ht="6.95" customHeight="1">
      <c r="B15" s="20"/>
      <c r="AR15" s="20"/>
      <c r="BE15" s="195"/>
      <c r="BS15" s="17" t="s">
        <v>3</v>
      </c>
    </row>
    <row r="16" spans="1:74" s="1" customFormat="1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195"/>
      <c r="BS16" s="17" t="s">
        <v>3</v>
      </c>
    </row>
    <row r="17" spans="1:71" s="1" customFormat="1" ht="18.399999999999999" customHeight="1">
      <c r="B17" s="20"/>
      <c r="E17" s="25" t="s">
        <v>31</v>
      </c>
      <c r="AK17" s="27" t="s">
        <v>27</v>
      </c>
      <c r="AN17" s="25" t="s">
        <v>1</v>
      </c>
      <c r="AR17" s="20"/>
      <c r="BE17" s="195"/>
      <c r="BS17" s="17" t="s">
        <v>32</v>
      </c>
    </row>
    <row r="18" spans="1:71" s="1" customFormat="1" ht="6.95" customHeight="1">
      <c r="B18" s="20"/>
      <c r="AR18" s="20"/>
      <c r="BE18" s="195"/>
      <c r="BS18" s="17" t="s">
        <v>6</v>
      </c>
    </row>
    <row r="19" spans="1:71" s="1" customFormat="1" ht="12" customHeight="1">
      <c r="B19" s="20"/>
      <c r="D19" s="27" t="s">
        <v>33</v>
      </c>
      <c r="AK19" s="27" t="s">
        <v>25</v>
      </c>
      <c r="AN19" s="25" t="s">
        <v>1</v>
      </c>
      <c r="AR19" s="20"/>
      <c r="BE19" s="195"/>
      <c r="BS19" s="17" t="s">
        <v>6</v>
      </c>
    </row>
    <row r="20" spans="1:71" s="1" customFormat="1" ht="18.399999999999999" customHeight="1">
      <c r="B20" s="20"/>
      <c r="E20" s="25" t="s">
        <v>34</v>
      </c>
      <c r="AK20" s="27" t="s">
        <v>27</v>
      </c>
      <c r="AN20" s="25" t="s">
        <v>1</v>
      </c>
      <c r="AR20" s="20"/>
      <c r="BE20" s="195"/>
      <c r="BS20" s="17" t="s">
        <v>32</v>
      </c>
    </row>
    <row r="21" spans="1:71" s="1" customFormat="1" ht="6.95" customHeight="1">
      <c r="B21" s="20"/>
      <c r="AR21" s="20"/>
      <c r="BE21" s="195"/>
    </row>
    <row r="22" spans="1:71" s="1" customFormat="1" ht="12" customHeight="1">
      <c r="B22" s="20"/>
      <c r="D22" s="27" t="s">
        <v>35</v>
      </c>
      <c r="AR22" s="20"/>
      <c r="BE22" s="195"/>
    </row>
    <row r="23" spans="1:71" s="1" customFormat="1" ht="16.350000000000001" customHeight="1">
      <c r="B23" s="20"/>
      <c r="E23" s="202" t="s">
        <v>1</v>
      </c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R23" s="20"/>
      <c r="BE23" s="195"/>
    </row>
    <row r="24" spans="1:71" s="1" customFormat="1" ht="6.95" customHeight="1">
      <c r="B24" s="20"/>
      <c r="AR24" s="20"/>
      <c r="BE24" s="195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195"/>
    </row>
    <row r="26" spans="1:71" s="2" customFormat="1" ht="25.9" customHeight="1">
      <c r="A26" s="32"/>
      <c r="B26" s="33"/>
      <c r="C26" s="32"/>
      <c r="D26" s="34" t="s">
        <v>36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03">
        <f>ROUND(AG94,2)</f>
        <v>0</v>
      </c>
      <c r="AL26" s="204"/>
      <c r="AM26" s="204"/>
      <c r="AN26" s="204"/>
      <c r="AO26" s="204"/>
      <c r="AP26" s="32"/>
      <c r="AQ26" s="32"/>
      <c r="AR26" s="33"/>
      <c r="BE26" s="195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195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05" t="s">
        <v>37</v>
      </c>
      <c r="M28" s="205"/>
      <c r="N28" s="205"/>
      <c r="O28" s="205"/>
      <c r="P28" s="205"/>
      <c r="Q28" s="32"/>
      <c r="R28" s="32"/>
      <c r="S28" s="32"/>
      <c r="T28" s="32"/>
      <c r="U28" s="32"/>
      <c r="V28" s="32"/>
      <c r="W28" s="205" t="s">
        <v>38</v>
      </c>
      <c r="X28" s="205"/>
      <c r="Y28" s="205"/>
      <c r="Z28" s="205"/>
      <c r="AA28" s="205"/>
      <c r="AB28" s="205"/>
      <c r="AC28" s="205"/>
      <c r="AD28" s="205"/>
      <c r="AE28" s="205"/>
      <c r="AF28" s="32"/>
      <c r="AG28" s="32"/>
      <c r="AH28" s="32"/>
      <c r="AI28" s="32"/>
      <c r="AJ28" s="32"/>
      <c r="AK28" s="205" t="s">
        <v>39</v>
      </c>
      <c r="AL28" s="205"/>
      <c r="AM28" s="205"/>
      <c r="AN28" s="205"/>
      <c r="AO28" s="205"/>
      <c r="AP28" s="32"/>
      <c r="AQ28" s="32"/>
      <c r="AR28" s="33"/>
      <c r="BE28" s="195"/>
    </row>
    <row r="29" spans="1:71" s="3" customFormat="1" ht="14.45" customHeight="1">
      <c r="B29" s="37"/>
      <c r="D29" s="27" t="s">
        <v>40</v>
      </c>
      <c r="F29" s="27" t="s">
        <v>41</v>
      </c>
      <c r="L29" s="208">
        <v>0.21</v>
      </c>
      <c r="M29" s="207"/>
      <c r="N29" s="207"/>
      <c r="O29" s="207"/>
      <c r="P29" s="207"/>
      <c r="W29" s="206">
        <f>ROUND(AZ94, 2)</f>
        <v>0</v>
      </c>
      <c r="X29" s="207"/>
      <c r="Y29" s="207"/>
      <c r="Z29" s="207"/>
      <c r="AA29" s="207"/>
      <c r="AB29" s="207"/>
      <c r="AC29" s="207"/>
      <c r="AD29" s="207"/>
      <c r="AE29" s="207"/>
      <c r="AK29" s="206">
        <f>ROUND(AV94, 2)</f>
        <v>0</v>
      </c>
      <c r="AL29" s="207"/>
      <c r="AM29" s="207"/>
      <c r="AN29" s="207"/>
      <c r="AO29" s="207"/>
      <c r="AR29" s="37"/>
      <c r="BE29" s="196"/>
    </row>
    <row r="30" spans="1:71" s="3" customFormat="1" ht="14.45" customHeight="1">
      <c r="B30" s="37"/>
      <c r="F30" s="27" t="s">
        <v>42</v>
      </c>
      <c r="L30" s="208">
        <v>0.12</v>
      </c>
      <c r="M30" s="207"/>
      <c r="N30" s="207"/>
      <c r="O30" s="207"/>
      <c r="P30" s="207"/>
      <c r="W30" s="206">
        <f>ROUND(BA94, 2)</f>
        <v>0</v>
      </c>
      <c r="X30" s="207"/>
      <c r="Y30" s="207"/>
      <c r="Z30" s="207"/>
      <c r="AA30" s="207"/>
      <c r="AB30" s="207"/>
      <c r="AC30" s="207"/>
      <c r="AD30" s="207"/>
      <c r="AE30" s="207"/>
      <c r="AK30" s="206">
        <f>ROUND(AW94, 2)</f>
        <v>0</v>
      </c>
      <c r="AL30" s="207"/>
      <c r="AM30" s="207"/>
      <c r="AN30" s="207"/>
      <c r="AO30" s="207"/>
      <c r="AR30" s="37"/>
      <c r="BE30" s="196"/>
    </row>
    <row r="31" spans="1:71" s="3" customFormat="1" ht="14.45" hidden="1" customHeight="1">
      <c r="B31" s="37"/>
      <c r="F31" s="27" t="s">
        <v>43</v>
      </c>
      <c r="L31" s="208">
        <v>0.21</v>
      </c>
      <c r="M31" s="207"/>
      <c r="N31" s="207"/>
      <c r="O31" s="207"/>
      <c r="P31" s="207"/>
      <c r="W31" s="206">
        <f>ROUND(BB94, 2)</f>
        <v>0</v>
      </c>
      <c r="X31" s="207"/>
      <c r="Y31" s="207"/>
      <c r="Z31" s="207"/>
      <c r="AA31" s="207"/>
      <c r="AB31" s="207"/>
      <c r="AC31" s="207"/>
      <c r="AD31" s="207"/>
      <c r="AE31" s="207"/>
      <c r="AK31" s="206">
        <v>0</v>
      </c>
      <c r="AL31" s="207"/>
      <c r="AM31" s="207"/>
      <c r="AN31" s="207"/>
      <c r="AO31" s="207"/>
      <c r="AR31" s="37"/>
      <c r="BE31" s="196"/>
    </row>
    <row r="32" spans="1:71" s="3" customFormat="1" ht="14.45" hidden="1" customHeight="1">
      <c r="B32" s="37"/>
      <c r="F32" s="27" t="s">
        <v>44</v>
      </c>
      <c r="L32" s="208">
        <v>0.12</v>
      </c>
      <c r="M32" s="207"/>
      <c r="N32" s="207"/>
      <c r="O32" s="207"/>
      <c r="P32" s="207"/>
      <c r="W32" s="206">
        <f>ROUND(BC94, 2)</f>
        <v>0</v>
      </c>
      <c r="X32" s="207"/>
      <c r="Y32" s="207"/>
      <c r="Z32" s="207"/>
      <c r="AA32" s="207"/>
      <c r="AB32" s="207"/>
      <c r="AC32" s="207"/>
      <c r="AD32" s="207"/>
      <c r="AE32" s="207"/>
      <c r="AK32" s="206">
        <v>0</v>
      </c>
      <c r="AL32" s="207"/>
      <c r="AM32" s="207"/>
      <c r="AN32" s="207"/>
      <c r="AO32" s="207"/>
      <c r="AR32" s="37"/>
      <c r="BE32" s="196"/>
    </row>
    <row r="33" spans="1:57" s="3" customFormat="1" ht="14.45" hidden="1" customHeight="1">
      <c r="B33" s="37"/>
      <c r="F33" s="27" t="s">
        <v>45</v>
      </c>
      <c r="L33" s="208">
        <v>0</v>
      </c>
      <c r="M33" s="207"/>
      <c r="N33" s="207"/>
      <c r="O33" s="207"/>
      <c r="P33" s="207"/>
      <c r="W33" s="206">
        <f>ROUND(BD94, 2)</f>
        <v>0</v>
      </c>
      <c r="X33" s="207"/>
      <c r="Y33" s="207"/>
      <c r="Z33" s="207"/>
      <c r="AA33" s="207"/>
      <c r="AB33" s="207"/>
      <c r="AC33" s="207"/>
      <c r="AD33" s="207"/>
      <c r="AE33" s="207"/>
      <c r="AK33" s="206">
        <v>0</v>
      </c>
      <c r="AL33" s="207"/>
      <c r="AM33" s="207"/>
      <c r="AN33" s="207"/>
      <c r="AO33" s="207"/>
      <c r="AR33" s="37"/>
      <c r="BE33" s="196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195"/>
    </row>
    <row r="35" spans="1:57" s="2" customFormat="1" ht="25.9" customHeight="1">
      <c r="A35" s="32"/>
      <c r="B35" s="33"/>
      <c r="C35" s="38"/>
      <c r="D35" s="39" t="s">
        <v>46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47</v>
      </c>
      <c r="U35" s="40"/>
      <c r="V35" s="40"/>
      <c r="W35" s="40"/>
      <c r="X35" s="209" t="s">
        <v>48</v>
      </c>
      <c r="Y35" s="210"/>
      <c r="Z35" s="210"/>
      <c r="AA35" s="210"/>
      <c r="AB35" s="210"/>
      <c r="AC35" s="40"/>
      <c r="AD35" s="40"/>
      <c r="AE35" s="40"/>
      <c r="AF35" s="40"/>
      <c r="AG35" s="40"/>
      <c r="AH35" s="40"/>
      <c r="AI35" s="40"/>
      <c r="AJ35" s="40"/>
      <c r="AK35" s="211">
        <f>SUM(AK26:AK33)</f>
        <v>0</v>
      </c>
      <c r="AL35" s="210"/>
      <c r="AM35" s="210"/>
      <c r="AN35" s="210"/>
      <c r="AO35" s="212"/>
      <c r="AP35" s="38"/>
      <c r="AQ35" s="38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2"/>
      <c r="D49" s="43" t="s">
        <v>49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50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20"/>
      <c r="AR50" s="20"/>
    </row>
    <row r="51" spans="1:57" ht="11.25">
      <c r="B51" s="20"/>
      <c r="AR51" s="20"/>
    </row>
    <row r="52" spans="1:57" ht="11.25">
      <c r="B52" s="20"/>
      <c r="AR52" s="20"/>
    </row>
    <row r="53" spans="1:57" ht="11.25">
      <c r="B53" s="20"/>
      <c r="AR53" s="20"/>
    </row>
    <row r="54" spans="1:57" ht="11.25">
      <c r="B54" s="20"/>
      <c r="AR54" s="20"/>
    </row>
    <row r="55" spans="1:57" ht="11.25">
      <c r="B55" s="20"/>
      <c r="AR55" s="20"/>
    </row>
    <row r="56" spans="1:57" ht="11.25">
      <c r="B56" s="20"/>
      <c r="AR56" s="20"/>
    </row>
    <row r="57" spans="1:57" ht="11.25">
      <c r="B57" s="20"/>
      <c r="AR57" s="20"/>
    </row>
    <row r="58" spans="1:57" ht="11.25">
      <c r="B58" s="20"/>
      <c r="AR58" s="20"/>
    </row>
    <row r="59" spans="1:57" ht="11.25">
      <c r="B59" s="20"/>
      <c r="AR59" s="20"/>
    </row>
    <row r="60" spans="1:57" s="2" customFormat="1" ht="12.75">
      <c r="A60" s="32"/>
      <c r="B60" s="33"/>
      <c r="C60" s="32"/>
      <c r="D60" s="45" t="s">
        <v>51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52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51</v>
      </c>
      <c r="AI60" s="35"/>
      <c r="AJ60" s="35"/>
      <c r="AK60" s="35"/>
      <c r="AL60" s="35"/>
      <c r="AM60" s="45" t="s">
        <v>52</v>
      </c>
      <c r="AN60" s="35"/>
      <c r="AO60" s="35"/>
      <c r="AP60" s="32"/>
      <c r="AQ60" s="32"/>
      <c r="AR60" s="33"/>
      <c r="BE60" s="32"/>
    </row>
    <row r="61" spans="1:57" ht="11.25">
      <c r="B61" s="20"/>
      <c r="AR61" s="20"/>
    </row>
    <row r="62" spans="1:57" ht="11.25">
      <c r="B62" s="20"/>
      <c r="AR62" s="20"/>
    </row>
    <row r="63" spans="1:57" ht="11.25">
      <c r="B63" s="20"/>
      <c r="AR63" s="20"/>
    </row>
    <row r="64" spans="1:57" s="2" customFormat="1" ht="12.75">
      <c r="A64" s="32"/>
      <c r="B64" s="33"/>
      <c r="C64" s="32"/>
      <c r="D64" s="43" t="s">
        <v>53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54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 ht="11.25">
      <c r="B65" s="20"/>
      <c r="AR65" s="20"/>
    </row>
    <row r="66" spans="1:57" ht="11.25">
      <c r="B66" s="20"/>
      <c r="AR66" s="20"/>
    </row>
    <row r="67" spans="1:57" ht="11.25">
      <c r="B67" s="20"/>
      <c r="AR67" s="20"/>
    </row>
    <row r="68" spans="1:57" ht="11.25">
      <c r="B68" s="20"/>
      <c r="AR68" s="20"/>
    </row>
    <row r="69" spans="1:57" ht="11.25">
      <c r="B69" s="20"/>
      <c r="AR69" s="20"/>
    </row>
    <row r="70" spans="1:57" ht="11.25">
      <c r="B70" s="20"/>
      <c r="AR70" s="20"/>
    </row>
    <row r="71" spans="1:57" ht="11.25">
      <c r="B71" s="20"/>
      <c r="AR71" s="20"/>
    </row>
    <row r="72" spans="1:57" ht="11.25">
      <c r="B72" s="20"/>
      <c r="AR72" s="20"/>
    </row>
    <row r="73" spans="1:57" ht="11.25">
      <c r="B73" s="20"/>
      <c r="AR73" s="20"/>
    </row>
    <row r="74" spans="1:57" ht="11.25">
      <c r="B74" s="20"/>
      <c r="AR74" s="20"/>
    </row>
    <row r="75" spans="1:57" s="2" customFormat="1" ht="12.75">
      <c r="A75" s="32"/>
      <c r="B75" s="33"/>
      <c r="C75" s="32"/>
      <c r="D75" s="45" t="s">
        <v>51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52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51</v>
      </c>
      <c r="AI75" s="35"/>
      <c r="AJ75" s="35"/>
      <c r="AK75" s="35"/>
      <c r="AL75" s="35"/>
      <c r="AM75" s="45" t="s">
        <v>52</v>
      </c>
      <c r="AN75" s="35"/>
      <c r="AO75" s="35"/>
      <c r="AP75" s="32"/>
      <c r="AQ75" s="32"/>
      <c r="AR75" s="33"/>
      <c r="BE75" s="32"/>
    </row>
    <row r="76" spans="1:57" s="2" customFormat="1" ht="11.25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0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0" s="2" customFormat="1" ht="24.95" customHeight="1">
      <c r="A82" s="32"/>
      <c r="B82" s="33"/>
      <c r="C82" s="21" t="s">
        <v>55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0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0" s="4" customFormat="1" ht="12" customHeight="1">
      <c r="B84" s="51"/>
      <c r="C84" s="27" t="s">
        <v>13</v>
      </c>
      <c r="L84" s="4" t="str">
        <f>K5</f>
        <v>0525</v>
      </c>
      <c r="AR84" s="51"/>
    </row>
    <row r="85" spans="1:90" s="5" customFormat="1" ht="36.950000000000003" customHeight="1">
      <c r="B85" s="52"/>
      <c r="C85" s="53" t="s">
        <v>16</v>
      </c>
      <c r="L85" s="213" t="str">
        <f>K6</f>
        <v>Dětské centrum K.Vary, Zítkova 1267/4 K.Vary -Vybudování únikové cesty</v>
      </c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R85" s="52"/>
    </row>
    <row r="86" spans="1:90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0" s="2" customFormat="1" ht="12" customHeight="1">
      <c r="A87" s="32"/>
      <c r="B87" s="33"/>
      <c r="C87" s="27" t="s">
        <v>20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 xml:space="preserve"> 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22</v>
      </c>
      <c r="AJ87" s="32"/>
      <c r="AK87" s="32"/>
      <c r="AL87" s="32"/>
      <c r="AM87" s="215" t="str">
        <f>IF(AN8= "","",AN8)</f>
        <v>23. 5. 2025</v>
      </c>
      <c r="AN87" s="215"/>
      <c r="AO87" s="32"/>
      <c r="AP87" s="32"/>
      <c r="AQ87" s="32"/>
      <c r="AR87" s="33"/>
      <c r="BE87" s="32"/>
    </row>
    <row r="88" spans="1:90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0" s="2" customFormat="1" ht="15.4" customHeight="1">
      <c r="A89" s="32"/>
      <c r="B89" s="33"/>
      <c r="C89" s="27" t="s">
        <v>24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 xml:space="preserve">Dětské centrum K.Vary 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30</v>
      </c>
      <c r="AJ89" s="32"/>
      <c r="AK89" s="32"/>
      <c r="AL89" s="32"/>
      <c r="AM89" s="216" t="str">
        <f>IF(E17="","",E17)</f>
        <v>Ing.Roman Gajdoš, K.Vary</v>
      </c>
      <c r="AN89" s="217"/>
      <c r="AO89" s="217"/>
      <c r="AP89" s="217"/>
      <c r="AQ89" s="32"/>
      <c r="AR89" s="33"/>
      <c r="AS89" s="218" t="s">
        <v>56</v>
      </c>
      <c r="AT89" s="219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0" s="2" customFormat="1" ht="15.4" customHeight="1">
      <c r="A90" s="32"/>
      <c r="B90" s="33"/>
      <c r="C90" s="27" t="s">
        <v>28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33</v>
      </c>
      <c r="AJ90" s="32"/>
      <c r="AK90" s="32"/>
      <c r="AL90" s="32"/>
      <c r="AM90" s="216" t="str">
        <f>IF(E20="","",E20)</f>
        <v>Šimková Dita, K.Vary</v>
      </c>
      <c r="AN90" s="217"/>
      <c r="AO90" s="217"/>
      <c r="AP90" s="217"/>
      <c r="AQ90" s="32"/>
      <c r="AR90" s="33"/>
      <c r="AS90" s="220"/>
      <c r="AT90" s="221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0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20"/>
      <c r="AT91" s="221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0" s="2" customFormat="1" ht="29.25" customHeight="1">
      <c r="A92" s="32"/>
      <c r="B92" s="33"/>
      <c r="C92" s="222" t="s">
        <v>57</v>
      </c>
      <c r="D92" s="223"/>
      <c r="E92" s="223"/>
      <c r="F92" s="223"/>
      <c r="G92" s="223"/>
      <c r="H92" s="60"/>
      <c r="I92" s="224" t="s">
        <v>58</v>
      </c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5" t="s">
        <v>59</v>
      </c>
      <c r="AH92" s="223"/>
      <c r="AI92" s="223"/>
      <c r="AJ92" s="223"/>
      <c r="AK92" s="223"/>
      <c r="AL92" s="223"/>
      <c r="AM92" s="223"/>
      <c r="AN92" s="224" t="s">
        <v>60</v>
      </c>
      <c r="AO92" s="223"/>
      <c r="AP92" s="226"/>
      <c r="AQ92" s="61" t="s">
        <v>61</v>
      </c>
      <c r="AR92" s="33"/>
      <c r="AS92" s="62" t="s">
        <v>62</v>
      </c>
      <c r="AT92" s="63" t="s">
        <v>63</v>
      </c>
      <c r="AU92" s="63" t="s">
        <v>64</v>
      </c>
      <c r="AV92" s="63" t="s">
        <v>65</v>
      </c>
      <c r="AW92" s="63" t="s">
        <v>66</v>
      </c>
      <c r="AX92" s="63" t="s">
        <v>67</v>
      </c>
      <c r="AY92" s="63" t="s">
        <v>68</v>
      </c>
      <c r="AZ92" s="63" t="s">
        <v>69</v>
      </c>
      <c r="BA92" s="63" t="s">
        <v>70</v>
      </c>
      <c r="BB92" s="63" t="s">
        <v>71</v>
      </c>
      <c r="BC92" s="63" t="s">
        <v>72</v>
      </c>
      <c r="BD92" s="64" t="s">
        <v>73</v>
      </c>
      <c r="BE92" s="32"/>
    </row>
    <row r="93" spans="1:90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0" s="6" customFormat="1" ht="32.450000000000003" customHeight="1">
      <c r="B94" s="68"/>
      <c r="C94" s="69" t="s">
        <v>74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30">
        <f>ROUND(AG95,2)</f>
        <v>0</v>
      </c>
      <c r="AH94" s="230"/>
      <c r="AI94" s="230"/>
      <c r="AJ94" s="230"/>
      <c r="AK94" s="230"/>
      <c r="AL94" s="230"/>
      <c r="AM94" s="230"/>
      <c r="AN94" s="231">
        <f>SUM(AG94,AT94)</f>
        <v>0</v>
      </c>
      <c r="AO94" s="231"/>
      <c r="AP94" s="231"/>
      <c r="AQ94" s="72" t="s">
        <v>1</v>
      </c>
      <c r="AR94" s="68"/>
      <c r="AS94" s="73">
        <f>ROUND(AS95,2)</f>
        <v>0</v>
      </c>
      <c r="AT94" s="74">
        <f>ROUND(SUM(AV94:AW94),2)</f>
        <v>0</v>
      </c>
      <c r="AU94" s="75">
        <f>ROUND(AU95,5)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ROUND(AZ95,2)</f>
        <v>0</v>
      </c>
      <c r="BA94" s="74">
        <f>ROUND(BA95,2)</f>
        <v>0</v>
      </c>
      <c r="BB94" s="74">
        <f>ROUND(BB95,2)</f>
        <v>0</v>
      </c>
      <c r="BC94" s="74">
        <f>ROUND(BC95,2)</f>
        <v>0</v>
      </c>
      <c r="BD94" s="76">
        <f>ROUND(BD95,2)</f>
        <v>0</v>
      </c>
      <c r="BS94" s="77" t="s">
        <v>75</v>
      </c>
      <c r="BT94" s="77" t="s">
        <v>76</v>
      </c>
      <c r="BV94" s="77" t="s">
        <v>77</v>
      </c>
      <c r="BW94" s="77" t="s">
        <v>4</v>
      </c>
      <c r="BX94" s="77" t="s">
        <v>78</v>
      </c>
      <c r="CL94" s="77" t="s">
        <v>1</v>
      </c>
    </row>
    <row r="95" spans="1:90" s="7" customFormat="1" ht="23.85" customHeight="1">
      <c r="A95" s="78" t="s">
        <v>79</v>
      </c>
      <c r="B95" s="79"/>
      <c r="C95" s="80"/>
      <c r="D95" s="229" t="s">
        <v>14</v>
      </c>
      <c r="E95" s="229"/>
      <c r="F95" s="229"/>
      <c r="G95" s="229"/>
      <c r="H95" s="229"/>
      <c r="I95" s="81"/>
      <c r="J95" s="229" t="s">
        <v>17</v>
      </c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7">
        <f>'0525 - Dětské centrum K.V...'!J28</f>
        <v>0</v>
      </c>
      <c r="AH95" s="228"/>
      <c r="AI95" s="228"/>
      <c r="AJ95" s="228"/>
      <c r="AK95" s="228"/>
      <c r="AL95" s="228"/>
      <c r="AM95" s="228"/>
      <c r="AN95" s="227">
        <f>SUM(AG95,AT95)</f>
        <v>0</v>
      </c>
      <c r="AO95" s="228"/>
      <c r="AP95" s="228"/>
      <c r="AQ95" s="82" t="s">
        <v>80</v>
      </c>
      <c r="AR95" s="79"/>
      <c r="AS95" s="83">
        <v>0</v>
      </c>
      <c r="AT95" s="84">
        <f>ROUND(SUM(AV95:AW95),2)</f>
        <v>0</v>
      </c>
      <c r="AU95" s="85">
        <f>'0525 - Dětské centrum K.V...'!P135</f>
        <v>0</v>
      </c>
      <c r="AV95" s="84">
        <f>'0525 - Dětské centrum K.V...'!J31</f>
        <v>0</v>
      </c>
      <c r="AW95" s="84">
        <f>'0525 - Dětské centrum K.V...'!J32</f>
        <v>0</v>
      </c>
      <c r="AX95" s="84">
        <f>'0525 - Dětské centrum K.V...'!J33</f>
        <v>0</v>
      </c>
      <c r="AY95" s="84">
        <f>'0525 - Dětské centrum K.V...'!J34</f>
        <v>0</v>
      </c>
      <c r="AZ95" s="84">
        <f>'0525 - Dětské centrum K.V...'!F31</f>
        <v>0</v>
      </c>
      <c r="BA95" s="84">
        <f>'0525 - Dětské centrum K.V...'!F32</f>
        <v>0</v>
      </c>
      <c r="BB95" s="84">
        <f>'0525 - Dětské centrum K.V...'!F33</f>
        <v>0</v>
      </c>
      <c r="BC95" s="84">
        <f>'0525 - Dětské centrum K.V...'!F34</f>
        <v>0</v>
      </c>
      <c r="BD95" s="86">
        <f>'0525 - Dětské centrum K.V...'!F35</f>
        <v>0</v>
      </c>
      <c r="BT95" s="87" t="s">
        <v>81</v>
      </c>
      <c r="BU95" s="87" t="s">
        <v>82</v>
      </c>
      <c r="BV95" s="87" t="s">
        <v>77</v>
      </c>
      <c r="BW95" s="87" t="s">
        <v>4</v>
      </c>
      <c r="BX95" s="87" t="s">
        <v>78</v>
      </c>
      <c r="CL95" s="87" t="s">
        <v>1</v>
      </c>
    </row>
    <row r="96" spans="1:90" s="2" customFormat="1" ht="30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3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s="2" customFormat="1" ht="6.95" customHeight="1">
      <c r="A97" s="32"/>
      <c r="B97" s="47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33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525 - Dětské centrum K.V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31"/>
  <sheetViews>
    <sheetView showGridLines="0" tabSelected="1" topLeftCell="A314" workbookViewId="0">
      <selection activeCell="I138" sqref="I138:I330"/>
    </sheetView>
  </sheetViews>
  <sheetFormatPr defaultRowHeight="15"/>
  <cols>
    <col min="1" max="1" width="7.83203125" style="1" customWidth="1"/>
    <col min="2" max="2" width="1" style="1" customWidth="1"/>
    <col min="3" max="3" width="4" style="1" customWidth="1"/>
    <col min="4" max="4" width="4.1640625" style="1" customWidth="1"/>
    <col min="5" max="5" width="16.1640625" style="1" customWidth="1"/>
    <col min="6" max="6" width="95.5" style="1" customWidth="1"/>
    <col min="7" max="7" width="7" style="1" customWidth="1"/>
    <col min="8" max="8" width="13.33203125" style="1" customWidth="1"/>
    <col min="9" max="9" width="15" style="1" customWidth="1"/>
    <col min="10" max="10" width="21.1640625" style="1" customWidth="1"/>
    <col min="11" max="11" width="21.1640625" style="1" hidden="1" customWidth="1"/>
    <col min="12" max="12" width="8.83203125" style="1" customWidth="1"/>
    <col min="13" max="13" width="10.33203125" style="1" hidden="1" customWidth="1"/>
    <col min="14" max="14" width="9.1640625" style="1" hidden="1"/>
    <col min="15" max="20" width="13.5" style="1" hidden="1" customWidth="1"/>
    <col min="21" max="21" width="15.5" style="1" hidden="1" customWidth="1"/>
    <col min="22" max="22" width="11.6640625" style="1" customWidth="1"/>
    <col min="23" max="23" width="15.5" style="1" customWidth="1"/>
    <col min="24" max="24" width="11.6640625" style="1" customWidth="1"/>
    <col min="25" max="25" width="14.1640625" style="1" customWidth="1"/>
    <col min="26" max="26" width="10.5" style="1" customWidth="1"/>
    <col min="27" max="27" width="14.1640625" style="1" customWidth="1"/>
    <col min="28" max="28" width="15.5" style="1" customWidth="1"/>
    <col min="29" max="29" width="10.5" style="1" customWidth="1"/>
    <col min="30" max="30" width="14.1640625" style="1" customWidth="1"/>
    <col min="31" max="31" width="15.5" style="1" customWidth="1"/>
    <col min="44" max="65" width="9.1640625" style="1" hidden="1"/>
  </cols>
  <sheetData>
    <row r="2" spans="1:46" s="1" customFormat="1" ht="36.950000000000003" customHeight="1">
      <c r="L2" s="232" t="s">
        <v>5</v>
      </c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7" t="s">
        <v>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1:46" s="1" customFormat="1" ht="24.95" customHeight="1">
      <c r="B4" s="20"/>
      <c r="D4" s="21" t="s">
        <v>84</v>
      </c>
      <c r="L4" s="20"/>
      <c r="M4" s="88" t="s">
        <v>10</v>
      </c>
      <c r="AT4" s="17" t="s">
        <v>3</v>
      </c>
    </row>
    <row r="5" spans="1:46" s="1" customFormat="1" ht="6.95" customHeight="1">
      <c r="B5" s="20"/>
      <c r="L5" s="20"/>
    </row>
    <row r="6" spans="1:46" s="2" customFormat="1" ht="12" customHeight="1">
      <c r="A6" s="32"/>
      <c r="B6" s="33"/>
      <c r="C6" s="32"/>
      <c r="D6" s="27" t="s">
        <v>16</v>
      </c>
      <c r="E6" s="32"/>
      <c r="F6" s="32"/>
      <c r="G6" s="32"/>
      <c r="H6" s="32"/>
      <c r="I6" s="32"/>
      <c r="J6" s="32"/>
      <c r="K6" s="32"/>
      <c r="L6" s="4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46" s="2" customFormat="1" ht="16.350000000000001" customHeight="1">
      <c r="A7" s="32"/>
      <c r="B7" s="33"/>
      <c r="C7" s="32"/>
      <c r="D7" s="32"/>
      <c r="E7" s="213" t="s">
        <v>17</v>
      </c>
      <c r="F7" s="233"/>
      <c r="G7" s="233"/>
      <c r="H7" s="233"/>
      <c r="I7" s="32"/>
      <c r="J7" s="32"/>
      <c r="K7" s="32"/>
      <c r="L7" s="4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46" s="2" customFormat="1" ht="11.25">
      <c r="A8" s="32"/>
      <c r="B8" s="33"/>
      <c r="C8" s="32"/>
      <c r="D8" s="32"/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2" customHeight="1">
      <c r="A9" s="32"/>
      <c r="B9" s="33"/>
      <c r="C9" s="32"/>
      <c r="D9" s="27" t="s">
        <v>18</v>
      </c>
      <c r="E9" s="32"/>
      <c r="F9" s="25" t="s">
        <v>1</v>
      </c>
      <c r="G9" s="32"/>
      <c r="H9" s="32"/>
      <c r="I9" s="27" t="s">
        <v>19</v>
      </c>
      <c r="J9" s="25" t="s">
        <v>1</v>
      </c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20</v>
      </c>
      <c r="E10" s="32"/>
      <c r="F10" s="25" t="s">
        <v>21</v>
      </c>
      <c r="G10" s="32"/>
      <c r="H10" s="32"/>
      <c r="I10" s="27" t="s">
        <v>22</v>
      </c>
      <c r="J10" s="55" t="str">
        <f>'Rekapitulace stavby'!AN8</f>
        <v>23. 5. 2025</v>
      </c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0.9" customHeight="1">
      <c r="A11" s="32"/>
      <c r="B11" s="33"/>
      <c r="C11" s="32"/>
      <c r="D11" s="32"/>
      <c r="E11" s="32"/>
      <c r="F11" s="32"/>
      <c r="G11" s="32"/>
      <c r="H11" s="32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24</v>
      </c>
      <c r="E12" s="32"/>
      <c r="F12" s="32"/>
      <c r="G12" s="32"/>
      <c r="H12" s="32"/>
      <c r="I12" s="27" t="s">
        <v>25</v>
      </c>
      <c r="J12" s="25" t="s">
        <v>1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8" customHeight="1">
      <c r="A13" s="32"/>
      <c r="B13" s="33"/>
      <c r="C13" s="32"/>
      <c r="D13" s="32"/>
      <c r="E13" s="25" t="s">
        <v>26</v>
      </c>
      <c r="F13" s="32"/>
      <c r="G13" s="32"/>
      <c r="H13" s="32"/>
      <c r="I13" s="27" t="s">
        <v>27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6.95" customHeight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customHeight="1">
      <c r="A15" s="32"/>
      <c r="B15" s="33"/>
      <c r="C15" s="32"/>
      <c r="D15" s="27" t="s">
        <v>28</v>
      </c>
      <c r="E15" s="32"/>
      <c r="F15" s="32"/>
      <c r="G15" s="32"/>
      <c r="H15" s="32"/>
      <c r="I15" s="27" t="s">
        <v>25</v>
      </c>
      <c r="J15" s="28" t="str">
        <f>'Rekapitulace stavby'!AN13</f>
        <v>Vyplň údaj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8" customHeight="1">
      <c r="A16" s="32"/>
      <c r="B16" s="33"/>
      <c r="C16" s="32"/>
      <c r="D16" s="32"/>
      <c r="E16" s="234" t="str">
        <f>'Rekapitulace stavby'!E14</f>
        <v>Vyplň údaj</v>
      </c>
      <c r="F16" s="197"/>
      <c r="G16" s="197"/>
      <c r="H16" s="197"/>
      <c r="I16" s="27" t="s">
        <v>27</v>
      </c>
      <c r="J16" s="28" t="str">
        <f>'Rekapitulace stavby'!AN14</f>
        <v>Vyplň údaj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6.95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7" t="s">
        <v>30</v>
      </c>
      <c r="E18" s="32"/>
      <c r="F18" s="32"/>
      <c r="G18" s="32"/>
      <c r="H18" s="32"/>
      <c r="I18" s="27" t="s">
        <v>25</v>
      </c>
      <c r="J18" s="25" t="s">
        <v>1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5" t="s">
        <v>31</v>
      </c>
      <c r="F19" s="32"/>
      <c r="G19" s="32"/>
      <c r="H19" s="32"/>
      <c r="I19" s="27" t="s">
        <v>27</v>
      </c>
      <c r="J19" s="25" t="s">
        <v>1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7" t="s">
        <v>33</v>
      </c>
      <c r="E21" s="32"/>
      <c r="F21" s="32"/>
      <c r="G21" s="32"/>
      <c r="H21" s="32"/>
      <c r="I21" s="27" t="s">
        <v>25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5" t="s">
        <v>34</v>
      </c>
      <c r="F22" s="32"/>
      <c r="G22" s="32"/>
      <c r="H22" s="32"/>
      <c r="I22" s="27" t="s">
        <v>27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7" t="s">
        <v>35</v>
      </c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8" customFormat="1" ht="16.350000000000001" customHeight="1">
      <c r="A25" s="89"/>
      <c r="B25" s="90"/>
      <c r="C25" s="89"/>
      <c r="D25" s="89"/>
      <c r="E25" s="202" t="s">
        <v>1</v>
      </c>
      <c r="F25" s="202"/>
      <c r="G25" s="202"/>
      <c r="H25" s="202"/>
      <c r="I25" s="89"/>
      <c r="J25" s="89"/>
      <c r="K25" s="89"/>
      <c r="L25" s="91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</row>
    <row r="26" spans="1:31" s="2" customFormat="1" ht="6.95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66"/>
      <c r="E27" s="66"/>
      <c r="F27" s="66"/>
      <c r="G27" s="66"/>
      <c r="H27" s="66"/>
      <c r="I27" s="66"/>
      <c r="J27" s="66"/>
      <c r="K27" s="66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25.35" customHeight="1">
      <c r="A28" s="32"/>
      <c r="B28" s="33"/>
      <c r="C28" s="32"/>
      <c r="D28" s="92" t="s">
        <v>36</v>
      </c>
      <c r="E28" s="32"/>
      <c r="F28" s="32"/>
      <c r="G28" s="32"/>
      <c r="H28" s="32"/>
      <c r="I28" s="32"/>
      <c r="J28" s="71">
        <f>ROUND(J135, 2)</f>
        <v>0</v>
      </c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4.45" customHeight="1">
      <c r="A30" s="32"/>
      <c r="B30" s="33"/>
      <c r="C30" s="32"/>
      <c r="D30" s="32"/>
      <c r="E30" s="32"/>
      <c r="F30" s="36" t="s">
        <v>38</v>
      </c>
      <c r="G30" s="32"/>
      <c r="H30" s="32"/>
      <c r="I30" s="36" t="s">
        <v>37</v>
      </c>
      <c r="J30" s="36" t="s">
        <v>39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14.45" customHeight="1">
      <c r="A31" s="32"/>
      <c r="B31" s="33"/>
      <c r="C31" s="32"/>
      <c r="D31" s="93" t="s">
        <v>40</v>
      </c>
      <c r="E31" s="27" t="s">
        <v>41</v>
      </c>
      <c r="F31" s="94">
        <f>ROUND((SUM(BE135:BE330)),  2)</f>
        <v>0</v>
      </c>
      <c r="G31" s="32"/>
      <c r="H31" s="32"/>
      <c r="I31" s="95">
        <v>0.21</v>
      </c>
      <c r="J31" s="94">
        <f>ROUND(((SUM(BE135:BE330))*I31),  2)</f>
        <v>0</v>
      </c>
      <c r="K31" s="32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27" t="s">
        <v>42</v>
      </c>
      <c r="F32" s="94">
        <f>ROUND((SUM(BF135:BF330)),  2)</f>
        <v>0</v>
      </c>
      <c r="G32" s="32"/>
      <c r="H32" s="32"/>
      <c r="I32" s="95">
        <v>0.12</v>
      </c>
      <c r="J32" s="94">
        <f>ROUND(((SUM(BF135:BF330))*I32), 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hidden="1" customHeight="1">
      <c r="A33" s="32"/>
      <c r="B33" s="33"/>
      <c r="C33" s="32"/>
      <c r="D33" s="32"/>
      <c r="E33" s="27" t="s">
        <v>43</v>
      </c>
      <c r="F33" s="94">
        <f>ROUND((SUM(BG135:BG330)),  2)</f>
        <v>0</v>
      </c>
      <c r="G33" s="32"/>
      <c r="H33" s="32"/>
      <c r="I33" s="95">
        <v>0.21</v>
      </c>
      <c r="J33" s="94">
        <f>0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27" t="s">
        <v>44</v>
      </c>
      <c r="F34" s="94">
        <f>ROUND((SUM(BH135:BH330)),  2)</f>
        <v>0</v>
      </c>
      <c r="G34" s="32"/>
      <c r="H34" s="32"/>
      <c r="I34" s="95">
        <v>0.12</v>
      </c>
      <c r="J34" s="94">
        <f>0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45</v>
      </c>
      <c r="F35" s="94">
        <f>ROUND((SUM(BI135:BI330)),  2)</f>
        <v>0</v>
      </c>
      <c r="G35" s="32"/>
      <c r="H35" s="32"/>
      <c r="I35" s="95">
        <v>0</v>
      </c>
      <c r="J35" s="9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25.35" customHeight="1">
      <c r="A37" s="32"/>
      <c r="B37" s="33"/>
      <c r="C37" s="96"/>
      <c r="D37" s="97" t="s">
        <v>46</v>
      </c>
      <c r="E37" s="60"/>
      <c r="F37" s="60"/>
      <c r="G37" s="98" t="s">
        <v>47</v>
      </c>
      <c r="H37" s="99" t="s">
        <v>48</v>
      </c>
      <c r="I37" s="60"/>
      <c r="J37" s="100">
        <f>SUM(J28:J35)</f>
        <v>0</v>
      </c>
      <c r="K37" s="101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1" customFormat="1" ht="14.45" customHeight="1">
      <c r="B39" s="20"/>
      <c r="L39" s="20"/>
    </row>
    <row r="40" spans="1:31" s="1" customFormat="1" ht="14.45" customHeight="1">
      <c r="B40" s="20"/>
      <c r="L40" s="20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51</v>
      </c>
      <c r="E61" s="35"/>
      <c r="F61" s="102" t="s">
        <v>52</v>
      </c>
      <c r="G61" s="45" t="s">
        <v>51</v>
      </c>
      <c r="H61" s="35"/>
      <c r="I61" s="35"/>
      <c r="J61" s="103" t="s">
        <v>52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51</v>
      </c>
      <c r="E76" s="35"/>
      <c r="F76" s="102" t="s">
        <v>52</v>
      </c>
      <c r="G76" s="45" t="s">
        <v>51</v>
      </c>
      <c r="H76" s="35"/>
      <c r="I76" s="35"/>
      <c r="J76" s="103" t="s">
        <v>52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85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350000000000001" customHeight="1">
      <c r="A85" s="32"/>
      <c r="B85" s="33"/>
      <c r="C85" s="32"/>
      <c r="D85" s="32"/>
      <c r="E85" s="213" t="str">
        <f>E7</f>
        <v>Dětské centrum K.Vary, Zítkova 1267/4 K.Vary -Vybudování únikové cesty</v>
      </c>
      <c r="F85" s="233"/>
      <c r="G85" s="233"/>
      <c r="H85" s="233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2" customHeight="1">
      <c r="A87" s="32"/>
      <c r="B87" s="33"/>
      <c r="C87" s="27" t="s">
        <v>20</v>
      </c>
      <c r="D87" s="32"/>
      <c r="E87" s="32"/>
      <c r="F87" s="25" t="str">
        <f>F10</f>
        <v xml:space="preserve"> </v>
      </c>
      <c r="G87" s="32"/>
      <c r="H87" s="32"/>
      <c r="I87" s="27" t="s">
        <v>22</v>
      </c>
      <c r="J87" s="55" t="str">
        <f>IF(J10="","",J10)</f>
        <v>23. 5. 2025</v>
      </c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24.75" customHeight="1">
      <c r="A89" s="32"/>
      <c r="B89" s="33"/>
      <c r="C89" s="27" t="s">
        <v>24</v>
      </c>
      <c r="D89" s="32"/>
      <c r="E89" s="32"/>
      <c r="F89" s="25" t="str">
        <f>E13</f>
        <v xml:space="preserve">Dětské centrum K.Vary </v>
      </c>
      <c r="G89" s="32"/>
      <c r="H89" s="32"/>
      <c r="I89" s="27" t="s">
        <v>30</v>
      </c>
      <c r="J89" s="30" t="str">
        <f>E19</f>
        <v>Ing.Roman Gajdoš, K.Vary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15.4" customHeight="1">
      <c r="A90" s="32"/>
      <c r="B90" s="33"/>
      <c r="C90" s="27" t="s">
        <v>28</v>
      </c>
      <c r="D90" s="32"/>
      <c r="E90" s="32"/>
      <c r="F90" s="25" t="str">
        <f>IF(E16="","",E16)</f>
        <v>Vyplň údaj</v>
      </c>
      <c r="G90" s="32"/>
      <c r="H90" s="32"/>
      <c r="I90" s="27" t="s">
        <v>33</v>
      </c>
      <c r="J90" s="30" t="str">
        <f>E22</f>
        <v>Šimková Dita, K.Vary</v>
      </c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0.35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9.25" customHeight="1">
      <c r="A92" s="32"/>
      <c r="B92" s="33"/>
      <c r="C92" s="104" t="s">
        <v>86</v>
      </c>
      <c r="D92" s="96"/>
      <c r="E92" s="96"/>
      <c r="F92" s="96"/>
      <c r="G92" s="96"/>
      <c r="H92" s="96"/>
      <c r="I92" s="96"/>
      <c r="J92" s="105" t="s">
        <v>87</v>
      </c>
      <c r="K92" s="96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2.9" customHeight="1">
      <c r="A94" s="32"/>
      <c r="B94" s="33"/>
      <c r="C94" s="106" t="s">
        <v>88</v>
      </c>
      <c r="D94" s="32"/>
      <c r="E94" s="32"/>
      <c r="F94" s="32"/>
      <c r="G94" s="32"/>
      <c r="H94" s="32"/>
      <c r="I94" s="32"/>
      <c r="J94" s="71">
        <f>J135</f>
        <v>0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U94" s="17" t="s">
        <v>89</v>
      </c>
    </row>
    <row r="95" spans="1:47" s="9" customFormat="1" ht="24.95" customHeight="1">
      <c r="B95" s="107"/>
      <c r="D95" s="108" t="s">
        <v>90</v>
      </c>
      <c r="E95" s="109"/>
      <c r="F95" s="109"/>
      <c r="G95" s="109"/>
      <c r="H95" s="109"/>
      <c r="I95" s="109"/>
      <c r="J95" s="110">
        <f>J136</f>
        <v>0</v>
      </c>
      <c r="L95" s="107"/>
    </row>
    <row r="96" spans="1:47" s="10" customFormat="1" ht="19.899999999999999" customHeight="1">
      <c r="B96" s="111"/>
      <c r="D96" s="112" t="s">
        <v>91</v>
      </c>
      <c r="E96" s="113"/>
      <c r="F96" s="113"/>
      <c r="G96" s="113"/>
      <c r="H96" s="113"/>
      <c r="I96" s="113"/>
      <c r="J96" s="114">
        <f>J137</f>
        <v>0</v>
      </c>
      <c r="L96" s="111"/>
    </row>
    <row r="97" spans="2:12" s="10" customFormat="1" ht="19.899999999999999" customHeight="1">
      <c r="B97" s="111"/>
      <c r="D97" s="112" t="s">
        <v>92</v>
      </c>
      <c r="E97" s="113"/>
      <c r="F97" s="113"/>
      <c r="G97" s="113"/>
      <c r="H97" s="113"/>
      <c r="I97" s="113"/>
      <c r="J97" s="114">
        <f>J149</f>
        <v>0</v>
      </c>
      <c r="L97" s="111"/>
    </row>
    <row r="98" spans="2:12" s="10" customFormat="1" ht="19.899999999999999" customHeight="1">
      <c r="B98" s="111"/>
      <c r="D98" s="112" t="s">
        <v>93</v>
      </c>
      <c r="E98" s="113"/>
      <c r="F98" s="113"/>
      <c r="G98" s="113"/>
      <c r="H98" s="113"/>
      <c r="I98" s="113"/>
      <c r="J98" s="114">
        <f>J171</f>
        <v>0</v>
      </c>
      <c r="L98" s="111"/>
    </row>
    <row r="99" spans="2:12" s="10" customFormat="1" ht="19.899999999999999" customHeight="1">
      <c r="B99" s="111"/>
      <c r="D99" s="112" t="s">
        <v>94</v>
      </c>
      <c r="E99" s="113"/>
      <c r="F99" s="113"/>
      <c r="G99" s="113"/>
      <c r="H99" s="113"/>
      <c r="I99" s="113"/>
      <c r="J99" s="114">
        <f>J181</f>
        <v>0</v>
      </c>
      <c r="L99" s="111"/>
    </row>
    <row r="100" spans="2:12" s="10" customFormat="1" ht="19.899999999999999" customHeight="1">
      <c r="B100" s="111"/>
      <c r="D100" s="112" t="s">
        <v>95</v>
      </c>
      <c r="E100" s="113"/>
      <c r="F100" s="113"/>
      <c r="G100" s="113"/>
      <c r="H100" s="113"/>
      <c r="I100" s="113"/>
      <c r="J100" s="114">
        <f>J184</f>
        <v>0</v>
      </c>
      <c r="L100" s="111"/>
    </row>
    <row r="101" spans="2:12" s="10" customFormat="1" ht="19.899999999999999" customHeight="1">
      <c r="B101" s="111"/>
      <c r="D101" s="112" t="s">
        <v>96</v>
      </c>
      <c r="E101" s="113"/>
      <c r="F101" s="113"/>
      <c r="G101" s="113"/>
      <c r="H101" s="113"/>
      <c r="I101" s="113"/>
      <c r="J101" s="114">
        <f>J191</f>
        <v>0</v>
      </c>
      <c r="L101" s="111"/>
    </row>
    <row r="102" spans="2:12" s="10" customFormat="1" ht="19.899999999999999" customHeight="1">
      <c r="B102" s="111"/>
      <c r="D102" s="112" t="s">
        <v>97</v>
      </c>
      <c r="E102" s="113"/>
      <c r="F102" s="113"/>
      <c r="G102" s="113"/>
      <c r="H102" s="113"/>
      <c r="I102" s="113"/>
      <c r="J102" s="114">
        <f>J217</f>
        <v>0</v>
      </c>
      <c r="L102" s="111"/>
    </row>
    <row r="103" spans="2:12" s="10" customFormat="1" ht="19.899999999999999" customHeight="1">
      <c r="B103" s="111"/>
      <c r="D103" s="112" t="s">
        <v>98</v>
      </c>
      <c r="E103" s="113"/>
      <c r="F103" s="113"/>
      <c r="G103" s="113"/>
      <c r="H103" s="113"/>
      <c r="I103" s="113"/>
      <c r="J103" s="114">
        <f>J223</f>
        <v>0</v>
      </c>
      <c r="L103" s="111"/>
    </row>
    <row r="104" spans="2:12" s="9" customFormat="1" ht="24.95" customHeight="1">
      <c r="B104" s="107"/>
      <c r="D104" s="108" t="s">
        <v>99</v>
      </c>
      <c r="E104" s="109"/>
      <c r="F104" s="109"/>
      <c r="G104" s="109"/>
      <c r="H104" s="109"/>
      <c r="I104" s="109"/>
      <c r="J104" s="110">
        <f>J225</f>
        <v>0</v>
      </c>
      <c r="L104" s="107"/>
    </row>
    <row r="105" spans="2:12" s="10" customFormat="1" ht="19.899999999999999" customHeight="1">
      <c r="B105" s="111"/>
      <c r="D105" s="112" t="s">
        <v>100</v>
      </c>
      <c r="E105" s="113"/>
      <c r="F105" s="113"/>
      <c r="G105" s="113"/>
      <c r="H105" s="113"/>
      <c r="I105" s="113"/>
      <c r="J105" s="114">
        <f>J226</f>
        <v>0</v>
      </c>
      <c r="L105" s="111"/>
    </row>
    <row r="106" spans="2:12" s="10" customFormat="1" ht="19.899999999999999" customHeight="1">
      <c r="B106" s="111"/>
      <c r="D106" s="112" t="s">
        <v>101</v>
      </c>
      <c r="E106" s="113"/>
      <c r="F106" s="113"/>
      <c r="G106" s="113"/>
      <c r="H106" s="113"/>
      <c r="I106" s="113"/>
      <c r="J106" s="114">
        <f>J235</f>
        <v>0</v>
      </c>
      <c r="L106" s="111"/>
    </row>
    <row r="107" spans="2:12" s="10" customFormat="1" ht="19.899999999999999" customHeight="1">
      <c r="B107" s="111"/>
      <c r="D107" s="112" t="s">
        <v>102</v>
      </c>
      <c r="E107" s="113"/>
      <c r="F107" s="113"/>
      <c r="G107" s="113"/>
      <c r="H107" s="113"/>
      <c r="I107" s="113"/>
      <c r="J107" s="114">
        <f>J237</f>
        <v>0</v>
      </c>
      <c r="L107" s="111"/>
    </row>
    <row r="108" spans="2:12" s="10" customFormat="1" ht="19.899999999999999" customHeight="1">
      <c r="B108" s="111"/>
      <c r="D108" s="112" t="s">
        <v>103</v>
      </c>
      <c r="E108" s="113"/>
      <c r="F108" s="113"/>
      <c r="G108" s="113"/>
      <c r="H108" s="113"/>
      <c r="I108" s="113"/>
      <c r="J108" s="114">
        <f>J276</f>
        <v>0</v>
      </c>
      <c r="L108" s="111"/>
    </row>
    <row r="109" spans="2:12" s="10" customFormat="1" ht="19.899999999999999" customHeight="1">
      <c r="B109" s="111"/>
      <c r="D109" s="112" t="s">
        <v>104</v>
      </c>
      <c r="E109" s="113"/>
      <c r="F109" s="113"/>
      <c r="G109" s="113"/>
      <c r="H109" s="113"/>
      <c r="I109" s="113"/>
      <c r="J109" s="114">
        <f>J281</f>
        <v>0</v>
      </c>
      <c r="L109" s="111"/>
    </row>
    <row r="110" spans="2:12" s="10" customFormat="1" ht="19.899999999999999" customHeight="1">
      <c r="B110" s="111"/>
      <c r="D110" s="112" t="s">
        <v>105</v>
      </c>
      <c r="E110" s="113"/>
      <c r="F110" s="113"/>
      <c r="G110" s="113"/>
      <c r="H110" s="113"/>
      <c r="I110" s="113"/>
      <c r="J110" s="114">
        <f>J290</f>
        <v>0</v>
      </c>
      <c r="L110" s="111"/>
    </row>
    <row r="111" spans="2:12" s="10" customFormat="1" ht="19.899999999999999" customHeight="1">
      <c r="B111" s="111"/>
      <c r="D111" s="112" t="s">
        <v>106</v>
      </c>
      <c r="E111" s="113"/>
      <c r="F111" s="113"/>
      <c r="G111" s="113"/>
      <c r="H111" s="113"/>
      <c r="I111" s="113"/>
      <c r="J111" s="114">
        <f>J301</f>
        <v>0</v>
      </c>
      <c r="L111" s="111"/>
    </row>
    <row r="112" spans="2:12" s="10" customFormat="1" ht="19.899999999999999" customHeight="1">
      <c r="B112" s="111"/>
      <c r="D112" s="112" t="s">
        <v>107</v>
      </c>
      <c r="E112" s="113"/>
      <c r="F112" s="113"/>
      <c r="G112" s="113"/>
      <c r="H112" s="113"/>
      <c r="I112" s="113"/>
      <c r="J112" s="114">
        <f>J307</f>
        <v>0</v>
      </c>
      <c r="L112" s="111"/>
    </row>
    <row r="113" spans="1:31" s="10" customFormat="1" ht="19.899999999999999" customHeight="1">
      <c r="B113" s="111"/>
      <c r="D113" s="112" t="s">
        <v>108</v>
      </c>
      <c r="E113" s="113"/>
      <c r="F113" s="113"/>
      <c r="G113" s="113"/>
      <c r="H113" s="113"/>
      <c r="I113" s="113"/>
      <c r="J113" s="114">
        <f>J317</f>
        <v>0</v>
      </c>
      <c r="L113" s="111"/>
    </row>
    <row r="114" spans="1:31" s="9" customFormat="1" ht="24.95" customHeight="1">
      <c r="B114" s="107"/>
      <c r="D114" s="108" t="s">
        <v>109</v>
      </c>
      <c r="E114" s="109"/>
      <c r="F114" s="109"/>
      <c r="G114" s="109"/>
      <c r="H114" s="109"/>
      <c r="I114" s="109"/>
      <c r="J114" s="110">
        <f>J321</f>
        <v>0</v>
      </c>
      <c r="L114" s="107"/>
    </row>
    <row r="115" spans="1:31" s="10" customFormat="1" ht="19.899999999999999" customHeight="1">
      <c r="B115" s="111"/>
      <c r="D115" s="112" t="s">
        <v>110</v>
      </c>
      <c r="E115" s="113"/>
      <c r="F115" s="113"/>
      <c r="G115" s="113"/>
      <c r="H115" s="113"/>
      <c r="I115" s="113"/>
      <c r="J115" s="114">
        <f>J322</f>
        <v>0</v>
      </c>
      <c r="L115" s="111"/>
    </row>
    <row r="116" spans="1:31" s="10" customFormat="1" ht="19.899999999999999" customHeight="1">
      <c r="B116" s="111"/>
      <c r="D116" s="112" t="s">
        <v>111</v>
      </c>
      <c r="E116" s="113"/>
      <c r="F116" s="113"/>
      <c r="G116" s="113"/>
      <c r="H116" s="113"/>
      <c r="I116" s="113"/>
      <c r="J116" s="114">
        <f>J326</f>
        <v>0</v>
      </c>
      <c r="L116" s="111"/>
    </row>
    <row r="117" spans="1:31" s="10" customFormat="1" ht="19.899999999999999" customHeight="1">
      <c r="B117" s="111"/>
      <c r="D117" s="112" t="s">
        <v>112</v>
      </c>
      <c r="E117" s="113"/>
      <c r="F117" s="113"/>
      <c r="G117" s="113"/>
      <c r="H117" s="113"/>
      <c r="I117" s="113"/>
      <c r="J117" s="114">
        <f>J328</f>
        <v>0</v>
      </c>
      <c r="L117" s="111"/>
    </row>
    <row r="118" spans="1:31" s="2" customFormat="1" ht="21.7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6.95" customHeight="1">
      <c r="A119" s="32"/>
      <c r="B119" s="47"/>
      <c r="C119" s="48"/>
      <c r="D119" s="48"/>
      <c r="E119" s="48"/>
      <c r="F119" s="48"/>
      <c r="G119" s="48"/>
      <c r="H119" s="48"/>
      <c r="I119" s="48"/>
      <c r="J119" s="48"/>
      <c r="K119" s="48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3" spans="1:31" s="2" customFormat="1" ht="6.95" customHeight="1">
      <c r="A123" s="32"/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24.95" customHeight="1">
      <c r="A124" s="32"/>
      <c r="B124" s="33"/>
      <c r="C124" s="21" t="s">
        <v>113</v>
      </c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6.9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2" customHeight="1">
      <c r="A126" s="32"/>
      <c r="B126" s="33"/>
      <c r="C126" s="27" t="s">
        <v>16</v>
      </c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6.350000000000001" customHeight="1">
      <c r="A127" s="32"/>
      <c r="B127" s="33"/>
      <c r="C127" s="32"/>
      <c r="D127" s="32"/>
      <c r="E127" s="213" t="str">
        <f>E7</f>
        <v>Dětské centrum K.Vary, Zítkova 1267/4 K.Vary -Vybudování únikové cesty</v>
      </c>
      <c r="F127" s="233"/>
      <c r="G127" s="233"/>
      <c r="H127" s="233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6.95" customHeight="1">
      <c r="A128" s="32"/>
      <c r="B128" s="33"/>
      <c r="C128" s="32"/>
      <c r="D128" s="32"/>
      <c r="E128" s="32"/>
      <c r="F128" s="32"/>
      <c r="G128" s="32"/>
      <c r="H128" s="32"/>
      <c r="I128" s="32"/>
      <c r="J128" s="32"/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2" customHeight="1">
      <c r="A129" s="32"/>
      <c r="B129" s="33"/>
      <c r="C129" s="27" t="s">
        <v>20</v>
      </c>
      <c r="D129" s="32"/>
      <c r="E129" s="32"/>
      <c r="F129" s="25" t="str">
        <f>F10</f>
        <v xml:space="preserve"> </v>
      </c>
      <c r="G129" s="32"/>
      <c r="H129" s="32"/>
      <c r="I129" s="27" t="s">
        <v>22</v>
      </c>
      <c r="J129" s="55" t="str">
        <f>IF(J10="","",J10)</f>
        <v>23. 5. 2025</v>
      </c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6.95" customHeight="1">
      <c r="A130" s="32"/>
      <c r="B130" s="33"/>
      <c r="C130" s="32"/>
      <c r="D130" s="32"/>
      <c r="E130" s="32"/>
      <c r="F130" s="32"/>
      <c r="G130" s="32"/>
      <c r="H130" s="32"/>
      <c r="I130" s="32"/>
      <c r="J130" s="32"/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24.75" customHeight="1">
      <c r="A131" s="32"/>
      <c r="B131" s="33"/>
      <c r="C131" s="27" t="s">
        <v>24</v>
      </c>
      <c r="D131" s="32"/>
      <c r="E131" s="32"/>
      <c r="F131" s="25" t="str">
        <f>E13</f>
        <v xml:space="preserve">Dětské centrum K.Vary </v>
      </c>
      <c r="G131" s="32"/>
      <c r="H131" s="32"/>
      <c r="I131" s="27" t="s">
        <v>30</v>
      </c>
      <c r="J131" s="30" t="str">
        <f>E19</f>
        <v>Ing.Roman Gajdoš, K.Vary</v>
      </c>
      <c r="K131" s="32"/>
      <c r="L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15.4" customHeight="1">
      <c r="A132" s="32"/>
      <c r="B132" s="33"/>
      <c r="C132" s="27" t="s">
        <v>28</v>
      </c>
      <c r="D132" s="32"/>
      <c r="E132" s="32"/>
      <c r="F132" s="25" t="str">
        <f>IF(E16="","",E16)</f>
        <v>Vyplň údaj</v>
      </c>
      <c r="G132" s="32"/>
      <c r="H132" s="32"/>
      <c r="I132" s="27" t="s">
        <v>33</v>
      </c>
      <c r="J132" s="30" t="str">
        <f>E22</f>
        <v>Šimková Dita, K.Vary</v>
      </c>
      <c r="K132" s="32"/>
      <c r="L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2" customFormat="1" ht="10.35" customHeight="1">
      <c r="A133" s="32"/>
      <c r="B133" s="33"/>
      <c r="C133" s="32"/>
      <c r="D133" s="32"/>
      <c r="E133" s="32"/>
      <c r="F133" s="32"/>
      <c r="G133" s="32"/>
      <c r="H133" s="32"/>
      <c r="I133" s="32"/>
      <c r="J133" s="32"/>
      <c r="K133" s="32"/>
      <c r="L133" s="4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65" s="11" customFormat="1" ht="29.25" customHeight="1">
      <c r="A134" s="115"/>
      <c r="B134" s="116"/>
      <c r="C134" s="117" t="s">
        <v>114</v>
      </c>
      <c r="D134" s="118" t="s">
        <v>61</v>
      </c>
      <c r="E134" s="118" t="s">
        <v>57</v>
      </c>
      <c r="F134" s="118" t="s">
        <v>58</v>
      </c>
      <c r="G134" s="118" t="s">
        <v>115</v>
      </c>
      <c r="H134" s="118" t="s">
        <v>116</v>
      </c>
      <c r="I134" s="118" t="s">
        <v>117</v>
      </c>
      <c r="J134" s="119" t="s">
        <v>87</v>
      </c>
      <c r="K134" s="120" t="s">
        <v>118</v>
      </c>
      <c r="L134" s="121"/>
      <c r="M134" s="62" t="s">
        <v>1</v>
      </c>
      <c r="N134" s="63" t="s">
        <v>40</v>
      </c>
      <c r="O134" s="63" t="s">
        <v>119</v>
      </c>
      <c r="P134" s="63" t="s">
        <v>120</v>
      </c>
      <c r="Q134" s="63" t="s">
        <v>121</v>
      </c>
      <c r="R134" s="63" t="s">
        <v>122</v>
      </c>
      <c r="S134" s="63" t="s">
        <v>123</v>
      </c>
      <c r="T134" s="64" t="s">
        <v>124</v>
      </c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</row>
    <row r="135" spans="1:65" s="2" customFormat="1" ht="22.9" customHeight="1">
      <c r="A135" s="32"/>
      <c r="B135" s="33"/>
      <c r="C135" s="69" t="s">
        <v>125</v>
      </c>
      <c r="D135" s="32"/>
      <c r="E135" s="32"/>
      <c r="F135" s="32"/>
      <c r="G135" s="32"/>
      <c r="H135" s="32"/>
      <c r="I135" s="32"/>
      <c r="J135" s="122">
        <f>BK135</f>
        <v>0</v>
      </c>
      <c r="K135" s="32"/>
      <c r="L135" s="33"/>
      <c r="M135" s="65"/>
      <c r="N135" s="56"/>
      <c r="O135" s="66"/>
      <c r="P135" s="123">
        <f>P136+P225+P321</f>
        <v>0</v>
      </c>
      <c r="Q135" s="66"/>
      <c r="R135" s="123">
        <f>R136+R225+R321</f>
        <v>14.684146139999999</v>
      </c>
      <c r="S135" s="66"/>
      <c r="T135" s="124">
        <f>T136+T225+T321</f>
        <v>7.7345000000000006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T135" s="17" t="s">
        <v>75</v>
      </c>
      <c r="AU135" s="17" t="s">
        <v>89</v>
      </c>
      <c r="BK135" s="125">
        <f>BK136+BK225+BK321</f>
        <v>0</v>
      </c>
    </row>
    <row r="136" spans="1:65" s="12" customFormat="1" ht="25.9" customHeight="1">
      <c r="B136" s="126"/>
      <c r="D136" s="127" t="s">
        <v>75</v>
      </c>
      <c r="E136" s="128" t="s">
        <v>126</v>
      </c>
      <c r="F136" s="128" t="s">
        <v>127</v>
      </c>
      <c r="I136" s="129"/>
      <c r="J136" s="130">
        <f>BK136</f>
        <v>0</v>
      </c>
      <c r="L136" s="126"/>
      <c r="M136" s="131"/>
      <c r="N136" s="132"/>
      <c r="O136" s="132"/>
      <c r="P136" s="133">
        <f>P137+P149+P171+P181+P184+P191+P217+P223</f>
        <v>0</v>
      </c>
      <c r="Q136" s="132"/>
      <c r="R136" s="133">
        <f>R137+R149+R171+R181+R184+R191+R217+R223</f>
        <v>9.2134601899999993</v>
      </c>
      <c r="S136" s="132"/>
      <c r="T136" s="134">
        <f>T137+T149+T171+T181+T184+T191+T217+T223</f>
        <v>7.7245000000000008</v>
      </c>
      <c r="AR136" s="127" t="s">
        <v>81</v>
      </c>
      <c r="AT136" s="135" t="s">
        <v>75</v>
      </c>
      <c r="AU136" s="135" t="s">
        <v>76</v>
      </c>
      <c r="AY136" s="127" t="s">
        <v>128</v>
      </c>
      <c r="BK136" s="136">
        <f>BK137+BK149+BK171+BK181+BK184+BK191+BK217+BK223</f>
        <v>0</v>
      </c>
    </row>
    <row r="137" spans="1:65" s="12" customFormat="1" ht="22.9" customHeight="1">
      <c r="B137" s="126"/>
      <c r="D137" s="127" t="s">
        <v>75</v>
      </c>
      <c r="E137" s="137" t="s">
        <v>81</v>
      </c>
      <c r="F137" s="137" t="s">
        <v>129</v>
      </c>
      <c r="I137" s="129"/>
      <c r="J137" s="138">
        <f>BK137</f>
        <v>0</v>
      </c>
      <c r="L137" s="126"/>
      <c r="M137" s="131"/>
      <c r="N137" s="132"/>
      <c r="O137" s="132"/>
      <c r="P137" s="133">
        <f>SUM(P138:P148)</f>
        <v>0</v>
      </c>
      <c r="Q137" s="132"/>
      <c r="R137" s="133">
        <f>SUM(R138:R148)</f>
        <v>0</v>
      </c>
      <c r="S137" s="132"/>
      <c r="T137" s="134">
        <f>SUM(T138:T148)</f>
        <v>0</v>
      </c>
      <c r="AR137" s="127" t="s">
        <v>81</v>
      </c>
      <c r="AT137" s="135" t="s">
        <v>75</v>
      </c>
      <c r="AU137" s="135" t="s">
        <v>81</v>
      </c>
      <c r="AY137" s="127" t="s">
        <v>128</v>
      </c>
      <c r="BK137" s="136">
        <f>SUM(BK138:BK148)</f>
        <v>0</v>
      </c>
    </row>
    <row r="138" spans="1:65" s="2" customFormat="1" ht="16.350000000000001" customHeight="1">
      <c r="A138" s="32"/>
      <c r="B138" s="139"/>
      <c r="C138" s="140" t="s">
        <v>81</v>
      </c>
      <c r="D138" s="140" t="s">
        <v>130</v>
      </c>
      <c r="E138" s="141" t="s">
        <v>131</v>
      </c>
      <c r="F138" s="142" t="s">
        <v>132</v>
      </c>
      <c r="G138" s="143" t="s">
        <v>133</v>
      </c>
      <c r="H138" s="144">
        <v>0.57599999999999996</v>
      </c>
      <c r="I138" s="145"/>
      <c r="J138" s="146">
        <f>ROUND(I138*H138,2)</f>
        <v>0</v>
      </c>
      <c r="K138" s="147"/>
      <c r="L138" s="33"/>
      <c r="M138" s="148" t="s">
        <v>1</v>
      </c>
      <c r="N138" s="149" t="s">
        <v>41</v>
      </c>
      <c r="O138" s="58"/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2" t="s">
        <v>134</v>
      </c>
      <c r="AT138" s="152" t="s">
        <v>130</v>
      </c>
      <c r="AU138" s="152" t="s">
        <v>83</v>
      </c>
      <c r="AY138" s="17" t="s">
        <v>128</v>
      </c>
      <c r="BE138" s="153">
        <f>IF(N138="základní",J138,0)</f>
        <v>0</v>
      </c>
      <c r="BF138" s="153">
        <f>IF(N138="snížená",J138,0)</f>
        <v>0</v>
      </c>
      <c r="BG138" s="153">
        <f>IF(N138="zákl. přenesená",J138,0)</f>
        <v>0</v>
      </c>
      <c r="BH138" s="153">
        <f>IF(N138="sníž. přenesená",J138,0)</f>
        <v>0</v>
      </c>
      <c r="BI138" s="153">
        <f>IF(N138="nulová",J138,0)</f>
        <v>0</v>
      </c>
      <c r="BJ138" s="17" t="s">
        <v>81</v>
      </c>
      <c r="BK138" s="153">
        <f>ROUND(I138*H138,2)</f>
        <v>0</v>
      </c>
      <c r="BL138" s="17" t="s">
        <v>134</v>
      </c>
      <c r="BM138" s="152" t="s">
        <v>135</v>
      </c>
    </row>
    <row r="139" spans="1:65" s="13" customFormat="1" ht="11.25">
      <c r="B139" s="154"/>
      <c r="D139" s="155" t="s">
        <v>136</v>
      </c>
      <c r="E139" s="156" t="s">
        <v>1</v>
      </c>
      <c r="F139" s="157" t="s">
        <v>137</v>
      </c>
      <c r="H139" s="158">
        <v>0.57599999999999996</v>
      </c>
      <c r="I139" s="159"/>
      <c r="L139" s="154"/>
      <c r="M139" s="160"/>
      <c r="N139" s="161"/>
      <c r="O139" s="161"/>
      <c r="P139" s="161"/>
      <c r="Q139" s="161"/>
      <c r="R139" s="161"/>
      <c r="S139" s="161"/>
      <c r="T139" s="162"/>
      <c r="AT139" s="156" t="s">
        <v>136</v>
      </c>
      <c r="AU139" s="156" t="s">
        <v>83</v>
      </c>
      <c r="AV139" s="13" t="s">
        <v>83</v>
      </c>
      <c r="AW139" s="13" t="s">
        <v>32</v>
      </c>
      <c r="AX139" s="13" t="s">
        <v>81</v>
      </c>
      <c r="AY139" s="156" t="s">
        <v>128</v>
      </c>
    </row>
    <row r="140" spans="1:65" s="2" customFormat="1" ht="21" customHeight="1">
      <c r="A140" s="32"/>
      <c r="B140" s="139"/>
      <c r="C140" s="140" t="s">
        <v>83</v>
      </c>
      <c r="D140" s="140" t="s">
        <v>130</v>
      </c>
      <c r="E140" s="141" t="s">
        <v>138</v>
      </c>
      <c r="F140" s="142" t="s">
        <v>139</v>
      </c>
      <c r="G140" s="143" t="s">
        <v>133</v>
      </c>
      <c r="H140" s="144">
        <v>1.712</v>
      </c>
      <c r="I140" s="145"/>
      <c r="J140" s="146">
        <f>ROUND(I140*H140,2)</f>
        <v>0</v>
      </c>
      <c r="K140" s="147"/>
      <c r="L140" s="33"/>
      <c r="M140" s="148" t="s">
        <v>1</v>
      </c>
      <c r="N140" s="149" t="s">
        <v>41</v>
      </c>
      <c r="O140" s="58"/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2" t="s">
        <v>134</v>
      </c>
      <c r="AT140" s="152" t="s">
        <v>130</v>
      </c>
      <c r="AU140" s="152" t="s">
        <v>83</v>
      </c>
      <c r="AY140" s="17" t="s">
        <v>128</v>
      </c>
      <c r="BE140" s="153">
        <f>IF(N140="základní",J140,0)</f>
        <v>0</v>
      </c>
      <c r="BF140" s="153">
        <f>IF(N140="snížená",J140,0)</f>
        <v>0</v>
      </c>
      <c r="BG140" s="153">
        <f>IF(N140="zákl. přenesená",J140,0)</f>
        <v>0</v>
      </c>
      <c r="BH140" s="153">
        <f>IF(N140="sníž. přenesená",J140,0)</f>
        <v>0</v>
      </c>
      <c r="BI140" s="153">
        <f>IF(N140="nulová",J140,0)</f>
        <v>0</v>
      </c>
      <c r="BJ140" s="17" t="s">
        <v>81</v>
      </c>
      <c r="BK140" s="153">
        <f>ROUND(I140*H140,2)</f>
        <v>0</v>
      </c>
      <c r="BL140" s="17" t="s">
        <v>134</v>
      </c>
      <c r="BM140" s="152" t="s">
        <v>140</v>
      </c>
    </row>
    <row r="141" spans="1:65" s="13" customFormat="1" ht="11.25">
      <c r="B141" s="154"/>
      <c r="D141" s="155" t="s">
        <v>136</v>
      </c>
      <c r="E141" s="156" t="s">
        <v>1</v>
      </c>
      <c r="F141" s="157" t="s">
        <v>141</v>
      </c>
      <c r="H141" s="158">
        <v>1.712</v>
      </c>
      <c r="I141" s="159"/>
      <c r="L141" s="154"/>
      <c r="M141" s="160"/>
      <c r="N141" s="161"/>
      <c r="O141" s="161"/>
      <c r="P141" s="161"/>
      <c r="Q141" s="161"/>
      <c r="R141" s="161"/>
      <c r="S141" s="161"/>
      <c r="T141" s="162"/>
      <c r="AT141" s="156" t="s">
        <v>136</v>
      </c>
      <c r="AU141" s="156" t="s">
        <v>83</v>
      </c>
      <c r="AV141" s="13" t="s">
        <v>83</v>
      </c>
      <c r="AW141" s="13" t="s">
        <v>32</v>
      </c>
      <c r="AX141" s="13" t="s">
        <v>81</v>
      </c>
      <c r="AY141" s="156" t="s">
        <v>128</v>
      </c>
    </row>
    <row r="142" spans="1:65" s="2" customFormat="1" ht="21" customHeight="1">
      <c r="A142" s="32"/>
      <c r="B142" s="139"/>
      <c r="C142" s="140" t="s">
        <v>142</v>
      </c>
      <c r="D142" s="140" t="s">
        <v>130</v>
      </c>
      <c r="E142" s="141" t="s">
        <v>143</v>
      </c>
      <c r="F142" s="142" t="s">
        <v>144</v>
      </c>
      <c r="G142" s="143" t="s">
        <v>133</v>
      </c>
      <c r="H142" s="144">
        <v>2.2879999999999998</v>
      </c>
      <c r="I142" s="145"/>
      <c r="J142" s="146">
        <f>ROUND(I142*H142,2)</f>
        <v>0</v>
      </c>
      <c r="K142" s="147"/>
      <c r="L142" s="33"/>
      <c r="M142" s="148" t="s">
        <v>1</v>
      </c>
      <c r="N142" s="149" t="s">
        <v>41</v>
      </c>
      <c r="O142" s="58"/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2" t="s">
        <v>134</v>
      </c>
      <c r="AT142" s="152" t="s">
        <v>130</v>
      </c>
      <c r="AU142" s="152" t="s">
        <v>83</v>
      </c>
      <c r="AY142" s="17" t="s">
        <v>128</v>
      </c>
      <c r="BE142" s="153">
        <f>IF(N142="základní",J142,0)</f>
        <v>0</v>
      </c>
      <c r="BF142" s="153">
        <f>IF(N142="snížená",J142,0)</f>
        <v>0</v>
      </c>
      <c r="BG142" s="153">
        <f>IF(N142="zákl. přenesená",J142,0)</f>
        <v>0</v>
      </c>
      <c r="BH142" s="153">
        <f>IF(N142="sníž. přenesená",J142,0)</f>
        <v>0</v>
      </c>
      <c r="BI142" s="153">
        <f>IF(N142="nulová",J142,0)</f>
        <v>0</v>
      </c>
      <c r="BJ142" s="17" t="s">
        <v>81</v>
      </c>
      <c r="BK142" s="153">
        <f>ROUND(I142*H142,2)</f>
        <v>0</v>
      </c>
      <c r="BL142" s="17" t="s">
        <v>134</v>
      </c>
      <c r="BM142" s="152" t="s">
        <v>145</v>
      </c>
    </row>
    <row r="143" spans="1:65" s="13" customFormat="1" ht="11.25">
      <c r="B143" s="154"/>
      <c r="D143" s="155" t="s">
        <v>136</v>
      </c>
      <c r="E143" s="156" t="s">
        <v>1</v>
      </c>
      <c r="F143" s="157" t="s">
        <v>146</v>
      </c>
      <c r="H143" s="158">
        <v>2.2879999999999998</v>
      </c>
      <c r="I143" s="159"/>
      <c r="L143" s="154"/>
      <c r="M143" s="160"/>
      <c r="N143" s="161"/>
      <c r="O143" s="161"/>
      <c r="P143" s="161"/>
      <c r="Q143" s="161"/>
      <c r="R143" s="161"/>
      <c r="S143" s="161"/>
      <c r="T143" s="162"/>
      <c r="AT143" s="156" t="s">
        <v>136</v>
      </c>
      <c r="AU143" s="156" t="s">
        <v>83</v>
      </c>
      <c r="AV143" s="13" t="s">
        <v>83</v>
      </c>
      <c r="AW143" s="13" t="s">
        <v>32</v>
      </c>
      <c r="AX143" s="13" t="s">
        <v>81</v>
      </c>
      <c r="AY143" s="156" t="s">
        <v>128</v>
      </c>
    </row>
    <row r="144" spans="1:65" s="2" customFormat="1" ht="23.45" customHeight="1">
      <c r="A144" s="32"/>
      <c r="B144" s="139"/>
      <c r="C144" s="140" t="s">
        <v>134</v>
      </c>
      <c r="D144" s="140" t="s">
        <v>130</v>
      </c>
      <c r="E144" s="141" t="s">
        <v>147</v>
      </c>
      <c r="F144" s="142" t="s">
        <v>148</v>
      </c>
      <c r="G144" s="143" t="s">
        <v>133</v>
      </c>
      <c r="H144" s="144">
        <v>34.32</v>
      </c>
      <c r="I144" s="145"/>
      <c r="J144" s="146">
        <f>ROUND(I144*H144,2)</f>
        <v>0</v>
      </c>
      <c r="K144" s="147"/>
      <c r="L144" s="33"/>
      <c r="M144" s="148" t="s">
        <v>1</v>
      </c>
      <c r="N144" s="149" t="s">
        <v>41</v>
      </c>
      <c r="O144" s="58"/>
      <c r="P144" s="150">
        <f>O144*H144</f>
        <v>0</v>
      </c>
      <c r="Q144" s="150">
        <v>0</v>
      </c>
      <c r="R144" s="150">
        <f>Q144*H144</f>
        <v>0</v>
      </c>
      <c r="S144" s="150">
        <v>0</v>
      </c>
      <c r="T144" s="151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2" t="s">
        <v>134</v>
      </c>
      <c r="AT144" s="152" t="s">
        <v>130</v>
      </c>
      <c r="AU144" s="152" t="s">
        <v>83</v>
      </c>
      <c r="AY144" s="17" t="s">
        <v>128</v>
      </c>
      <c r="BE144" s="153">
        <f>IF(N144="základní",J144,0)</f>
        <v>0</v>
      </c>
      <c r="BF144" s="153">
        <f>IF(N144="snížená",J144,0)</f>
        <v>0</v>
      </c>
      <c r="BG144" s="153">
        <f>IF(N144="zákl. přenesená",J144,0)</f>
        <v>0</v>
      </c>
      <c r="BH144" s="153">
        <f>IF(N144="sníž. přenesená",J144,0)</f>
        <v>0</v>
      </c>
      <c r="BI144" s="153">
        <f>IF(N144="nulová",J144,0)</f>
        <v>0</v>
      </c>
      <c r="BJ144" s="17" t="s">
        <v>81</v>
      </c>
      <c r="BK144" s="153">
        <f>ROUND(I144*H144,2)</f>
        <v>0</v>
      </c>
      <c r="BL144" s="17" t="s">
        <v>134</v>
      </c>
      <c r="BM144" s="152" t="s">
        <v>149</v>
      </c>
    </row>
    <row r="145" spans="1:65" s="13" customFormat="1" ht="11.25">
      <c r="B145" s="154"/>
      <c r="D145" s="155" t="s">
        <v>136</v>
      </c>
      <c r="E145" s="156" t="s">
        <v>1</v>
      </c>
      <c r="F145" s="157" t="s">
        <v>150</v>
      </c>
      <c r="H145" s="158">
        <v>34.32</v>
      </c>
      <c r="I145" s="159"/>
      <c r="L145" s="154"/>
      <c r="M145" s="160"/>
      <c r="N145" s="161"/>
      <c r="O145" s="161"/>
      <c r="P145" s="161"/>
      <c r="Q145" s="161"/>
      <c r="R145" s="161"/>
      <c r="S145" s="161"/>
      <c r="T145" s="162"/>
      <c r="AT145" s="156" t="s">
        <v>136</v>
      </c>
      <c r="AU145" s="156" t="s">
        <v>83</v>
      </c>
      <c r="AV145" s="13" t="s">
        <v>83</v>
      </c>
      <c r="AW145" s="13" t="s">
        <v>32</v>
      </c>
      <c r="AX145" s="13" t="s">
        <v>81</v>
      </c>
      <c r="AY145" s="156" t="s">
        <v>128</v>
      </c>
    </row>
    <row r="146" spans="1:65" s="2" customFormat="1" ht="16.350000000000001" customHeight="1">
      <c r="A146" s="32"/>
      <c r="B146" s="139"/>
      <c r="C146" s="140" t="s">
        <v>151</v>
      </c>
      <c r="D146" s="140" t="s">
        <v>130</v>
      </c>
      <c r="E146" s="141" t="s">
        <v>152</v>
      </c>
      <c r="F146" s="142" t="s">
        <v>153</v>
      </c>
      <c r="G146" s="143" t="s">
        <v>154</v>
      </c>
      <c r="H146" s="144">
        <v>4.1180000000000003</v>
      </c>
      <c r="I146" s="145"/>
      <c r="J146" s="146">
        <f>ROUND(I146*H146,2)</f>
        <v>0</v>
      </c>
      <c r="K146" s="147"/>
      <c r="L146" s="33"/>
      <c r="M146" s="148" t="s">
        <v>1</v>
      </c>
      <c r="N146" s="149" t="s">
        <v>41</v>
      </c>
      <c r="O146" s="58"/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2" t="s">
        <v>134</v>
      </c>
      <c r="AT146" s="152" t="s">
        <v>130</v>
      </c>
      <c r="AU146" s="152" t="s">
        <v>83</v>
      </c>
      <c r="AY146" s="17" t="s">
        <v>128</v>
      </c>
      <c r="BE146" s="153">
        <f>IF(N146="základní",J146,0)</f>
        <v>0</v>
      </c>
      <c r="BF146" s="153">
        <f>IF(N146="snížená",J146,0)</f>
        <v>0</v>
      </c>
      <c r="BG146" s="153">
        <f>IF(N146="zákl. přenesená",J146,0)</f>
        <v>0</v>
      </c>
      <c r="BH146" s="153">
        <f>IF(N146="sníž. přenesená",J146,0)</f>
        <v>0</v>
      </c>
      <c r="BI146" s="153">
        <f>IF(N146="nulová",J146,0)</f>
        <v>0</v>
      </c>
      <c r="BJ146" s="17" t="s">
        <v>81</v>
      </c>
      <c r="BK146" s="153">
        <f>ROUND(I146*H146,2)</f>
        <v>0</v>
      </c>
      <c r="BL146" s="17" t="s">
        <v>134</v>
      </c>
      <c r="BM146" s="152" t="s">
        <v>155</v>
      </c>
    </row>
    <row r="147" spans="1:65" s="13" customFormat="1" ht="11.25">
      <c r="B147" s="154"/>
      <c r="D147" s="155" t="s">
        <v>136</v>
      </c>
      <c r="E147" s="156" t="s">
        <v>1</v>
      </c>
      <c r="F147" s="157" t="s">
        <v>156</v>
      </c>
      <c r="H147" s="158">
        <v>4.1180000000000003</v>
      </c>
      <c r="I147" s="159"/>
      <c r="L147" s="154"/>
      <c r="M147" s="160"/>
      <c r="N147" s="161"/>
      <c r="O147" s="161"/>
      <c r="P147" s="161"/>
      <c r="Q147" s="161"/>
      <c r="R147" s="161"/>
      <c r="S147" s="161"/>
      <c r="T147" s="162"/>
      <c r="AT147" s="156" t="s">
        <v>136</v>
      </c>
      <c r="AU147" s="156" t="s">
        <v>83</v>
      </c>
      <c r="AV147" s="13" t="s">
        <v>83</v>
      </c>
      <c r="AW147" s="13" t="s">
        <v>32</v>
      </c>
      <c r="AX147" s="13" t="s">
        <v>81</v>
      </c>
      <c r="AY147" s="156" t="s">
        <v>128</v>
      </c>
    </row>
    <row r="148" spans="1:65" s="2" customFormat="1" ht="16.350000000000001" customHeight="1">
      <c r="A148" s="32"/>
      <c r="B148" s="139"/>
      <c r="C148" s="140" t="s">
        <v>157</v>
      </c>
      <c r="D148" s="140" t="s">
        <v>130</v>
      </c>
      <c r="E148" s="141" t="s">
        <v>158</v>
      </c>
      <c r="F148" s="142" t="s">
        <v>159</v>
      </c>
      <c r="G148" s="143" t="s">
        <v>133</v>
      </c>
      <c r="H148" s="144">
        <v>0.28799999999999998</v>
      </c>
      <c r="I148" s="145"/>
      <c r="J148" s="146">
        <f>ROUND(I148*H148,2)</f>
        <v>0</v>
      </c>
      <c r="K148" s="147"/>
      <c r="L148" s="33"/>
      <c r="M148" s="148" t="s">
        <v>1</v>
      </c>
      <c r="N148" s="149" t="s">
        <v>41</v>
      </c>
      <c r="O148" s="58"/>
      <c r="P148" s="150">
        <f>O148*H148</f>
        <v>0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2" t="s">
        <v>134</v>
      </c>
      <c r="AT148" s="152" t="s">
        <v>130</v>
      </c>
      <c r="AU148" s="152" t="s">
        <v>83</v>
      </c>
      <c r="AY148" s="17" t="s">
        <v>128</v>
      </c>
      <c r="BE148" s="153">
        <f>IF(N148="základní",J148,0)</f>
        <v>0</v>
      </c>
      <c r="BF148" s="153">
        <f>IF(N148="snížená",J148,0)</f>
        <v>0</v>
      </c>
      <c r="BG148" s="153">
        <f>IF(N148="zákl. přenesená",J148,0)</f>
        <v>0</v>
      </c>
      <c r="BH148" s="153">
        <f>IF(N148="sníž. přenesená",J148,0)</f>
        <v>0</v>
      </c>
      <c r="BI148" s="153">
        <f>IF(N148="nulová",J148,0)</f>
        <v>0</v>
      </c>
      <c r="BJ148" s="17" t="s">
        <v>81</v>
      </c>
      <c r="BK148" s="153">
        <f>ROUND(I148*H148,2)</f>
        <v>0</v>
      </c>
      <c r="BL148" s="17" t="s">
        <v>134</v>
      </c>
      <c r="BM148" s="152" t="s">
        <v>160</v>
      </c>
    </row>
    <row r="149" spans="1:65" s="12" customFormat="1" ht="22.9" customHeight="1">
      <c r="B149" s="126"/>
      <c r="D149" s="127" t="s">
        <v>75</v>
      </c>
      <c r="E149" s="137" t="s">
        <v>83</v>
      </c>
      <c r="F149" s="137" t="s">
        <v>161</v>
      </c>
      <c r="I149" s="129"/>
      <c r="J149" s="138">
        <f>BK149</f>
        <v>0</v>
      </c>
      <c r="L149" s="126"/>
      <c r="M149" s="131"/>
      <c r="N149" s="132"/>
      <c r="O149" s="132"/>
      <c r="P149" s="133">
        <f>SUM(P150:P170)</f>
        <v>0</v>
      </c>
      <c r="Q149" s="132"/>
      <c r="R149" s="133">
        <f>SUM(R150:R170)</f>
        <v>7.8500200899999992</v>
      </c>
      <c r="S149" s="132"/>
      <c r="T149" s="134">
        <f>SUM(T150:T170)</f>
        <v>0</v>
      </c>
      <c r="AR149" s="127" t="s">
        <v>81</v>
      </c>
      <c r="AT149" s="135" t="s">
        <v>75</v>
      </c>
      <c r="AU149" s="135" t="s">
        <v>81</v>
      </c>
      <c r="AY149" s="127" t="s">
        <v>128</v>
      </c>
      <c r="BK149" s="136">
        <f>SUM(BK150:BK170)</f>
        <v>0</v>
      </c>
    </row>
    <row r="150" spans="1:65" s="2" customFormat="1" ht="16.350000000000001" customHeight="1">
      <c r="A150" s="32"/>
      <c r="B150" s="139"/>
      <c r="C150" s="140" t="s">
        <v>162</v>
      </c>
      <c r="D150" s="140" t="s">
        <v>130</v>
      </c>
      <c r="E150" s="141" t="s">
        <v>163</v>
      </c>
      <c r="F150" s="142" t="s">
        <v>164</v>
      </c>
      <c r="G150" s="143" t="s">
        <v>133</v>
      </c>
      <c r="H150" s="144">
        <v>0.75</v>
      </c>
      <c r="I150" s="145"/>
      <c r="J150" s="146">
        <f>ROUND(I150*H150,2)</f>
        <v>0</v>
      </c>
      <c r="K150" s="147"/>
      <c r="L150" s="33"/>
      <c r="M150" s="148" t="s">
        <v>1</v>
      </c>
      <c r="N150" s="149" t="s">
        <v>41</v>
      </c>
      <c r="O150" s="58"/>
      <c r="P150" s="150">
        <f>O150*H150</f>
        <v>0</v>
      </c>
      <c r="Q150" s="150">
        <v>2.5018699999999998</v>
      </c>
      <c r="R150" s="150">
        <f>Q150*H150</f>
        <v>1.8764024999999998</v>
      </c>
      <c r="S150" s="150">
        <v>0</v>
      </c>
      <c r="T150" s="151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52" t="s">
        <v>134</v>
      </c>
      <c r="AT150" s="152" t="s">
        <v>130</v>
      </c>
      <c r="AU150" s="152" t="s">
        <v>83</v>
      </c>
      <c r="AY150" s="17" t="s">
        <v>128</v>
      </c>
      <c r="BE150" s="153">
        <f>IF(N150="základní",J150,0)</f>
        <v>0</v>
      </c>
      <c r="BF150" s="153">
        <f>IF(N150="snížená",J150,0)</f>
        <v>0</v>
      </c>
      <c r="BG150" s="153">
        <f>IF(N150="zákl. přenesená",J150,0)</f>
        <v>0</v>
      </c>
      <c r="BH150" s="153">
        <f>IF(N150="sníž. přenesená",J150,0)</f>
        <v>0</v>
      </c>
      <c r="BI150" s="153">
        <f>IF(N150="nulová",J150,0)</f>
        <v>0</v>
      </c>
      <c r="BJ150" s="17" t="s">
        <v>81</v>
      </c>
      <c r="BK150" s="153">
        <f>ROUND(I150*H150,2)</f>
        <v>0</v>
      </c>
      <c r="BL150" s="17" t="s">
        <v>134</v>
      </c>
      <c r="BM150" s="152" t="s">
        <v>165</v>
      </c>
    </row>
    <row r="151" spans="1:65" s="13" customFormat="1" ht="11.25">
      <c r="B151" s="154"/>
      <c r="D151" s="155" t="s">
        <v>136</v>
      </c>
      <c r="E151" s="156" t="s">
        <v>1</v>
      </c>
      <c r="F151" s="157" t="s">
        <v>166</v>
      </c>
      <c r="H151" s="158">
        <v>0.75</v>
      </c>
      <c r="I151" s="159"/>
      <c r="L151" s="154"/>
      <c r="M151" s="160"/>
      <c r="N151" s="161"/>
      <c r="O151" s="161"/>
      <c r="P151" s="161"/>
      <c r="Q151" s="161"/>
      <c r="R151" s="161"/>
      <c r="S151" s="161"/>
      <c r="T151" s="162"/>
      <c r="AT151" s="156" t="s">
        <v>136</v>
      </c>
      <c r="AU151" s="156" t="s">
        <v>83</v>
      </c>
      <c r="AV151" s="13" t="s">
        <v>83</v>
      </c>
      <c r="AW151" s="13" t="s">
        <v>32</v>
      </c>
      <c r="AX151" s="13" t="s">
        <v>81</v>
      </c>
      <c r="AY151" s="156" t="s">
        <v>128</v>
      </c>
    </row>
    <row r="152" spans="1:65" s="2" customFormat="1" ht="16.350000000000001" customHeight="1">
      <c r="A152" s="32"/>
      <c r="B152" s="139"/>
      <c r="C152" s="140" t="s">
        <v>167</v>
      </c>
      <c r="D152" s="140" t="s">
        <v>130</v>
      </c>
      <c r="E152" s="141" t="s">
        <v>168</v>
      </c>
      <c r="F152" s="142" t="s">
        <v>169</v>
      </c>
      <c r="G152" s="143" t="s">
        <v>170</v>
      </c>
      <c r="H152" s="144">
        <v>1.1499999999999999</v>
      </c>
      <c r="I152" s="145"/>
      <c r="J152" s="146">
        <f>ROUND(I152*H152,2)</f>
        <v>0</v>
      </c>
      <c r="K152" s="147"/>
      <c r="L152" s="33"/>
      <c r="M152" s="148" t="s">
        <v>1</v>
      </c>
      <c r="N152" s="149" t="s">
        <v>41</v>
      </c>
      <c r="O152" s="58"/>
      <c r="P152" s="150">
        <f>O152*H152</f>
        <v>0</v>
      </c>
      <c r="Q152" s="150">
        <v>2.9399999999999999E-3</v>
      </c>
      <c r="R152" s="150">
        <f>Q152*H152</f>
        <v>3.3809999999999995E-3</v>
      </c>
      <c r="S152" s="150">
        <v>0</v>
      </c>
      <c r="T152" s="151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2" t="s">
        <v>134</v>
      </c>
      <c r="AT152" s="152" t="s">
        <v>130</v>
      </c>
      <c r="AU152" s="152" t="s">
        <v>83</v>
      </c>
      <c r="AY152" s="17" t="s">
        <v>128</v>
      </c>
      <c r="BE152" s="153">
        <f>IF(N152="základní",J152,0)</f>
        <v>0</v>
      </c>
      <c r="BF152" s="153">
        <f>IF(N152="snížená",J152,0)</f>
        <v>0</v>
      </c>
      <c r="BG152" s="153">
        <f>IF(N152="zákl. přenesená",J152,0)</f>
        <v>0</v>
      </c>
      <c r="BH152" s="153">
        <f>IF(N152="sníž. přenesená",J152,0)</f>
        <v>0</v>
      </c>
      <c r="BI152" s="153">
        <f>IF(N152="nulová",J152,0)</f>
        <v>0</v>
      </c>
      <c r="BJ152" s="17" t="s">
        <v>81</v>
      </c>
      <c r="BK152" s="153">
        <f>ROUND(I152*H152,2)</f>
        <v>0</v>
      </c>
      <c r="BL152" s="17" t="s">
        <v>134</v>
      </c>
      <c r="BM152" s="152" t="s">
        <v>171</v>
      </c>
    </row>
    <row r="153" spans="1:65" s="13" customFormat="1" ht="11.25">
      <c r="B153" s="154"/>
      <c r="D153" s="155" t="s">
        <v>136</v>
      </c>
      <c r="E153" s="156" t="s">
        <v>1</v>
      </c>
      <c r="F153" s="157" t="s">
        <v>172</v>
      </c>
      <c r="H153" s="158">
        <v>1.1499999999999999</v>
      </c>
      <c r="I153" s="159"/>
      <c r="L153" s="154"/>
      <c r="M153" s="160"/>
      <c r="N153" s="161"/>
      <c r="O153" s="161"/>
      <c r="P153" s="161"/>
      <c r="Q153" s="161"/>
      <c r="R153" s="161"/>
      <c r="S153" s="161"/>
      <c r="T153" s="162"/>
      <c r="AT153" s="156" t="s">
        <v>136</v>
      </c>
      <c r="AU153" s="156" t="s">
        <v>83</v>
      </c>
      <c r="AV153" s="13" t="s">
        <v>83</v>
      </c>
      <c r="AW153" s="13" t="s">
        <v>32</v>
      </c>
      <c r="AX153" s="13" t="s">
        <v>81</v>
      </c>
      <c r="AY153" s="156" t="s">
        <v>128</v>
      </c>
    </row>
    <row r="154" spans="1:65" s="2" customFormat="1" ht="16.350000000000001" customHeight="1">
      <c r="A154" s="32"/>
      <c r="B154" s="139"/>
      <c r="C154" s="140" t="s">
        <v>173</v>
      </c>
      <c r="D154" s="140" t="s">
        <v>130</v>
      </c>
      <c r="E154" s="141" t="s">
        <v>174</v>
      </c>
      <c r="F154" s="142" t="s">
        <v>175</v>
      </c>
      <c r="G154" s="143" t="s">
        <v>170</v>
      </c>
      <c r="H154" s="144">
        <v>1.1499999999999999</v>
      </c>
      <c r="I154" s="145"/>
      <c r="J154" s="146">
        <f>ROUND(I154*H154,2)</f>
        <v>0</v>
      </c>
      <c r="K154" s="147"/>
      <c r="L154" s="33"/>
      <c r="M154" s="148" t="s">
        <v>1</v>
      </c>
      <c r="N154" s="149" t="s">
        <v>41</v>
      </c>
      <c r="O154" s="58"/>
      <c r="P154" s="150">
        <f>O154*H154</f>
        <v>0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52" t="s">
        <v>134</v>
      </c>
      <c r="AT154" s="152" t="s">
        <v>130</v>
      </c>
      <c r="AU154" s="152" t="s">
        <v>83</v>
      </c>
      <c r="AY154" s="17" t="s">
        <v>128</v>
      </c>
      <c r="BE154" s="153">
        <f>IF(N154="základní",J154,0)</f>
        <v>0</v>
      </c>
      <c r="BF154" s="153">
        <f>IF(N154="snížená",J154,0)</f>
        <v>0</v>
      </c>
      <c r="BG154" s="153">
        <f>IF(N154="zákl. přenesená",J154,0)</f>
        <v>0</v>
      </c>
      <c r="BH154" s="153">
        <f>IF(N154="sníž. přenesená",J154,0)</f>
        <v>0</v>
      </c>
      <c r="BI154" s="153">
        <f>IF(N154="nulová",J154,0)</f>
        <v>0</v>
      </c>
      <c r="BJ154" s="17" t="s">
        <v>81</v>
      </c>
      <c r="BK154" s="153">
        <f>ROUND(I154*H154,2)</f>
        <v>0</v>
      </c>
      <c r="BL154" s="17" t="s">
        <v>134</v>
      </c>
      <c r="BM154" s="152" t="s">
        <v>176</v>
      </c>
    </row>
    <row r="155" spans="1:65" s="2" customFormat="1" ht="16.350000000000001" customHeight="1">
      <c r="A155" s="32"/>
      <c r="B155" s="139"/>
      <c r="C155" s="140" t="s">
        <v>177</v>
      </c>
      <c r="D155" s="140" t="s">
        <v>130</v>
      </c>
      <c r="E155" s="141" t="s">
        <v>178</v>
      </c>
      <c r="F155" s="142" t="s">
        <v>179</v>
      </c>
      <c r="G155" s="143" t="s">
        <v>154</v>
      </c>
      <c r="H155" s="144">
        <v>4.1000000000000002E-2</v>
      </c>
      <c r="I155" s="145"/>
      <c r="J155" s="146">
        <f>ROUND(I155*H155,2)</f>
        <v>0</v>
      </c>
      <c r="K155" s="147"/>
      <c r="L155" s="33"/>
      <c r="M155" s="148" t="s">
        <v>1</v>
      </c>
      <c r="N155" s="149" t="s">
        <v>41</v>
      </c>
      <c r="O155" s="58"/>
      <c r="P155" s="150">
        <f>O155*H155</f>
        <v>0</v>
      </c>
      <c r="Q155" s="150">
        <v>1.06277</v>
      </c>
      <c r="R155" s="150">
        <f>Q155*H155</f>
        <v>4.3573569999999999E-2</v>
      </c>
      <c r="S155" s="150">
        <v>0</v>
      </c>
      <c r="T155" s="151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2" t="s">
        <v>134</v>
      </c>
      <c r="AT155" s="152" t="s">
        <v>130</v>
      </c>
      <c r="AU155" s="152" t="s">
        <v>83</v>
      </c>
      <c r="AY155" s="17" t="s">
        <v>128</v>
      </c>
      <c r="BE155" s="153">
        <f>IF(N155="základní",J155,0)</f>
        <v>0</v>
      </c>
      <c r="BF155" s="153">
        <f>IF(N155="snížená",J155,0)</f>
        <v>0</v>
      </c>
      <c r="BG155" s="153">
        <f>IF(N155="zákl. přenesená",J155,0)</f>
        <v>0</v>
      </c>
      <c r="BH155" s="153">
        <f>IF(N155="sníž. přenesená",J155,0)</f>
        <v>0</v>
      </c>
      <c r="BI155" s="153">
        <f>IF(N155="nulová",J155,0)</f>
        <v>0</v>
      </c>
      <c r="BJ155" s="17" t="s">
        <v>81</v>
      </c>
      <c r="BK155" s="153">
        <f>ROUND(I155*H155,2)</f>
        <v>0</v>
      </c>
      <c r="BL155" s="17" t="s">
        <v>134</v>
      </c>
      <c r="BM155" s="152" t="s">
        <v>180</v>
      </c>
    </row>
    <row r="156" spans="1:65" s="13" customFormat="1" ht="11.25">
      <c r="B156" s="154"/>
      <c r="D156" s="155" t="s">
        <v>136</v>
      </c>
      <c r="E156" s="156" t="s">
        <v>1</v>
      </c>
      <c r="F156" s="157" t="s">
        <v>181</v>
      </c>
      <c r="H156" s="158">
        <v>4.1000000000000002E-2</v>
      </c>
      <c r="I156" s="159"/>
      <c r="L156" s="154"/>
      <c r="M156" s="160"/>
      <c r="N156" s="161"/>
      <c r="O156" s="161"/>
      <c r="P156" s="161"/>
      <c r="Q156" s="161"/>
      <c r="R156" s="161"/>
      <c r="S156" s="161"/>
      <c r="T156" s="162"/>
      <c r="AT156" s="156" t="s">
        <v>136</v>
      </c>
      <c r="AU156" s="156" t="s">
        <v>83</v>
      </c>
      <c r="AV156" s="13" t="s">
        <v>83</v>
      </c>
      <c r="AW156" s="13" t="s">
        <v>32</v>
      </c>
      <c r="AX156" s="13" t="s">
        <v>81</v>
      </c>
      <c r="AY156" s="156" t="s">
        <v>128</v>
      </c>
    </row>
    <row r="157" spans="1:65" s="2" customFormat="1" ht="21" customHeight="1">
      <c r="A157" s="32"/>
      <c r="B157" s="139"/>
      <c r="C157" s="140" t="s">
        <v>182</v>
      </c>
      <c r="D157" s="140" t="s">
        <v>130</v>
      </c>
      <c r="E157" s="141" t="s">
        <v>183</v>
      </c>
      <c r="F157" s="142" t="s">
        <v>184</v>
      </c>
      <c r="G157" s="143" t="s">
        <v>133</v>
      </c>
      <c r="H157" s="144">
        <v>1.712</v>
      </c>
      <c r="I157" s="145"/>
      <c r="J157" s="146">
        <f>ROUND(I157*H157,2)</f>
        <v>0</v>
      </c>
      <c r="K157" s="147"/>
      <c r="L157" s="33"/>
      <c r="M157" s="148" t="s">
        <v>1</v>
      </c>
      <c r="N157" s="149" t="s">
        <v>41</v>
      </c>
      <c r="O157" s="58"/>
      <c r="P157" s="150">
        <f>O157*H157</f>
        <v>0</v>
      </c>
      <c r="Q157" s="150">
        <v>2.5018699999999998</v>
      </c>
      <c r="R157" s="150">
        <f>Q157*H157</f>
        <v>4.28320144</v>
      </c>
      <c r="S157" s="150">
        <v>0</v>
      </c>
      <c r="T157" s="151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2" t="s">
        <v>134</v>
      </c>
      <c r="AT157" s="152" t="s">
        <v>130</v>
      </c>
      <c r="AU157" s="152" t="s">
        <v>83</v>
      </c>
      <c r="AY157" s="17" t="s">
        <v>128</v>
      </c>
      <c r="BE157" s="153">
        <f>IF(N157="základní",J157,0)</f>
        <v>0</v>
      </c>
      <c r="BF157" s="153">
        <f>IF(N157="snížená",J157,0)</f>
        <v>0</v>
      </c>
      <c r="BG157" s="153">
        <f>IF(N157="zákl. přenesená",J157,0)</f>
        <v>0</v>
      </c>
      <c r="BH157" s="153">
        <f>IF(N157="sníž. přenesená",J157,0)</f>
        <v>0</v>
      </c>
      <c r="BI157" s="153">
        <f>IF(N157="nulová",J157,0)</f>
        <v>0</v>
      </c>
      <c r="BJ157" s="17" t="s">
        <v>81</v>
      </c>
      <c r="BK157" s="153">
        <f>ROUND(I157*H157,2)</f>
        <v>0</v>
      </c>
      <c r="BL157" s="17" t="s">
        <v>134</v>
      </c>
      <c r="BM157" s="152" t="s">
        <v>185</v>
      </c>
    </row>
    <row r="158" spans="1:65" s="13" customFormat="1" ht="11.25">
      <c r="B158" s="154"/>
      <c r="D158" s="155" t="s">
        <v>136</v>
      </c>
      <c r="E158" s="156" t="s">
        <v>1</v>
      </c>
      <c r="F158" s="157" t="s">
        <v>186</v>
      </c>
      <c r="H158" s="158">
        <v>1.712</v>
      </c>
      <c r="I158" s="159"/>
      <c r="L158" s="154"/>
      <c r="M158" s="160"/>
      <c r="N158" s="161"/>
      <c r="O158" s="161"/>
      <c r="P158" s="161"/>
      <c r="Q158" s="161"/>
      <c r="R158" s="161"/>
      <c r="S158" s="161"/>
      <c r="T158" s="162"/>
      <c r="AT158" s="156" t="s">
        <v>136</v>
      </c>
      <c r="AU158" s="156" t="s">
        <v>83</v>
      </c>
      <c r="AV158" s="13" t="s">
        <v>83</v>
      </c>
      <c r="AW158" s="13" t="s">
        <v>32</v>
      </c>
      <c r="AX158" s="13" t="s">
        <v>81</v>
      </c>
      <c r="AY158" s="156" t="s">
        <v>128</v>
      </c>
    </row>
    <row r="159" spans="1:65" s="2" customFormat="1" ht="16.350000000000001" customHeight="1">
      <c r="A159" s="32"/>
      <c r="B159" s="139"/>
      <c r="C159" s="140" t="s">
        <v>8</v>
      </c>
      <c r="D159" s="140" t="s">
        <v>130</v>
      </c>
      <c r="E159" s="141" t="s">
        <v>187</v>
      </c>
      <c r="F159" s="142" t="s">
        <v>188</v>
      </c>
      <c r="G159" s="143" t="s">
        <v>170</v>
      </c>
      <c r="H159" s="144">
        <v>2.14</v>
      </c>
      <c r="I159" s="145"/>
      <c r="J159" s="146">
        <f>ROUND(I159*H159,2)</f>
        <v>0</v>
      </c>
      <c r="K159" s="147"/>
      <c r="L159" s="33"/>
      <c r="M159" s="148" t="s">
        <v>1</v>
      </c>
      <c r="N159" s="149" t="s">
        <v>41</v>
      </c>
      <c r="O159" s="58"/>
      <c r="P159" s="150">
        <f>O159*H159</f>
        <v>0</v>
      </c>
      <c r="Q159" s="150">
        <v>2.6900000000000001E-3</v>
      </c>
      <c r="R159" s="150">
        <f>Q159*H159</f>
        <v>5.7566000000000006E-3</v>
      </c>
      <c r="S159" s="150">
        <v>0</v>
      </c>
      <c r="T159" s="151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2" t="s">
        <v>134</v>
      </c>
      <c r="AT159" s="152" t="s">
        <v>130</v>
      </c>
      <c r="AU159" s="152" t="s">
        <v>83</v>
      </c>
      <c r="AY159" s="17" t="s">
        <v>128</v>
      </c>
      <c r="BE159" s="153">
        <f>IF(N159="základní",J159,0)</f>
        <v>0</v>
      </c>
      <c r="BF159" s="153">
        <f>IF(N159="snížená",J159,0)</f>
        <v>0</v>
      </c>
      <c r="BG159" s="153">
        <f>IF(N159="zákl. přenesená",J159,0)</f>
        <v>0</v>
      </c>
      <c r="BH159" s="153">
        <f>IF(N159="sníž. přenesená",J159,0)</f>
        <v>0</v>
      </c>
      <c r="BI159" s="153">
        <f>IF(N159="nulová",J159,0)</f>
        <v>0</v>
      </c>
      <c r="BJ159" s="17" t="s">
        <v>81</v>
      </c>
      <c r="BK159" s="153">
        <f>ROUND(I159*H159,2)</f>
        <v>0</v>
      </c>
      <c r="BL159" s="17" t="s">
        <v>134</v>
      </c>
      <c r="BM159" s="152" t="s">
        <v>189</v>
      </c>
    </row>
    <row r="160" spans="1:65" s="13" customFormat="1" ht="11.25">
      <c r="B160" s="154"/>
      <c r="D160" s="155" t="s">
        <v>136</v>
      </c>
      <c r="E160" s="156" t="s">
        <v>1</v>
      </c>
      <c r="F160" s="157" t="s">
        <v>190</v>
      </c>
      <c r="H160" s="158">
        <v>2.14</v>
      </c>
      <c r="I160" s="159"/>
      <c r="L160" s="154"/>
      <c r="M160" s="160"/>
      <c r="N160" s="161"/>
      <c r="O160" s="161"/>
      <c r="P160" s="161"/>
      <c r="Q160" s="161"/>
      <c r="R160" s="161"/>
      <c r="S160" s="161"/>
      <c r="T160" s="162"/>
      <c r="AT160" s="156" t="s">
        <v>136</v>
      </c>
      <c r="AU160" s="156" t="s">
        <v>83</v>
      </c>
      <c r="AV160" s="13" t="s">
        <v>83</v>
      </c>
      <c r="AW160" s="13" t="s">
        <v>32</v>
      </c>
      <c r="AX160" s="13" t="s">
        <v>81</v>
      </c>
      <c r="AY160" s="156" t="s">
        <v>128</v>
      </c>
    </row>
    <row r="161" spans="1:65" s="2" customFormat="1" ht="16.350000000000001" customHeight="1">
      <c r="A161" s="32"/>
      <c r="B161" s="139"/>
      <c r="C161" s="140" t="s">
        <v>191</v>
      </c>
      <c r="D161" s="140" t="s">
        <v>130</v>
      </c>
      <c r="E161" s="141" t="s">
        <v>192</v>
      </c>
      <c r="F161" s="142" t="s">
        <v>193</v>
      </c>
      <c r="G161" s="143" t="s">
        <v>170</v>
      </c>
      <c r="H161" s="144">
        <v>2.14</v>
      </c>
      <c r="I161" s="145"/>
      <c r="J161" s="146">
        <f>ROUND(I161*H161,2)</f>
        <v>0</v>
      </c>
      <c r="K161" s="147"/>
      <c r="L161" s="33"/>
      <c r="M161" s="148" t="s">
        <v>1</v>
      </c>
      <c r="N161" s="149" t="s">
        <v>41</v>
      </c>
      <c r="O161" s="58"/>
      <c r="P161" s="150">
        <f>O161*H161</f>
        <v>0</v>
      </c>
      <c r="Q161" s="150">
        <v>0</v>
      </c>
      <c r="R161" s="150">
        <f>Q161*H161</f>
        <v>0</v>
      </c>
      <c r="S161" s="150">
        <v>0</v>
      </c>
      <c r="T161" s="151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2" t="s">
        <v>134</v>
      </c>
      <c r="AT161" s="152" t="s">
        <v>130</v>
      </c>
      <c r="AU161" s="152" t="s">
        <v>83</v>
      </c>
      <c r="AY161" s="17" t="s">
        <v>128</v>
      </c>
      <c r="BE161" s="153">
        <f>IF(N161="základní",J161,0)</f>
        <v>0</v>
      </c>
      <c r="BF161" s="153">
        <f>IF(N161="snížená",J161,0)</f>
        <v>0</v>
      </c>
      <c r="BG161" s="153">
        <f>IF(N161="zákl. přenesená",J161,0)</f>
        <v>0</v>
      </c>
      <c r="BH161" s="153">
        <f>IF(N161="sníž. přenesená",J161,0)</f>
        <v>0</v>
      </c>
      <c r="BI161" s="153">
        <f>IF(N161="nulová",J161,0)</f>
        <v>0</v>
      </c>
      <c r="BJ161" s="17" t="s">
        <v>81</v>
      </c>
      <c r="BK161" s="153">
        <f>ROUND(I161*H161,2)</f>
        <v>0</v>
      </c>
      <c r="BL161" s="17" t="s">
        <v>134</v>
      </c>
      <c r="BM161" s="152" t="s">
        <v>194</v>
      </c>
    </row>
    <row r="162" spans="1:65" s="2" customFormat="1" ht="16.350000000000001" customHeight="1">
      <c r="A162" s="32"/>
      <c r="B162" s="139"/>
      <c r="C162" s="140" t="s">
        <v>195</v>
      </c>
      <c r="D162" s="140" t="s">
        <v>130</v>
      </c>
      <c r="E162" s="141" t="s">
        <v>196</v>
      </c>
      <c r="F162" s="142" t="s">
        <v>197</v>
      </c>
      <c r="G162" s="143" t="s">
        <v>154</v>
      </c>
      <c r="H162" s="144">
        <v>0.13700000000000001</v>
      </c>
      <c r="I162" s="145"/>
      <c r="J162" s="146">
        <f>ROUND(I162*H162,2)</f>
        <v>0</v>
      </c>
      <c r="K162" s="147"/>
      <c r="L162" s="33"/>
      <c r="M162" s="148" t="s">
        <v>1</v>
      </c>
      <c r="N162" s="149" t="s">
        <v>41</v>
      </c>
      <c r="O162" s="58"/>
      <c r="P162" s="150">
        <f>O162*H162</f>
        <v>0</v>
      </c>
      <c r="Q162" s="150">
        <v>1.0606199999999999</v>
      </c>
      <c r="R162" s="150">
        <f>Q162*H162</f>
        <v>0.14530493999999999</v>
      </c>
      <c r="S162" s="150">
        <v>0</v>
      </c>
      <c r="T162" s="151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2" t="s">
        <v>134</v>
      </c>
      <c r="AT162" s="152" t="s">
        <v>130</v>
      </c>
      <c r="AU162" s="152" t="s">
        <v>83</v>
      </c>
      <c r="AY162" s="17" t="s">
        <v>128</v>
      </c>
      <c r="BE162" s="153">
        <f>IF(N162="základní",J162,0)</f>
        <v>0</v>
      </c>
      <c r="BF162" s="153">
        <f>IF(N162="snížená",J162,0)</f>
        <v>0</v>
      </c>
      <c r="BG162" s="153">
        <f>IF(N162="zákl. přenesená",J162,0)</f>
        <v>0</v>
      </c>
      <c r="BH162" s="153">
        <f>IF(N162="sníž. přenesená",J162,0)</f>
        <v>0</v>
      </c>
      <c r="BI162" s="153">
        <f>IF(N162="nulová",J162,0)</f>
        <v>0</v>
      </c>
      <c r="BJ162" s="17" t="s">
        <v>81</v>
      </c>
      <c r="BK162" s="153">
        <f>ROUND(I162*H162,2)</f>
        <v>0</v>
      </c>
      <c r="BL162" s="17" t="s">
        <v>134</v>
      </c>
      <c r="BM162" s="152" t="s">
        <v>198</v>
      </c>
    </row>
    <row r="163" spans="1:65" s="13" customFormat="1" ht="11.25">
      <c r="B163" s="154"/>
      <c r="D163" s="155" t="s">
        <v>136</v>
      </c>
      <c r="E163" s="156" t="s">
        <v>1</v>
      </c>
      <c r="F163" s="157" t="s">
        <v>199</v>
      </c>
      <c r="H163" s="158">
        <v>0.13700000000000001</v>
      </c>
      <c r="I163" s="159"/>
      <c r="L163" s="154"/>
      <c r="M163" s="160"/>
      <c r="N163" s="161"/>
      <c r="O163" s="161"/>
      <c r="P163" s="161"/>
      <c r="Q163" s="161"/>
      <c r="R163" s="161"/>
      <c r="S163" s="161"/>
      <c r="T163" s="162"/>
      <c r="AT163" s="156" t="s">
        <v>136</v>
      </c>
      <c r="AU163" s="156" t="s">
        <v>83</v>
      </c>
      <c r="AV163" s="13" t="s">
        <v>83</v>
      </c>
      <c r="AW163" s="13" t="s">
        <v>32</v>
      </c>
      <c r="AX163" s="13" t="s">
        <v>81</v>
      </c>
      <c r="AY163" s="156" t="s">
        <v>128</v>
      </c>
    </row>
    <row r="164" spans="1:65" s="2" customFormat="1" ht="16.350000000000001" customHeight="1">
      <c r="A164" s="32"/>
      <c r="B164" s="139"/>
      <c r="C164" s="140" t="s">
        <v>200</v>
      </c>
      <c r="D164" s="140" t="s">
        <v>130</v>
      </c>
      <c r="E164" s="141" t="s">
        <v>201</v>
      </c>
      <c r="F164" s="142" t="s">
        <v>202</v>
      </c>
      <c r="G164" s="143" t="s">
        <v>133</v>
      </c>
      <c r="H164" s="144">
        <v>0.57599999999999996</v>
      </c>
      <c r="I164" s="145"/>
      <c r="J164" s="146">
        <f>ROUND(I164*H164,2)</f>
        <v>0</v>
      </c>
      <c r="K164" s="147"/>
      <c r="L164" s="33"/>
      <c r="M164" s="148" t="s">
        <v>1</v>
      </c>
      <c r="N164" s="149" t="s">
        <v>41</v>
      </c>
      <c r="O164" s="58"/>
      <c r="P164" s="150">
        <f>O164*H164</f>
        <v>0</v>
      </c>
      <c r="Q164" s="150">
        <v>2.5018699999999998</v>
      </c>
      <c r="R164" s="150">
        <f>Q164*H164</f>
        <v>1.4410771199999999</v>
      </c>
      <c r="S164" s="150">
        <v>0</v>
      </c>
      <c r="T164" s="151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52" t="s">
        <v>134</v>
      </c>
      <c r="AT164" s="152" t="s">
        <v>130</v>
      </c>
      <c r="AU164" s="152" t="s">
        <v>83</v>
      </c>
      <c r="AY164" s="17" t="s">
        <v>128</v>
      </c>
      <c r="BE164" s="153">
        <f>IF(N164="základní",J164,0)</f>
        <v>0</v>
      </c>
      <c r="BF164" s="153">
        <f>IF(N164="snížená",J164,0)</f>
        <v>0</v>
      </c>
      <c r="BG164" s="153">
        <f>IF(N164="zákl. přenesená",J164,0)</f>
        <v>0</v>
      </c>
      <c r="BH164" s="153">
        <f>IF(N164="sníž. přenesená",J164,0)</f>
        <v>0</v>
      </c>
      <c r="BI164" s="153">
        <f>IF(N164="nulová",J164,0)</f>
        <v>0</v>
      </c>
      <c r="BJ164" s="17" t="s">
        <v>81</v>
      </c>
      <c r="BK164" s="153">
        <f>ROUND(I164*H164,2)</f>
        <v>0</v>
      </c>
      <c r="BL164" s="17" t="s">
        <v>134</v>
      </c>
      <c r="BM164" s="152" t="s">
        <v>203</v>
      </c>
    </row>
    <row r="165" spans="1:65" s="13" customFormat="1" ht="11.25">
      <c r="B165" s="154"/>
      <c r="D165" s="155" t="s">
        <v>136</v>
      </c>
      <c r="E165" s="156" t="s">
        <v>1</v>
      </c>
      <c r="F165" s="157" t="s">
        <v>204</v>
      </c>
      <c r="H165" s="158">
        <v>0.57599999999999996</v>
      </c>
      <c r="I165" s="159"/>
      <c r="L165" s="154"/>
      <c r="M165" s="160"/>
      <c r="N165" s="161"/>
      <c r="O165" s="161"/>
      <c r="P165" s="161"/>
      <c r="Q165" s="161"/>
      <c r="R165" s="161"/>
      <c r="S165" s="161"/>
      <c r="T165" s="162"/>
      <c r="AT165" s="156" t="s">
        <v>136</v>
      </c>
      <c r="AU165" s="156" t="s">
        <v>83</v>
      </c>
      <c r="AV165" s="13" t="s">
        <v>83</v>
      </c>
      <c r="AW165" s="13" t="s">
        <v>32</v>
      </c>
      <c r="AX165" s="13" t="s">
        <v>81</v>
      </c>
      <c r="AY165" s="156" t="s">
        <v>128</v>
      </c>
    </row>
    <row r="166" spans="1:65" s="2" customFormat="1" ht="16.350000000000001" customHeight="1">
      <c r="A166" s="32"/>
      <c r="B166" s="139"/>
      <c r="C166" s="140" t="s">
        <v>205</v>
      </c>
      <c r="D166" s="140" t="s">
        <v>130</v>
      </c>
      <c r="E166" s="141" t="s">
        <v>206</v>
      </c>
      <c r="F166" s="142" t="s">
        <v>207</v>
      </c>
      <c r="G166" s="143" t="s">
        <v>170</v>
      </c>
      <c r="H166" s="144">
        <v>0.96</v>
      </c>
      <c r="I166" s="145"/>
      <c r="J166" s="146">
        <f>ROUND(I166*H166,2)</f>
        <v>0</v>
      </c>
      <c r="K166" s="147"/>
      <c r="L166" s="33"/>
      <c r="M166" s="148" t="s">
        <v>1</v>
      </c>
      <c r="N166" s="149" t="s">
        <v>41</v>
      </c>
      <c r="O166" s="58"/>
      <c r="P166" s="150">
        <f>O166*H166</f>
        <v>0</v>
      </c>
      <c r="Q166" s="150">
        <v>2.64E-3</v>
      </c>
      <c r="R166" s="150">
        <f>Q166*H166</f>
        <v>2.5344E-3</v>
      </c>
      <c r="S166" s="150">
        <v>0</v>
      </c>
      <c r="T166" s="151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2" t="s">
        <v>134</v>
      </c>
      <c r="AT166" s="152" t="s">
        <v>130</v>
      </c>
      <c r="AU166" s="152" t="s">
        <v>83</v>
      </c>
      <c r="AY166" s="17" t="s">
        <v>128</v>
      </c>
      <c r="BE166" s="153">
        <f>IF(N166="základní",J166,0)</f>
        <v>0</v>
      </c>
      <c r="BF166" s="153">
        <f>IF(N166="snížená",J166,0)</f>
        <v>0</v>
      </c>
      <c r="BG166" s="153">
        <f>IF(N166="zákl. přenesená",J166,0)</f>
        <v>0</v>
      </c>
      <c r="BH166" s="153">
        <f>IF(N166="sníž. přenesená",J166,0)</f>
        <v>0</v>
      </c>
      <c r="BI166" s="153">
        <f>IF(N166="nulová",J166,0)</f>
        <v>0</v>
      </c>
      <c r="BJ166" s="17" t="s">
        <v>81</v>
      </c>
      <c r="BK166" s="153">
        <f>ROUND(I166*H166,2)</f>
        <v>0</v>
      </c>
      <c r="BL166" s="17" t="s">
        <v>134</v>
      </c>
      <c r="BM166" s="152" t="s">
        <v>208</v>
      </c>
    </row>
    <row r="167" spans="1:65" s="13" customFormat="1" ht="11.25">
      <c r="B167" s="154"/>
      <c r="D167" s="155" t="s">
        <v>136</v>
      </c>
      <c r="E167" s="156" t="s">
        <v>1</v>
      </c>
      <c r="F167" s="157" t="s">
        <v>209</v>
      </c>
      <c r="H167" s="158">
        <v>0.96</v>
      </c>
      <c r="I167" s="159"/>
      <c r="L167" s="154"/>
      <c r="M167" s="160"/>
      <c r="N167" s="161"/>
      <c r="O167" s="161"/>
      <c r="P167" s="161"/>
      <c r="Q167" s="161"/>
      <c r="R167" s="161"/>
      <c r="S167" s="161"/>
      <c r="T167" s="162"/>
      <c r="AT167" s="156" t="s">
        <v>136</v>
      </c>
      <c r="AU167" s="156" t="s">
        <v>83</v>
      </c>
      <c r="AV167" s="13" t="s">
        <v>83</v>
      </c>
      <c r="AW167" s="13" t="s">
        <v>32</v>
      </c>
      <c r="AX167" s="13" t="s">
        <v>81</v>
      </c>
      <c r="AY167" s="156" t="s">
        <v>128</v>
      </c>
    </row>
    <row r="168" spans="1:65" s="2" customFormat="1" ht="16.350000000000001" customHeight="1">
      <c r="A168" s="32"/>
      <c r="B168" s="139"/>
      <c r="C168" s="140" t="s">
        <v>210</v>
      </c>
      <c r="D168" s="140" t="s">
        <v>130</v>
      </c>
      <c r="E168" s="141" t="s">
        <v>211</v>
      </c>
      <c r="F168" s="142" t="s">
        <v>212</v>
      </c>
      <c r="G168" s="143" t="s">
        <v>170</v>
      </c>
      <c r="H168" s="144">
        <v>0.96</v>
      </c>
      <c r="I168" s="145"/>
      <c r="J168" s="146">
        <f>ROUND(I168*H168,2)</f>
        <v>0</v>
      </c>
      <c r="K168" s="147"/>
      <c r="L168" s="33"/>
      <c r="M168" s="148" t="s">
        <v>1</v>
      </c>
      <c r="N168" s="149" t="s">
        <v>41</v>
      </c>
      <c r="O168" s="58"/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52" t="s">
        <v>134</v>
      </c>
      <c r="AT168" s="152" t="s">
        <v>130</v>
      </c>
      <c r="AU168" s="152" t="s">
        <v>83</v>
      </c>
      <c r="AY168" s="17" t="s">
        <v>128</v>
      </c>
      <c r="BE168" s="153">
        <f>IF(N168="základní",J168,0)</f>
        <v>0</v>
      </c>
      <c r="BF168" s="153">
        <f>IF(N168="snížená",J168,0)</f>
        <v>0</v>
      </c>
      <c r="BG168" s="153">
        <f>IF(N168="zákl. přenesená",J168,0)</f>
        <v>0</v>
      </c>
      <c r="BH168" s="153">
        <f>IF(N168="sníž. přenesená",J168,0)</f>
        <v>0</v>
      </c>
      <c r="BI168" s="153">
        <f>IF(N168="nulová",J168,0)</f>
        <v>0</v>
      </c>
      <c r="BJ168" s="17" t="s">
        <v>81</v>
      </c>
      <c r="BK168" s="153">
        <f>ROUND(I168*H168,2)</f>
        <v>0</v>
      </c>
      <c r="BL168" s="17" t="s">
        <v>134</v>
      </c>
      <c r="BM168" s="152" t="s">
        <v>213</v>
      </c>
    </row>
    <row r="169" spans="1:65" s="2" customFormat="1" ht="16.350000000000001" customHeight="1">
      <c r="A169" s="32"/>
      <c r="B169" s="139"/>
      <c r="C169" s="140" t="s">
        <v>214</v>
      </c>
      <c r="D169" s="140" t="s">
        <v>130</v>
      </c>
      <c r="E169" s="141" t="s">
        <v>215</v>
      </c>
      <c r="F169" s="142" t="s">
        <v>216</v>
      </c>
      <c r="G169" s="143" t="s">
        <v>154</v>
      </c>
      <c r="H169" s="144">
        <v>4.5999999999999999E-2</v>
      </c>
      <c r="I169" s="145"/>
      <c r="J169" s="146">
        <f>ROUND(I169*H169,2)</f>
        <v>0</v>
      </c>
      <c r="K169" s="147"/>
      <c r="L169" s="33"/>
      <c r="M169" s="148" t="s">
        <v>1</v>
      </c>
      <c r="N169" s="149" t="s">
        <v>41</v>
      </c>
      <c r="O169" s="58"/>
      <c r="P169" s="150">
        <f>O169*H169</f>
        <v>0</v>
      </c>
      <c r="Q169" s="150">
        <v>1.0606199999999999</v>
      </c>
      <c r="R169" s="150">
        <f>Q169*H169</f>
        <v>4.8788519999999995E-2</v>
      </c>
      <c r="S169" s="150">
        <v>0</v>
      </c>
      <c r="T169" s="151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52" t="s">
        <v>134</v>
      </c>
      <c r="AT169" s="152" t="s">
        <v>130</v>
      </c>
      <c r="AU169" s="152" t="s">
        <v>83</v>
      </c>
      <c r="AY169" s="17" t="s">
        <v>128</v>
      </c>
      <c r="BE169" s="153">
        <f>IF(N169="základní",J169,0)</f>
        <v>0</v>
      </c>
      <c r="BF169" s="153">
        <f>IF(N169="snížená",J169,0)</f>
        <v>0</v>
      </c>
      <c r="BG169" s="153">
        <f>IF(N169="zákl. přenesená",J169,0)</f>
        <v>0</v>
      </c>
      <c r="BH169" s="153">
        <f>IF(N169="sníž. přenesená",J169,0)</f>
        <v>0</v>
      </c>
      <c r="BI169" s="153">
        <f>IF(N169="nulová",J169,0)</f>
        <v>0</v>
      </c>
      <c r="BJ169" s="17" t="s">
        <v>81</v>
      </c>
      <c r="BK169" s="153">
        <f>ROUND(I169*H169,2)</f>
        <v>0</v>
      </c>
      <c r="BL169" s="17" t="s">
        <v>134</v>
      </c>
      <c r="BM169" s="152" t="s">
        <v>217</v>
      </c>
    </row>
    <row r="170" spans="1:65" s="13" customFormat="1" ht="11.25">
      <c r="B170" s="154"/>
      <c r="D170" s="155" t="s">
        <v>136</v>
      </c>
      <c r="E170" s="156" t="s">
        <v>1</v>
      </c>
      <c r="F170" s="157" t="s">
        <v>218</v>
      </c>
      <c r="H170" s="158">
        <v>4.5999999999999999E-2</v>
      </c>
      <c r="I170" s="159"/>
      <c r="L170" s="154"/>
      <c r="M170" s="160"/>
      <c r="N170" s="161"/>
      <c r="O170" s="161"/>
      <c r="P170" s="161"/>
      <c r="Q170" s="161"/>
      <c r="R170" s="161"/>
      <c r="S170" s="161"/>
      <c r="T170" s="162"/>
      <c r="AT170" s="156" t="s">
        <v>136</v>
      </c>
      <c r="AU170" s="156" t="s">
        <v>83</v>
      </c>
      <c r="AV170" s="13" t="s">
        <v>83</v>
      </c>
      <c r="AW170" s="13" t="s">
        <v>32</v>
      </c>
      <c r="AX170" s="13" t="s">
        <v>81</v>
      </c>
      <c r="AY170" s="156" t="s">
        <v>128</v>
      </c>
    </row>
    <row r="171" spans="1:65" s="12" customFormat="1" ht="22.9" customHeight="1">
      <c r="B171" s="126"/>
      <c r="D171" s="127" t="s">
        <v>75</v>
      </c>
      <c r="E171" s="137" t="s">
        <v>142</v>
      </c>
      <c r="F171" s="137" t="s">
        <v>219</v>
      </c>
      <c r="I171" s="129"/>
      <c r="J171" s="138">
        <f>BK171</f>
        <v>0</v>
      </c>
      <c r="L171" s="126"/>
      <c r="M171" s="131"/>
      <c r="N171" s="132"/>
      <c r="O171" s="132"/>
      <c r="P171" s="133">
        <f>SUM(P172:P180)</f>
        <v>0</v>
      </c>
      <c r="Q171" s="132"/>
      <c r="R171" s="133">
        <f>SUM(R172:R180)</f>
        <v>1.2407663</v>
      </c>
      <c r="S171" s="132"/>
      <c r="T171" s="134">
        <f>SUM(T172:T180)</f>
        <v>0</v>
      </c>
      <c r="AR171" s="127" t="s">
        <v>81</v>
      </c>
      <c r="AT171" s="135" t="s">
        <v>75</v>
      </c>
      <c r="AU171" s="135" t="s">
        <v>81</v>
      </c>
      <c r="AY171" s="127" t="s">
        <v>128</v>
      </c>
      <c r="BK171" s="136">
        <f>SUM(BK172:BK180)</f>
        <v>0</v>
      </c>
    </row>
    <row r="172" spans="1:65" s="2" customFormat="1" ht="16.350000000000001" customHeight="1">
      <c r="A172" s="32"/>
      <c r="B172" s="139"/>
      <c r="C172" s="140" t="s">
        <v>220</v>
      </c>
      <c r="D172" s="140" t="s">
        <v>130</v>
      </c>
      <c r="E172" s="141" t="s">
        <v>221</v>
      </c>
      <c r="F172" s="142" t="s">
        <v>222</v>
      </c>
      <c r="G172" s="143" t="s">
        <v>133</v>
      </c>
      <c r="H172" s="144">
        <v>0.315</v>
      </c>
      <c r="I172" s="145"/>
      <c r="J172" s="146">
        <f>ROUND(I172*H172,2)</f>
        <v>0</v>
      </c>
      <c r="K172" s="147"/>
      <c r="L172" s="33"/>
      <c r="M172" s="148" t="s">
        <v>1</v>
      </c>
      <c r="N172" s="149" t="s">
        <v>41</v>
      </c>
      <c r="O172" s="58"/>
      <c r="P172" s="150">
        <f>O172*H172</f>
        <v>0</v>
      </c>
      <c r="Q172" s="150">
        <v>1.94302</v>
      </c>
      <c r="R172" s="150">
        <f>Q172*H172</f>
        <v>0.61205129999999996</v>
      </c>
      <c r="S172" s="150">
        <v>0</v>
      </c>
      <c r="T172" s="151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52" t="s">
        <v>134</v>
      </c>
      <c r="AT172" s="152" t="s">
        <v>130</v>
      </c>
      <c r="AU172" s="152" t="s">
        <v>83</v>
      </c>
      <c r="AY172" s="17" t="s">
        <v>128</v>
      </c>
      <c r="BE172" s="153">
        <f>IF(N172="základní",J172,0)</f>
        <v>0</v>
      </c>
      <c r="BF172" s="153">
        <f>IF(N172="snížená",J172,0)</f>
        <v>0</v>
      </c>
      <c r="BG172" s="153">
        <f>IF(N172="zákl. přenesená",J172,0)</f>
        <v>0</v>
      </c>
      <c r="BH172" s="153">
        <f>IF(N172="sníž. přenesená",J172,0)</f>
        <v>0</v>
      </c>
      <c r="BI172" s="153">
        <f>IF(N172="nulová",J172,0)</f>
        <v>0</v>
      </c>
      <c r="BJ172" s="17" t="s">
        <v>81</v>
      </c>
      <c r="BK172" s="153">
        <f>ROUND(I172*H172,2)</f>
        <v>0</v>
      </c>
      <c r="BL172" s="17" t="s">
        <v>134</v>
      </c>
      <c r="BM172" s="152" t="s">
        <v>223</v>
      </c>
    </row>
    <row r="173" spans="1:65" s="13" customFormat="1" ht="11.25">
      <c r="B173" s="154"/>
      <c r="D173" s="155" t="s">
        <v>136</v>
      </c>
      <c r="E173" s="156" t="s">
        <v>1</v>
      </c>
      <c r="F173" s="157" t="s">
        <v>224</v>
      </c>
      <c r="H173" s="158">
        <v>0.315</v>
      </c>
      <c r="I173" s="159"/>
      <c r="L173" s="154"/>
      <c r="M173" s="160"/>
      <c r="N173" s="161"/>
      <c r="O173" s="161"/>
      <c r="P173" s="161"/>
      <c r="Q173" s="161"/>
      <c r="R173" s="161"/>
      <c r="S173" s="161"/>
      <c r="T173" s="162"/>
      <c r="AT173" s="156" t="s">
        <v>136</v>
      </c>
      <c r="AU173" s="156" t="s">
        <v>83</v>
      </c>
      <c r="AV173" s="13" t="s">
        <v>83</v>
      </c>
      <c r="AW173" s="13" t="s">
        <v>32</v>
      </c>
      <c r="AX173" s="13" t="s">
        <v>81</v>
      </c>
      <c r="AY173" s="156" t="s">
        <v>128</v>
      </c>
    </row>
    <row r="174" spans="1:65" s="2" customFormat="1" ht="16.350000000000001" customHeight="1">
      <c r="A174" s="32"/>
      <c r="B174" s="139"/>
      <c r="C174" s="140" t="s">
        <v>225</v>
      </c>
      <c r="D174" s="140" t="s">
        <v>130</v>
      </c>
      <c r="E174" s="141" t="s">
        <v>226</v>
      </c>
      <c r="F174" s="142" t="s">
        <v>227</v>
      </c>
      <c r="G174" s="143" t="s">
        <v>154</v>
      </c>
      <c r="H174" s="144">
        <v>0.20899999999999999</v>
      </c>
      <c r="I174" s="145"/>
      <c r="J174" s="146">
        <f>ROUND(I174*H174,2)</f>
        <v>0</v>
      </c>
      <c r="K174" s="147"/>
      <c r="L174" s="33"/>
      <c r="M174" s="148" t="s">
        <v>1</v>
      </c>
      <c r="N174" s="149" t="s">
        <v>41</v>
      </c>
      <c r="O174" s="58"/>
      <c r="P174" s="150">
        <f>O174*H174</f>
        <v>0</v>
      </c>
      <c r="Q174" s="150">
        <v>1.0900000000000001</v>
      </c>
      <c r="R174" s="150">
        <f>Q174*H174</f>
        <v>0.22781000000000001</v>
      </c>
      <c r="S174" s="150">
        <v>0</v>
      </c>
      <c r="T174" s="151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52" t="s">
        <v>134</v>
      </c>
      <c r="AT174" s="152" t="s">
        <v>130</v>
      </c>
      <c r="AU174" s="152" t="s">
        <v>83</v>
      </c>
      <c r="AY174" s="17" t="s">
        <v>128</v>
      </c>
      <c r="BE174" s="153">
        <f>IF(N174="základní",J174,0)</f>
        <v>0</v>
      </c>
      <c r="BF174" s="153">
        <f>IF(N174="snížená",J174,0)</f>
        <v>0</v>
      </c>
      <c r="BG174" s="153">
        <f>IF(N174="zákl. přenesená",J174,0)</f>
        <v>0</v>
      </c>
      <c r="BH174" s="153">
        <f>IF(N174="sníž. přenesená",J174,0)</f>
        <v>0</v>
      </c>
      <c r="BI174" s="153">
        <f>IF(N174="nulová",J174,0)</f>
        <v>0</v>
      </c>
      <c r="BJ174" s="17" t="s">
        <v>81</v>
      </c>
      <c r="BK174" s="153">
        <f>ROUND(I174*H174,2)</f>
        <v>0</v>
      </c>
      <c r="BL174" s="17" t="s">
        <v>134</v>
      </c>
      <c r="BM174" s="152" t="s">
        <v>228</v>
      </c>
    </row>
    <row r="175" spans="1:65" s="14" customFormat="1" ht="11.25">
      <c r="B175" s="163"/>
      <c r="D175" s="155" t="s">
        <v>136</v>
      </c>
      <c r="E175" s="164" t="s">
        <v>1</v>
      </c>
      <c r="F175" s="165" t="s">
        <v>229</v>
      </c>
      <c r="H175" s="164" t="s">
        <v>1</v>
      </c>
      <c r="I175" s="166"/>
      <c r="L175" s="163"/>
      <c r="M175" s="167"/>
      <c r="N175" s="168"/>
      <c r="O175" s="168"/>
      <c r="P175" s="168"/>
      <c r="Q175" s="168"/>
      <c r="R175" s="168"/>
      <c r="S175" s="168"/>
      <c r="T175" s="169"/>
      <c r="AT175" s="164" t="s">
        <v>136</v>
      </c>
      <c r="AU175" s="164" t="s">
        <v>83</v>
      </c>
      <c r="AV175" s="14" t="s">
        <v>81</v>
      </c>
      <c r="AW175" s="14" t="s">
        <v>32</v>
      </c>
      <c r="AX175" s="14" t="s">
        <v>76</v>
      </c>
      <c r="AY175" s="164" t="s">
        <v>128</v>
      </c>
    </row>
    <row r="176" spans="1:65" s="13" customFormat="1" ht="11.25">
      <c r="B176" s="154"/>
      <c r="D176" s="155" t="s">
        <v>136</v>
      </c>
      <c r="E176" s="156" t="s">
        <v>1</v>
      </c>
      <c r="F176" s="157" t="s">
        <v>230</v>
      </c>
      <c r="H176" s="158">
        <v>0.122</v>
      </c>
      <c r="I176" s="159"/>
      <c r="L176" s="154"/>
      <c r="M176" s="160"/>
      <c r="N176" s="161"/>
      <c r="O176" s="161"/>
      <c r="P176" s="161"/>
      <c r="Q176" s="161"/>
      <c r="R176" s="161"/>
      <c r="S176" s="161"/>
      <c r="T176" s="162"/>
      <c r="AT176" s="156" t="s">
        <v>136</v>
      </c>
      <c r="AU176" s="156" t="s">
        <v>83</v>
      </c>
      <c r="AV176" s="13" t="s">
        <v>83</v>
      </c>
      <c r="AW176" s="13" t="s">
        <v>32</v>
      </c>
      <c r="AX176" s="13" t="s">
        <v>76</v>
      </c>
      <c r="AY176" s="156" t="s">
        <v>128</v>
      </c>
    </row>
    <row r="177" spans="1:65" s="13" customFormat="1" ht="11.25">
      <c r="B177" s="154"/>
      <c r="D177" s="155" t="s">
        <v>136</v>
      </c>
      <c r="E177" s="156" t="s">
        <v>1</v>
      </c>
      <c r="F177" s="157" t="s">
        <v>231</v>
      </c>
      <c r="H177" s="158">
        <v>8.6999999999999994E-2</v>
      </c>
      <c r="I177" s="159"/>
      <c r="L177" s="154"/>
      <c r="M177" s="160"/>
      <c r="N177" s="161"/>
      <c r="O177" s="161"/>
      <c r="P177" s="161"/>
      <c r="Q177" s="161"/>
      <c r="R177" s="161"/>
      <c r="S177" s="161"/>
      <c r="T177" s="162"/>
      <c r="AT177" s="156" t="s">
        <v>136</v>
      </c>
      <c r="AU177" s="156" t="s">
        <v>83</v>
      </c>
      <c r="AV177" s="13" t="s">
        <v>83</v>
      </c>
      <c r="AW177" s="13" t="s">
        <v>32</v>
      </c>
      <c r="AX177" s="13" t="s">
        <v>76</v>
      </c>
      <c r="AY177" s="156" t="s">
        <v>128</v>
      </c>
    </row>
    <row r="178" spans="1:65" s="15" customFormat="1" ht="11.25">
      <c r="B178" s="170"/>
      <c r="D178" s="155" t="s">
        <v>136</v>
      </c>
      <c r="E178" s="171" t="s">
        <v>1</v>
      </c>
      <c r="F178" s="172" t="s">
        <v>232</v>
      </c>
      <c r="H178" s="173">
        <v>0.20899999999999999</v>
      </c>
      <c r="I178" s="174"/>
      <c r="L178" s="170"/>
      <c r="M178" s="175"/>
      <c r="N178" s="176"/>
      <c r="O178" s="176"/>
      <c r="P178" s="176"/>
      <c r="Q178" s="176"/>
      <c r="R178" s="176"/>
      <c r="S178" s="176"/>
      <c r="T178" s="177"/>
      <c r="AT178" s="171" t="s">
        <v>136</v>
      </c>
      <c r="AU178" s="171" t="s">
        <v>83</v>
      </c>
      <c r="AV178" s="15" t="s">
        <v>134</v>
      </c>
      <c r="AW178" s="15" t="s">
        <v>32</v>
      </c>
      <c r="AX178" s="15" t="s">
        <v>81</v>
      </c>
      <c r="AY178" s="171" t="s">
        <v>128</v>
      </c>
    </row>
    <row r="179" spans="1:65" s="2" customFormat="1" ht="16.350000000000001" customHeight="1">
      <c r="A179" s="32"/>
      <c r="B179" s="139"/>
      <c r="C179" s="140" t="s">
        <v>7</v>
      </c>
      <c r="D179" s="140" t="s">
        <v>130</v>
      </c>
      <c r="E179" s="141" t="s">
        <v>233</v>
      </c>
      <c r="F179" s="142" t="s">
        <v>234</v>
      </c>
      <c r="G179" s="143" t="s">
        <v>170</v>
      </c>
      <c r="H179" s="144">
        <v>2.25</v>
      </c>
      <c r="I179" s="145"/>
      <c r="J179" s="146">
        <f>ROUND(I179*H179,2)</f>
        <v>0</v>
      </c>
      <c r="K179" s="147"/>
      <c r="L179" s="33"/>
      <c r="M179" s="148" t="s">
        <v>1</v>
      </c>
      <c r="N179" s="149" t="s">
        <v>41</v>
      </c>
      <c r="O179" s="58"/>
      <c r="P179" s="150">
        <f>O179*H179</f>
        <v>0</v>
      </c>
      <c r="Q179" s="150">
        <v>0.17818000000000001</v>
      </c>
      <c r="R179" s="150">
        <f>Q179*H179</f>
        <v>0.40090500000000001</v>
      </c>
      <c r="S179" s="150">
        <v>0</v>
      </c>
      <c r="T179" s="151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52" t="s">
        <v>134</v>
      </c>
      <c r="AT179" s="152" t="s">
        <v>130</v>
      </c>
      <c r="AU179" s="152" t="s">
        <v>83</v>
      </c>
      <c r="AY179" s="17" t="s">
        <v>128</v>
      </c>
      <c r="BE179" s="153">
        <f>IF(N179="základní",J179,0)</f>
        <v>0</v>
      </c>
      <c r="BF179" s="153">
        <f>IF(N179="snížená",J179,0)</f>
        <v>0</v>
      </c>
      <c r="BG179" s="153">
        <f>IF(N179="zákl. přenesená",J179,0)</f>
        <v>0</v>
      </c>
      <c r="BH179" s="153">
        <f>IF(N179="sníž. přenesená",J179,0)</f>
        <v>0</v>
      </c>
      <c r="BI179" s="153">
        <f>IF(N179="nulová",J179,0)</f>
        <v>0</v>
      </c>
      <c r="BJ179" s="17" t="s">
        <v>81</v>
      </c>
      <c r="BK179" s="153">
        <f>ROUND(I179*H179,2)</f>
        <v>0</v>
      </c>
      <c r="BL179" s="17" t="s">
        <v>134</v>
      </c>
      <c r="BM179" s="152" t="s">
        <v>235</v>
      </c>
    </row>
    <row r="180" spans="1:65" s="13" customFormat="1" ht="11.25">
      <c r="B180" s="154"/>
      <c r="D180" s="155" t="s">
        <v>136</v>
      </c>
      <c r="E180" s="156" t="s">
        <v>1</v>
      </c>
      <c r="F180" s="157" t="s">
        <v>236</v>
      </c>
      <c r="H180" s="158">
        <v>2.25</v>
      </c>
      <c r="I180" s="159"/>
      <c r="L180" s="154"/>
      <c r="M180" s="160"/>
      <c r="N180" s="161"/>
      <c r="O180" s="161"/>
      <c r="P180" s="161"/>
      <c r="Q180" s="161"/>
      <c r="R180" s="161"/>
      <c r="S180" s="161"/>
      <c r="T180" s="162"/>
      <c r="AT180" s="156" t="s">
        <v>136</v>
      </c>
      <c r="AU180" s="156" t="s">
        <v>83</v>
      </c>
      <c r="AV180" s="13" t="s">
        <v>83</v>
      </c>
      <c r="AW180" s="13" t="s">
        <v>32</v>
      </c>
      <c r="AX180" s="13" t="s">
        <v>81</v>
      </c>
      <c r="AY180" s="156" t="s">
        <v>128</v>
      </c>
    </row>
    <row r="181" spans="1:65" s="12" customFormat="1" ht="22.9" customHeight="1">
      <c r="B181" s="126"/>
      <c r="D181" s="127" t="s">
        <v>75</v>
      </c>
      <c r="E181" s="137" t="s">
        <v>134</v>
      </c>
      <c r="F181" s="137" t="s">
        <v>237</v>
      </c>
      <c r="I181" s="129"/>
      <c r="J181" s="138">
        <f>BK181</f>
        <v>0</v>
      </c>
      <c r="L181" s="126"/>
      <c r="M181" s="131"/>
      <c r="N181" s="132"/>
      <c r="O181" s="132"/>
      <c r="P181" s="133">
        <f>SUM(P182:P183)</f>
        <v>0</v>
      </c>
      <c r="Q181" s="132"/>
      <c r="R181" s="133">
        <f>SUM(R182:R183)</f>
        <v>6.6979999999999998E-2</v>
      </c>
      <c r="S181" s="132"/>
      <c r="T181" s="134">
        <f>SUM(T182:T183)</f>
        <v>0</v>
      </c>
      <c r="AR181" s="127" t="s">
        <v>81</v>
      </c>
      <c r="AT181" s="135" t="s">
        <v>75</v>
      </c>
      <c r="AU181" s="135" t="s">
        <v>81</v>
      </c>
      <c r="AY181" s="127" t="s">
        <v>128</v>
      </c>
      <c r="BK181" s="136">
        <f>SUM(BK182:BK183)</f>
        <v>0</v>
      </c>
    </row>
    <row r="182" spans="1:65" s="2" customFormat="1" ht="16.350000000000001" customHeight="1">
      <c r="A182" s="32"/>
      <c r="B182" s="139"/>
      <c r="C182" s="140" t="s">
        <v>238</v>
      </c>
      <c r="D182" s="140" t="s">
        <v>130</v>
      </c>
      <c r="E182" s="141" t="s">
        <v>239</v>
      </c>
      <c r="F182" s="142" t="s">
        <v>240</v>
      </c>
      <c r="G182" s="143" t="s">
        <v>241</v>
      </c>
      <c r="H182" s="144">
        <v>1</v>
      </c>
      <c r="I182" s="145"/>
      <c r="J182" s="146">
        <f>ROUND(I182*H182,2)</f>
        <v>0</v>
      </c>
      <c r="K182" s="147"/>
      <c r="L182" s="33"/>
      <c r="M182" s="148" t="s">
        <v>1</v>
      </c>
      <c r="N182" s="149" t="s">
        <v>41</v>
      </c>
      <c r="O182" s="58"/>
      <c r="P182" s="150">
        <f>O182*H182</f>
        <v>0</v>
      </c>
      <c r="Q182" s="150">
        <v>6.6979999999999998E-2</v>
      </c>
      <c r="R182" s="150">
        <f>Q182*H182</f>
        <v>6.6979999999999998E-2</v>
      </c>
      <c r="S182" s="150">
        <v>0</v>
      </c>
      <c r="T182" s="151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52" t="s">
        <v>134</v>
      </c>
      <c r="AT182" s="152" t="s">
        <v>130</v>
      </c>
      <c r="AU182" s="152" t="s">
        <v>83</v>
      </c>
      <c r="AY182" s="17" t="s">
        <v>128</v>
      </c>
      <c r="BE182" s="153">
        <f>IF(N182="základní",J182,0)</f>
        <v>0</v>
      </c>
      <c r="BF182" s="153">
        <f>IF(N182="snížená",J182,0)</f>
        <v>0</v>
      </c>
      <c r="BG182" s="153">
        <f>IF(N182="zákl. přenesená",J182,0)</f>
        <v>0</v>
      </c>
      <c r="BH182" s="153">
        <f>IF(N182="sníž. přenesená",J182,0)</f>
        <v>0</v>
      </c>
      <c r="BI182" s="153">
        <f>IF(N182="nulová",J182,0)</f>
        <v>0</v>
      </c>
      <c r="BJ182" s="17" t="s">
        <v>81</v>
      </c>
      <c r="BK182" s="153">
        <f>ROUND(I182*H182,2)</f>
        <v>0</v>
      </c>
      <c r="BL182" s="17" t="s">
        <v>134</v>
      </c>
      <c r="BM182" s="152" t="s">
        <v>242</v>
      </c>
    </row>
    <row r="183" spans="1:65" s="13" customFormat="1" ht="11.25">
      <c r="B183" s="154"/>
      <c r="D183" s="155" t="s">
        <v>136</v>
      </c>
      <c r="E183" s="156" t="s">
        <v>1</v>
      </c>
      <c r="F183" s="157" t="s">
        <v>243</v>
      </c>
      <c r="H183" s="158">
        <v>1</v>
      </c>
      <c r="I183" s="159"/>
      <c r="L183" s="154"/>
      <c r="M183" s="160"/>
      <c r="N183" s="161"/>
      <c r="O183" s="161"/>
      <c r="P183" s="161"/>
      <c r="Q183" s="161"/>
      <c r="R183" s="161"/>
      <c r="S183" s="161"/>
      <c r="T183" s="162"/>
      <c r="AT183" s="156" t="s">
        <v>136</v>
      </c>
      <c r="AU183" s="156" t="s">
        <v>83</v>
      </c>
      <c r="AV183" s="13" t="s">
        <v>83</v>
      </c>
      <c r="AW183" s="13" t="s">
        <v>32</v>
      </c>
      <c r="AX183" s="13" t="s">
        <v>81</v>
      </c>
      <c r="AY183" s="156" t="s">
        <v>128</v>
      </c>
    </row>
    <row r="184" spans="1:65" s="12" customFormat="1" ht="22.9" customHeight="1">
      <c r="B184" s="126"/>
      <c r="D184" s="127" t="s">
        <v>75</v>
      </c>
      <c r="E184" s="137" t="s">
        <v>157</v>
      </c>
      <c r="F184" s="137" t="s">
        <v>244</v>
      </c>
      <c r="I184" s="129"/>
      <c r="J184" s="138">
        <f>BK184</f>
        <v>0</v>
      </c>
      <c r="L184" s="126"/>
      <c r="M184" s="131"/>
      <c r="N184" s="132"/>
      <c r="O184" s="132"/>
      <c r="P184" s="133">
        <f>SUM(P185:P190)</f>
        <v>0</v>
      </c>
      <c r="Q184" s="132"/>
      <c r="R184" s="133">
        <f>SUM(R185:R190)</f>
        <v>5.5348800000000004E-2</v>
      </c>
      <c r="S184" s="132"/>
      <c r="T184" s="134">
        <f>SUM(T185:T190)</f>
        <v>0</v>
      </c>
      <c r="AR184" s="127" t="s">
        <v>81</v>
      </c>
      <c r="AT184" s="135" t="s">
        <v>75</v>
      </c>
      <c r="AU184" s="135" t="s">
        <v>81</v>
      </c>
      <c r="AY184" s="127" t="s">
        <v>128</v>
      </c>
      <c r="BK184" s="136">
        <f>SUM(BK185:BK190)</f>
        <v>0</v>
      </c>
    </row>
    <row r="185" spans="1:65" s="2" customFormat="1" ht="16.350000000000001" customHeight="1">
      <c r="A185" s="32"/>
      <c r="B185" s="139"/>
      <c r="C185" s="140" t="s">
        <v>245</v>
      </c>
      <c r="D185" s="140" t="s">
        <v>130</v>
      </c>
      <c r="E185" s="141" t="s">
        <v>246</v>
      </c>
      <c r="F185" s="142" t="s">
        <v>247</v>
      </c>
      <c r="G185" s="143" t="s">
        <v>248</v>
      </c>
      <c r="H185" s="144">
        <v>10.4</v>
      </c>
      <c r="I185" s="145"/>
      <c r="J185" s="146">
        <f>ROUND(I185*H185,2)</f>
        <v>0</v>
      </c>
      <c r="K185" s="147"/>
      <c r="L185" s="33"/>
      <c r="M185" s="148" t="s">
        <v>1</v>
      </c>
      <c r="N185" s="149" t="s">
        <v>41</v>
      </c>
      <c r="O185" s="58"/>
      <c r="P185" s="150">
        <f>O185*H185</f>
        <v>0</v>
      </c>
      <c r="Q185" s="150">
        <v>1.5E-3</v>
      </c>
      <c r="R185" s="150">
        <f>Q185*H185</f>
        <v>1.5600000000000001E-2</v>
      </c>
      <c r="S185" s="150">
        <v>0</v>
      </c>
      <c r="T185" s="151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52" t="s">
        <v>134</v>
      </c>
      <c r="AT185" s="152" t="s">
        <v>130</v>
      </c>
      <c r="AU185" s="152" t="s">
        <v>83</v>
      </c>
      <c r="AY185" s="17" t="s">
        <v>128</v>
      </c>
      <c r="BE185" s="153">
        <f>IF(N185="základní",J185,0)</f>
        <v>0</v>
      </c>
      <c r="BF185" s="153">
        <f>IF(N185="snížená",J185,0)</f>
        <v>0</v>
      </c>
      <c r="BG185" s="153">
        <f>IF(N185="zákl. přenesená",J185,0)</f>
        <v>0</v>
      </c>
      <c r="BH185" s="153">
        <f>IF(N185="sníž. přenesená",J185,0)</f>
        <v>0</v>
      </c>
      <c r="BI185" s="153">
        <f>IF(N185="nulová",J185,0)</f>
        <v>0</v>
      </c>
      <c r="BJ185" s="17" t="s">
        <v>81</v>
      </c>
      <c r="BK185" s="153">
        <f>ROUND(I185*H185,2)</f>
        <v>0</v>
      </c>
      <c r="BL185" s="17" t="s">
        <v>134</v>
      </c>
      <c r="BM185" s="152" t="s">
        <v>249</v>
      </c>
    </row>
    <row r="186" spans="1:65" s="13" customFormat="1" ht="11.25">
      <c r="B186" s="154"/>
      <c r="D186" s="155" t="s">
        <v>136</v>
      </c>
      <c r="E186" s="156" t="s">
        <v>1</v>
      </c>
      <c r="F186" s="157" t="s">
        <v>250</v>
      </c>
      <c r="H186" s="158">
        <v>10.4</v>
      </c>
      <c r="I186" s="159"/>
      <c r="L186" s="154"/>
      <c r="M186" s="160"/>
      <c r="N186" s="161"/>
      <c r="O186" s="161"/>
      <c r="P186" s="161"/>
      <c r="Q186" s="161"/>
      <c r="R186" s="161"/>
      <c r="S186" s="161"/>
      <c r="T186" s="162"/>
      <c r="AT186" s="156" t="s">
        <v>136</v>
      </c>
      <c r="AU186" s="156" t="s">
        <v>83</v>
      </c>
      <c r="AV186" s="13" t="s">
        <v>83</v>
      </c>
      <c r="AW186" s="13" t="s">
        <v>32</v>
      </c>
      <c r="AX186" s="13" t="s">
        <v>81</v>
      </c>
      <c r="AY186" s="156" t="s">
        <v>128</v>
      </c>
    </row>
    <row r="187" spans="1:65" s="2" customFormat="1" ht="16.350000000000001" customHeight="1">
      <c r="A187" s="32"/>
      <c r="B187" s="139"/>
      <c r="C187" s="140" t="s">
        <v>251</v>
      </c>
      <c r="D187" s="140" t="s">
        <v>130</v>
      </c>
      <c r="E187" s="141" t="s">
        <v>252</v>
      </c>
      <c r="F187" s="142" t="s">
        <v>253</v>
      </c>
      <c r="G187" s="143" t="s">
        <v>170</v>
      </c>
      <c r="H187" s="144">
        <v>5.46</v>
      </c>
      <c r="I187" s="145"/>
      <c r="J187" s="146">
        <f>ROUND(I187*H187,2)</f>
        <v>0</v>
      </c>
      <c r="K187" s="147"/>
      <c r="L187" s="33"/>
      <c r="M187" s="148" t="s">
        <v>1</v>
      </c>
      <c r="N187" s="149" t="s">
        <v>41</v>
      </c>
      <c r="O187" s="58"/>
      <c r="P187" s="150">
        <f>O187*H187</f>
        <v>0</v>
      </c>
      <c r="Q187" s="150">
        <v>4.3800000000000002E-3</v>
      </c>
      <c r="R187" s="150">
        <f>Q187*H187</f>
        <v>2.39148E-2</v>
      </c>
      <c r="S187" s="150">
        <v>0</v>
      </c>
      <c r="T187" s="151">
        <f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52" t="s">
        <v>134</v>
      </c>
      <c r="AT187" s="152" t="s">
        <v>130</v>
      </c>
      <c r="AU187" s="152" t="s">
        <v>83</v>
      </c>
      <c r="AY187" s="17" t="s">
        <v>128</v>
      </c>
      <c r="BE187" s="153">
        <f>IF(N187="základní",J187,0)</f>
        <v>0</v>
      </c>
      <c r="BF187" s="153">
        <f>IF(N187="snížená",J187,0)</f>
        <v>0</v>
      </c>
      <c r="BG187" s="153">
        <f>IF(N187="zákl. přenesená",J187,0)</f>
        <v>0</v>
      </c>
      <c r="BH187" s="153">
        <f>IF(N187="sníž. přenesená",J187,0)</f>
        <v>0</v>
      </c>
      <c r="BI187" s="153">
        <f>IF(N187="nulová",J187,0)</f>
        <v>0</v>
      </c>
      <c r="BJ187" s="17" t="s">
        <v>81</v>
      </c>
      <c r="BK187" s="153">
        <f>ROUND(I187*H187,2)</f>
        <v>0</v>
      </c>
      <c r="BL187" s="17" t="s">
        <v>134</v>
      </c>
      <c r="BM187" s="152" t="s">
        <v>254</v>
      </c>
    </row>
    <row r="188" spans="1:65" s="13" customFormat="1" ht="11.25">
      <c r="B188" s="154"/>
      <c r="D188" s="155" t="s">
        <v>136</v>
      </c>
      <c r="E188" s="156" t="s">
        <v>1</v>
      </c>
      <c r="F188" s="157" t="s">
        <v>255</v>
      </c>
      <c r="H188" s="158">
        <v>5.46</v>
      </c>
      <c r="I188" s="159"/>
      <c r="L188" s="154"/>
      <c r="M188" s="160"/>
      <c r="N188" s="161"/>
      <c r="O188" s="161"/>
      <c r="P188" s="161"/>
      <c r="Q188" s="161"/>
      <c r="R188" s="161"/>
      <c r="S188" s="161"/>
      <c r="T188" s="162"/>
      <c r="AT188" s="156" t="s">
        <v>136</v>
      </c>
      <c r="AU188" s="156" t="s">
        <v>83</v>
      </c>
      <c r="AV188" s="13" t="s">
        <v>83</v>
      </c>
      <c r="AW188" s="13" t="s">
        <v>32</v>
      </c>
      <c r="AX188" s="13" t="s">
        <v>81</v>
      </c>
      <c r="AY188" s="156" t="s">
        <v>128</v>
      </c>
    </row>
    <row r="189" spans="1:65" s="2" customFormat="1" ht="16.350000000000001" customHeight="1">
      <c r="A189" s="32"/>
      <c r="B189" s="139"/>
      <c r="C189" s="140" t="s">
        <v>256</v>
      </c>
      <c r="D189" s="140" t="s">
        <v>130</v>
      </c>
      <c r="E189" s="141" t="s">
        <v>257</v>
      </c>
      <c r="F189" s="142" t="s">
        <v>258</v>
      </c>
      <c r="G189" s="143" t="s">
        <v>170</v>
      </c>
      <c r="H189" s="144">
        <v>5.46</v>
      </c>
      <c r="I189" s="145"/>
      <c r="J189" s="146">
        <f>ROUND(I189*H189,2)</f>
        <v>0</v>
      </c>
      <c r="K189" s="147"/>
      <c r="L189" s="33"/>
      <c r="M189" s="148" t="s">
        <v>1</v>
      </c>
      <c r="N189" s="149" t="s">
        <v>41</v>
      </c>
      <c r="O189" s="58"/>
      <c r="P189" s="150">
        <f>O189*H189</f>
        <v>0</v>
      </c>
      <c r="Q189" s="150">
        <v>2.0000000000000001E-4</v>
      </c>
      <c r="R189" s="150">
        <f>Q189*H189</f>
        <v>1.0920000000000001E-3</v>
      </c>
      <c r="S189" s="150">
        <v>0</v>
      </c>
      <c r="T189" s="151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52" t="s">
        <v>134</v>
      </c>
      <c r="AT189" s="152" t="s">
        <v>130</v>
      </c>
      <c r="AU189" s="152" t="s">
        <v>83</v>
      </c>
      <c r="AY189" s="17" t="s">
        <v>128</v>
      </c>
      <c r="BE189" s="153">
        <f>IF(N189="základní",J189,0)</f>
        <v>0</v>
      </c>
      <c r="BF189" s="153">
        <f>IF(N189="snížená",J189,0)</f>
        <v>0</v>
      </c>
      <c r="BG189" s="153">
        <f>IF(N189="zákl. přenesená",J189,0)</f>
        <v>0</v>
      </c>
      <c r="BH189" s="153">
        <f>IF(N189="sníž. přenesená",J189,0)</f>
        <v>0</v>
      </c>
      <c r="BI189" s="153">
        <f>IF(N189="nulová",J189,0)</f>
        <v>0</v>
      </c>
      <c r="BJ189" s="17" t="s">
        <v>81</v>
      </c>
      <c r="BK189" s="153">
        <f>ROUND(I189*H189,2)</f>
        <v>0</v>
      </c>
      <c r="BL189" s="17" t="s">
        <v>134</v>
      </c>
      <c r="BM189" s="152" t="s">
        <v>259</v>
      </c>
    </row>
    <row r="190" spans="1:65" s="2" customFormat="1" ht="16.350000000000001" customHeight="1">
      <c r="A190" s="32"/>
      <c r="B190" s="139"/>
      <c r="C190" s="140" t="s">
        <v>260</v>
      </c>
      <c r="D190" s="140" t="s">
        <v>130</v>
      </c>
      <c r="E190" s="141" t="s">
        <v>261</v>
      </c>
      <c r="F190" s="142" t="s">
        <v>262</v>
      </c>
      <c r="G190" s="143" t="s">
        <v>170</v>
      </c>
      <c r="H190" s="144">
        <v>5.46</v>
      </c>
      <c r="I190" s="145"/>
      <c r="J190" s="146">
        <f>ROUND(I190*H190,2)</f>
        <v>0</v>
      </c>
      <c r="K190" s="147"/>
      <c r="L190" s="33"/>
      <c r="M190" s="148" t="s">
        <v>1</v>
      </c>
      <c r="N190" s="149" t="s">
        <v>41</v>
      </c>
      <c r="O190" s="58"/>
      <c r="P190" s="150">
        <f>O190*H190</f>
        <v>0</v>
      </c>
      <c r="Q190" s="150">
        <v>2.7000000000000001E-3</v>
      </c>
      <c r="R190" s="150">
        <f>Q190*H190</f>
        <v>1.4742E-2</v>
      </c>
      <c r="S190" s="150">
        <v>0</v>
      </c>
      <c r="T190" s="151">
        <f>S190*H190</f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52" t="s">
        <v>134</v>
      </c>
      <c r="AT190" s="152" t="s">
        <v>130</v>
      </c>
      <c r="AU190" s="152" t="s">
        <v>83</v>
      </c>
      <c r="AY190" s="17" t="s">
        <v>128</v>
      </c>
      <c r="BE190" s="153">
        <f>IF(N190="základní",J190,0)</f>
        <v>0</v>
      </c>
      <c r="BF190" s="153">
        <f>IF(N190="snížená",J190,0)</f>
        <v>0</v>
      </c>
      <c r="BG190" s="153">
        <f>IF(N190="zákl. přenesená",J190,0)</f>
        <v>0</v>
      </c>
      <c r="BH190" s="153">
        <f>IF(N190="sníž. přenesená",J190,0)</f>
        <v>0</v>
      </c>
      <c r="BI190" s="153">
        <f>IF(N190="nulová",J190,0)</f>
        <v>0</v>
      </c>
      <c r="BJ190" s="17" t="s">
        <v>81</v>
      </c>
      <c r="BK190" s="153">
        <f>ROUND(I190*H190,2)</f>
        <v>0</v>
      </c>
      <c r="BL190" s="17" t="s">
        <v>134</v>
      </c>
      <c r="BM190" s="152" t="s">
        <v>263</v>
      </c>
    </row>
    <row r="191" spans="1:65" s="12" customFormat="1" ht="22.9" customHeight="1">
      <c r="B191" s="126"/>
      <c r="D191" s="127" t="s">
        <v>75</v>
      </c>
      <c r="E191" s="137" t="s">
        <v>173</v>
      </c>
      <c r="F191" s="137" t="s">
        <v>264</v>
      </c>
      <c r="I191" s="129"/>
      <c r="J191" s="138">
        <f>BK191</f>
        <v>0</v>
      </c>
      <c r="L191" s="126"/>
      <c r="M191" s="131"/>
      <c r="N191" s="132"/>
      <c r="O191" s="132"/>
      <c r="P191" s="133">
        <f>SUM(P192:P216)</f>
        <v>0</v>
      </c>
      <c r="Q191" s="132"/>
      <c r="R191" s="133">
        <f>SUM(R192:R216)</f>
        <v>3.4499999999999998E-4</v>
      </c>
      <c r="S191" s="132"/>
      <c r="T191" s="134">
        <f>SUM(T192:T216)</f>
        <v>7.7245000000000008</v>
      </c>
      <c r="AR191" s="127" t="s">
        <v>81</v>
      </c>
      <c r="AT191" s="135" t="s">
        <v>75</v>
      </c>
      <c r="AU191" s="135" t="s">
        <v>81</v>
      </c>
      <c r="AY191" s="127" t="s">
        <v>128</v>
      </c>
      <c r="BK191" s="136">
        <f>SUM(BK192:BK216)</f>
        <v>0</v>
      </c>
    </row>
    <row r="192" spans="1:65" s="2" customFormat="1" ht="23.45" customHeight="1">
      <c r="A192" s="32"/>
      <c r="B192" s="139"/>
      <c r="C192" s="140" t="s">
        <v>265</v>
      </c>
      <c r="D192" s="140" t="s">
        <v>130</v>
      </c>
      <c r="E192" s="141" t="s">
        <v>266</v>
      </c>
      <c r="F192" s="142" t="s">
        <v>267</v>
      </c>
      <c r="G192" s="143" t="s">
        <v>268</v>
      </c>
      <c r="H192" s="144">
        <v>6</v>
      </c>
      <c r="I192" s="145"/>
      <c r="J192" s="146">
        <f>ROUND(I192*H192,2)</f>
        <v>0</v>
      </c>
      <c r="K192" s="147"/>
      <c r="L192" s="33"/>
      <c r="M192" s="148" t="s">
        <v>1</v>
      </c>
      <c r="N192" s="149" t="s">
        <v>41</v>
      </c>
      <c r="O192" s="58"/>
      <c r="P192" s="150">
        <f>O192*H192</f>
        <v>0</v>
      </c>
      <c r="Q192" s="150">
        <v>0</v>
      </c>
      <c r="R192" s="150">
        <f>Q192*H192</f>
        <v>0</v>
      </c>
      <c r="S192" s="150">
        <v>0</v>
      </c>
      <c r="T192" s="151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52" t="s">
        <v>134</v>
      </c>
      <c r="AT192" s="152" t="s">
        <v>130</v>
      </c>
      <c r="AU192" s="152" t="s">
        <v>83</v>
      </c>
      <c r="AY192" s="17" t="s">
        <v>128</v>
      </c>
      <c r="BE192" s="153">
        <f>IF(N192="základní",J192,0)</f>
        <v>0</v>
      </c>
      <c r="BF192" s="153">
        <f>IF(N192="snížená",J192,0)</f>
        <v>0</v>
      </c>
      <c r="BG192" s="153">
        <f>IF(N192="zákl. přenesená",J192,0)</f>
        <v>0</v>
      </c>
      <c r="BH192" s="153">
        <f>IF(N192="sníž. přenesená",J192,0)</f>
        <v>0</v>
      </c>
      <c r="BI192" s="153">
        <f>IF(N192="nulová",J192,0)</f>
        <v>0</v>
      </c>
      <c r="BJ192" s="17" t="s">
        <v>81</v>
      </c>
      <c r="BK192" s="153">
        <f>ROUND(I192*H192,2)</f>
        <v>0</v>
      </c>
      <c r="BL192" s="17" t="s">
        <v>134</v>
      </c>
      <c r="BM192" s="152" t="s">
        <v>269</v>
      </c>
    </row>
    <row r="193" spans="1:65" s="2" customFormat="1" ht="16.350000000000001" customHeight="1">
      <c r="A193" s="32"/>
      <c r="B193" s="139"/>
      <c r="C193" s="140" t="s">
        <v>270</v>
      </c>
      <c r="D193" s="140" t="s">
        <v>130</v>
      </c>
      <c r="E193" s="141" t="s">
        <v>271</v>
      </c>
      <c r="F193" s="142" t="s">
        <v>272</v>
      </c>
      <c r="G193" s="143" t="s">
        <v>248</v>
      </c>
      <c r="H193" s="144">
        <v>11.5</v>
      </c>
      <c r="I193" s="145"/>
      <c r="J193" s="146">
        <f>ROUND(I193*H193,2)</f>
        <v>0</v>
      </c>
      <c r="K193" s="147"/>
      <c r="L193" s="33"/>
      <c r="M193" s="148" t="s">
        <v>1</v>
      </c>
      <c r="N193" s="149" t="s">
        <v>41</v>
      </c>
      <c r="O193" s="58"/>
      <c r="P193" s="150">
        <f>O193*H193</f>
        <v>0</v>
      </c>
      <c r="Q193" s="150">
        <v>3.0000000000000001E-5</v>
      </c>
      <c r="R193" s="150">
        <f>Q193*H193</f>
        <v>3.4499999999999998E-4</v>
      </c>
      <c r="S193" s="150">
        <v>0</v>
      </c>
      <c r="T193" s="151">
        <f>S193*H193</f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52" t="s">
        <v>134</v>
      </c>
      <c r="AT193" s="152" t="s">
        <v>130</v>
      </c>
      <c r="AU193" s="152" t="s">
        <v>83</v>
      </c>
      <c r="AY193" s="17" t="s">
        <v>128</v>
      </c>
      <c r="BE193" s="153">
        <f>IF(N193="základní",J193,0)</f>
        <v>0</v>
      </c>
      <c r="BF193" s="153">
        <f>IF(N193="snížená",J193,0)</f>
        <v>0</v>
      </c>
      <c r="BG193" s="153">
        <f>IF(N193="zákl. přenesená",J193,0)</f>
        <v>0</v>
      </c>
      <c r="BH193" s="153">
        <f>IF(N193="sníž. přenesená",J193,0)</f>
        <v>0</v>
      </c>
      <c r="BI193" s="153">
        <f>IF(N193="nulová",J193,0)</f>
        <v>0</v>
      </c>
      <c r="BJ193" s="17" t="s">
        <v>81</v>
      </c>
      <c r="BK193" s="153">
        <f>ROUND(I193*H193,2)</f>
        <v>0</v>
      </c>
      <c r="BL193" s="17" t="s">
        <v>134</v>
      </c>
      <c r="BM193" s="152" t="s">
        <v>273</v>
      </c>
    </row>
    <row r="194" spans="1:65" s="13" customFormat="1" ht="11.25">
      <c r="B194" s="154"/>
      <c r="D194" s="155" t="s">
        <v>136</v>
      </c>
      <c r="E194" s="156" t="s">
        <v>1</v>
      </c>
      <c r="F194" s="157" t="s">
        <v>274</v>
      </c>
      <c r="H194" s="158">
        <v>11.5</v>
      </c>
      <c r="I194" s="159"/>
      <c r="L194" s="154"/>
      <c r="M194" s="160"/>
      <c r="N194" s="161"/>
      <c r="O194" s="161"/>
      <c r="P194" s="161"/>
      <c r="Q194" s="161"/>
      <c r="R194" s="161"/>
      <c r="S194" s="161"/>
      <c r="T194" s="162"/>
      <c r="AT194" s="156" t="s">
        <v>136</v>
      </c>
      <c r="AU194" s="156" t="s">
        <v>83</v>
      </c>
      <c r="AV194" s="13" t="s">
        <v>83</v>
      </c>
      <c r="AW194" s="13" t="s">
        <v>32</v>
      </c>
      <c r="AX194" s="13" t="s">
        <v>81</v>
      </c>
      <c r="AY194" s="156" t="s">
        <v>128</v>
      </c>
    </row>
    <row r="195" spans="1:65" s="2" customFormat="1" ht="21" customHeight="1">
      <c r="A195" s="32"/>
      <c r="B195" s="139"/>
      <c r="C195" s="140" t="s">
        <v>275</v>
      </c>
      <c r="D195" s="140" t="s">
        <v>130</v>
      </c>
      <c r="E195" s="141" t="s">
        <v>276</v>
      </c>
      <c r="F195" s="142" t="s">
        <v>277</v>
      </c>
      <c r="G195" s="143" t="s">
        <v>170</v>
      </c>
      <c r="H195" s="144">
        <v>80</v>
      </c>
      <c r="I195" s="145"/>
      <c r="J195" s="146">
        <f>ROUND(I195*H195,2)</f>
        <v>0</v>
      </c>
      <c r="K195" s="147"/>
      <c r="L195" s="33"/>
      <c r="M195" s="148" t="s">
        <v>1</v>
      </c>
      <c r="N195" s="149" t="s">
        <v>41</v>
      </c>
      <c r="O195" s="58"/>
      <c r="P195" s="150">
        <f>O195*H195</f>
        <v>0</v>
      </c>
      <c r="Q195" s="150">
        <v>0</v>
      </c>
      <c r="R195" s="150">
        <f>Q195*H195</f>
        <v>0</v>
      </c>
      <c r="S195" s="150">
        <v>0</v>
      </c>
      <c r="T195" s="151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52" t="s">
        <v>134</v>
      </c>
      <c r="AT195" s="152" t="s">
        <v>130</v>
      </c>
      <c r="AU195" s="152" t="s">
        <v>83</v>
      </c>
      <c r="AY195" s="17" t="s">
        <v>128</v>
      </c>
      <c r="BE195" s="153">
        <f>IF(N195="základní",J195,0)</f>
        <v>0</v>
      </c>
      <c r="BF195" s="153">
        <f>IF(N195="snížená",J195,0)</f>
        <v>0</v>
      </c>
      <c r="BG195" s="153">
        <f>IF(N195="zákl. přenesená",J195,0)</f>
        <v>0</v>
      </c>
      <c r="BH195" s="153">
        <f>IF(N195="sníž. přenesená",J195,0)</f>
        <v>0</v>
      </c>
      <c r="BI195" s="153">
        <f>IF(N195="nulová",J195,0)</f>
        <v>0</v>
      </c>
      <c r="BJ195" s="17" t="s">
        <v>81</v>
      </c>
      <c r="BK195" s="153">
        <f>ROUND(I195*H195,2)</f>
        <v>0</v>
      </c>
      <c r="BL195" s="17" t="s">
        <v>134</v>
      </c>
      <c r="BM195" s="152" t="s">
        <v>278</v>
      </c>
    </row>
    <row r="196" spans="1:65" s="13" customFormat="1" ht="11.25">
      <c r="B196" s="154"/>
      <c r="D196" s="155" t="s">
        <v>136</v>
      </c>
      <c r="E196" s="156" t="s">
        <v>1</v>
      </c>
      <c r="F196" s="157" t="s">
        <v>279</v>
      </c>
      <c r="H196" s="158">
        <v>80</v>
      </c>
      <c r="I196" s="159"/>
      <c r="L196" s="154"/>
      <c r="M196" s="160"/>
      <c r="N196" s="161"/>
      <c r="O196" s="161"/>
      <c r="P196" s="161"/>
      <c r="Q196" s="161"/>
      <c r="R196" s="161"/>
      <c r="S196" s="161"/>
      <c r="T196" s="162"/>
      <c r="AT196" s="156" t="s">
        <v>136</v>
      </c>
      <c r="AU196" s="156" t="s">
        <v>83</v>
      </c>
      <c r="AV196" s="13" t="s">
        <v>83</v>
      </c>
      <c r="AW196" s="13" t="s">
        <v>32</v>
      </c>
      <c r="AX196" s="13" t="s">
        <v>81</v>
      </c>
      <c r="AY196" s="156" t="s">
        <v>128</v>
      </c>
    </row>
    <row r="197" spans="1:65" s="2" customFormat="1" ht="23.45" customHeight="1">
      <c r="A197" s="32"/>
      <c r="B197" s="139"/>
      <c r="C197" s="140" t="s">
        <v>280</v>
      </c>
      <c r="D197" s="140" t="s">
        <v>130</v>
      </c>
      <c r="E197" s="141" t="s">
        <v>281</v>
      </c>
      <c r="F197" s="142" t="s">
        <v>282</v>
      </c>
      <c r="G197" s="143" t="s">
        <v>170</v>
      </c>
      <c r="H197" s="144">
        <v>4800</v>
      </c>
      <c r="I197" s="145"/>
      <c r="J197" s="146">
        <f>ROUND(I197*H197,2)</f>
        <v>0</v>
      </c>
      <c r="K197" s="147"/>
      <c r="L197" s="33"/>
      <c r="M197" s="148" t="s">
        <v>1</v>
      </c>
      <c r="N197" s="149" t="s">
        <v>41</v>
      </c>
      <c r="O197" s="58"/>
      <c r="P197" s="150">
        <f>O197*H197</f>
        <v>0</v>
      </c>
      <c r="Q197" s="150">
        <v>0</v>
      </c>
      <c r="R197" s="150">
        <f>Q197*H197</f>
        <v>0</v>
      </c>
      <c r="S197" s="150">
        <v>0</v>
      </c>
      <c r="T197" s="151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52" t="s">
        <v>134</v>
      </c>
      <c r="AT197" s="152" t="s">
        <v>130</v>
      </c>
      <c r="AU197" s="152" t="s">
        <v>83</v>
      </c>
      <c r="AY197" s="17" t="s">
        <v>128</v>
      </c>
      <c r="BE197" s="153">
        <f>IF(N197="základní",J197,0)</f>
        <v>0</v>
      </c>
      <c r="BF197" s="153">
        <f>IF(N197="snížená",J197,0)</f>
        <v>0</v>
      </c>
      <c r="BG197" s="153">
        <f>IF(N197="zákl. přenesená",J197,0)</f>
        <v>0</v>
      </c>
      <c r="BH197" s="153">
        <f>IF(N197="sníž. přenesená",J197,0)</f>
        <v>0</v>
      </c>
      <c r="BI197" s="153">
        <f>IF(N197="nulová",J197,0)</f>
        <v>0</v>
      </c>
      <c r="BJ197" s="17" t="s">
        <v>81</v>
      </c>
      <c r="BK197" s="153">
        <f>ROUND(I197*H197,2)</f>
        <v>0</v>
      </c>
      <c r="BL197" s="17" t="s">
        <v>134</v>
      </c>
      <c r="BM197" s="152" t="s">
        <v>283</v>
      </c>
    </row>
    <row r="198" spans="1:65" s="13" customFormat="1" ht="11.25">
      <c r="B198" s="154"/>
      <c r="D198" s="155" t="s">
        <v>136</v>
      </c>
      <c r="E198" s="156" t="s">
        <v>1</v>
      </c>
      <c r="F198" s="157" t="s">
        <v>284</v>
      </c>
      <c r="H198" s="158">
        <v>4800</v>
      </c>
      <c r="I198" s="159"/>
      <c r="L198" s="154"/>
      <c r="M198" s="160"/>
      <c r="N198" s="161"/>
      <c r="O198" s="161"/>
      <c r="P198" s="161"/>
      <c r="Q198" s="161"/>
      <c r="R198" s="161"/>
      <c r="S198" s="161"/>
      <c r="T198" s="162"/>
      <c r="AT198" s="156" t="s">
        <v>136</v>
      </c>
      <c r="AU198" s="156" t="s">
        <v>83</v>
      </c>
      <c r="AV198" s="13" t="s">
        <v>83</v>
      </c>
      <c r="AW198" s="13" t="s">
        <v>32</v>
      </c>
      <c r="AX198" s="13" t="s">
        <v>81</v>
      </c>
      <c r="AY198" s="156" t="s">
        <v>128</v>
      </c>
    </row>
    <row r="199" spans="1:65" s="2" customFormat="1" ht="21" customHeight="1">
      <c r="A199" s="32"/>
      <c r="B199" s="139"/>
      <c r="C199" s="140" t="s">
        <v>285</v>
      </c>
      <c r="D199" s="140" t="s">
        <v>130</v>
      </c>
      <c r="E199" s="141" t="s">
        <v>286</v>
      </c>
      <c r="F199" s="142" t="s">
        <v>287</v>
      </c>
      <c r="G199" s="143" t="s">
        <v>170</v>
      </c>
      <c r="H199" s="144">
        <v>80</v>
      </c>
      <c r="I199" s="145"/>
      <c r="J199" s="146">
        <f>ROUND(I199*H199,2)</f>
        <v>0</v>
      </c>
      <c r="K199" s="147"/>
      <c r="L199" s="33"/>
      <c r="M199" s="148" t="s">
        <v>1</v>
      </c>
      <c r="N199" s="149" t="s">
        <v>41</v>
      </c>
      <c r="O199" s="58"/>
      <c r="P199" s="150">
        <f>O199*H199</f>
        <v>0</v>
      </c>
      <c r="Q199" s="150">
        <v>0</v>
      </c>
      <c r="R199" s="150">
        <f>Q199*H199</f>
        <v>0</v>
      </c>
      <c r="S199" s="150">
        <v>0</v>
      </c>
      <c r="T199" s="151">
        <f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52" t="s">
        <v>134</v>
      </c>
      <c r="AT199" s="152" t="s">
        <v>130</v>
      </c>
      <c r="AU199" s="152" t="s">
        <v>83</v>
      </c>
      <c r="AY199" s="17" t="s">
        <v>128</v>
      </c>
      <c r="BE199" s="153">
        <f>IF(N199="základní",J199,0)</f>
        <v>0</v>
      </c>
      <c r="BF199" s="153">
        <f>IF(N199="snížená",J199,0)</f>
        <v>0</v>
      </c>
      <c r="BG199" s="153">
        <f>IF(N199="zákl. přenesená",J199,0)</f>
        <v>0</v>
      </c>
      <c r="BH199" s="153">
        <f>IF(N199="sníž. přenesená",J199,0)</f>
        <v>0</v>
      </c>
      <c r="BI199" s="153">
        <f>IF(N199="nulová",J199,0)</f>
        <v>0</v>
      </c>
      <c r="BJ199" s="17" t="s">
        <v>81</v>
      </c>
      <c r="BK199" s="153">
        <f>ROUND(I199*H199,2)</f>
        <v>0</v>
      </c>
      <c r="BL199" s="17" t="s">
        <v>134</v>
      </c>
      <c r="BM199" s="152" t="s">
        <v>288</v>
      </c>
    </row>
    <row r="200" spans="1:65" s="2" customFormat="1" ht="16.350000000000001" customHeight="1">
      <c r="A200" s="32"/>
      <c r="B200" s="139"/>
      <c r="C200" s="140" t="s">
        <v>289</v>
      </c>
      <c r="D200" s="140" t="s">
        <v>130</v>
      </c>
      <c r="E200" s="141" t="s">
        <v>290</v>
      </c>
      <c r="F200" s="142" t="s">
        <v>291</v>
      </c>
      <c r="G200" s="143" t="s">
        <v>133</v>
      </c>
      <c r="H200" s="144">
        <v>70.3</v>
      </c>
      <c r="I200" s="145"/>
      <c r="J200" s="146">
        <f>ROUND(I200*H200,2)</f>
        <v>0</v>
      </c>
      <c r="K200" s="147"/>
      <c r="L200" s="33"/>
      <c r="M200" s="148" t="s">
        <v>1</v>
      </c>
      <c r="N200" s="149" t="s">
        <v>41</v>
      </c>
      <c r="O200" s="58"/>
      <c r="P200" s="150">
        <f>O200*H200</f>
        <v>0</v>
      </c>
      <c r="Q200" s="150">
        <v>0</v>
      </c>
      <c r="R200" s="150">
        <f>Q200*H200</f>
        <v>0</v>
      </c>
      <c r="S200" s="150">
        <v>0</v>
      </c>
      <c r="T200" s="151">
        <f>S200*H200</f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52" t="s">
        <v>134</v>
      </c>
      <c r="AT200" s="152" t="s">
        <v>130</v>
      </c>
      <c r="AU200" s="152" t="s">
        <v>83</v>
      </c>
      <c r="AY200" s="17" t="s">
        <v>128</v>
      </c>
      <c r="BE200" s="153">
        <f>IF(N200="základní",J200,0)</f>
        <v>0</v>
      </c>
      <c r="BF200" s="153">
        <f>IF(N200="snížená",J200,0)</f>
        <v>0</v>
      </c>
      <c r="BG200" s="153">
        <f>IF(N200="zákl. přenesená",J200,0)</f>
        <v>0</v>
      </c>
      <c r="BH200" s="153">
        <f>IF(N200="sníž. přenesená",J200,0)</f>
        <v>0</v>
      </c>
      <c r="BI200" s="153">
        <f>IF(N200="nulová",J200,0)</f>
        <v>0</v>
      </c>
      <c r="BJ200" s="17" t="s">
        <v>81</v>
      </c>
      <c r="BK200" s="153">
        <f>ROUND(I200*H200,2)</f>
        <v>0</v>
      </c>
      <c r="BL200" s="17" t="s">
        <v>134</v>
      </c>
      <c r="BM200" s="152" t="s">
        <v>292</v>
      </c>
    </row>
    <row r="201" spans="1:65" s="13" customFormat="1" ht="11.25">
      <c r="B201" s="154"/>
      <c r="D201" s="155" t="s">
        <v>136</v>
      </c>
      <c r="E201" s="156" t="s">
        <v>1</v>
      </c>
      <c r="F201" s="157" t="s">
        <v>293</v>
      </c>
      <c r="H201" s="158">
        <v>70.3</v>
      </c>
      <c r="I201" s="159"/>
      <c r="L201" s="154"/>
      <c r="M201" s="160"/>
      <c r="N201" s="161"/>
      <c r="O201" s="161"/>
      <c r="P201" s="161"/>
      <c r="Q201" s="161"/>
      <c r="R201" s="161"/>
      <c r="S201" s="161"/>
      <c r="T201" s="162"/>
      <c r="AT201" s="156" t="s">
        <v>136</v>
      </c>
      <c r="AU201" s="156" t="s">
        <v>83</v>
      </c>
      <c r="AV201" s="13" t="s">
        <v>83</v>
      </c>
      <c r="AW201" s="13" t="s">
        <v>32</v>
      </c>
      <c r="AX201" s="13" t="s">
        <v>81</v>
      </c>
      <c r="AY201" s="156" t="s">
        <v>128</v>
      </c>
    </row>
    <row r="202" spans="1:65" s="2" customFormat="1" ht="21" customHeight="1">
      <c r="A202" s="32"/>
      <c r="B202" s="139"/>
      <c r="C202" s="140" t="s">
        <v>294</v>
      </c>
      <c r="D202" s="140" t="s">
        <v>130</v>
      </c>
      <c r="E202" s="141" t="s">
        <v>295</v>
      </c>
      <c r="F202" s="142" t="s">
        <v>296</v>
      </c>
      <c r="G202" s="143" t="s">
        <v>133</v>
      </c>
      <c r="H202" s="144">
        <v>4218</v>
      </c>
      <c r="I202" s="145"/>
      <c r="J202" s="146">
        <f>ROUND(I202*H202,2)</f>
        <v>0</v>
      </c>
      <c r="K202" s="147"/>
      <c r="L202" s="33"/>
      <c r="M202" s="148" t="s">
        <v>1</v>
      </c>
      <c r="N202" s="149" t="s">
        <v>41</v>
      </c>
      <c r="O202" s="58"/>
      <c r="P202" s="150">
        <f>O202*H202</f>
        <v>0</v>
      </c>
      <c r="Q202" s="150">
        <v>0</v>
      </c>
      <c r="R202" s="150">
        <f>Q202*H202</f>
        <v>0</v>
      </c>
      <c r="S202" s="150">
        <v>0</v>
      </c>
      <c r="T202" s="151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52" t="s">
        <v>134</v>
      </c>
      <c r="AT202" s="152" t="s">
        <v>130</v>
      </c>
      <c r="AU202" s="152" t="s">
        <v>83</v>
      </c>
      <c r="AY202" s="17" t="s">
        <v>128</v>
      </c>
      <c r="BE202" s="153">
        <f>IF(N202="základní",J202,0)</f>
        <v>0</v>
      </c>
      <c r="BF202" s="153">
        <f>IF(N202="snížená",J202,0)</f>
        <v>0</v>
      </c>
      <c r="BG202" s="153">
        <f>IF(N202="zákl. přenesená",J202,0)</f>
        <v>0</v>
      </c>
      <c r="BH202" s="153">
        <f>IF(N202="sníž. přenesená",J202,0)</f>
        <v>0</v>
      </c>
      <c r="BI202" s="153">
        <f>IF(N202="nulová",J202,0)</f>
        <v>0</v>
      </c>
      <c r="BJ202" s="17" t="s">
        <v>81</v>
      </c>
      <c r="BK202" s="153">
        <f>ROUND(I202*H202,2)</f>
        <v>0</v>
      </c>
      <c r="BL202" s="17" t="s">
        <v>134</v>
      </c>
      <c r="BM202" s="152" t="s">
        <v>297</v>
      </c>
    </row>
    <row r="203" spans="1:65" s="13" customFormat="1" ht="11.25">
      <c r="B203" s="154"/>
      <c r="D203" s="155" t="s">
        <v>136</v>
      </c>
      <c r="E203" s="156" t="s">
        <v>1</v>
      </c>
      <c r="F203" s="157" t="s">
        <v>298</v>
      </c>
      <c r="H203" s="158">
        <v>4218</v>
      </c>
      <c r="I203" s="159"/>
      <c r="L203" s="154"/>
      <c r="M203" s="160"/>
      <c r="N203" s="161"/>
      <c r="O203" s="161"/>
      <c r="P203" s="161"/>
      <c r="Q203" s="161"/>
      <c r="R203" s="161"/>
      <c r="S203" s="161"/>
      <c r="T203" s="162"/>
      <c r="AT203" s="156" t="s">
        <v>136</v>
      </c>
      <c r="AU203" s="156" t="s">
        <v>83</v>
      </c>
      <c r="AV203" s="13" t="s">
        <v>83</v>
      </c>
      <c r="AW203" s="13" t="s">
        <v>32</v>
      </c>
      <c r="AX203" s="13" t="s">
        <v>81</v>
      </c>
      <c r="AY203" s="156" t="s">
        <v>128</v>
      </c>
    </row>
    <row r="204" spans="1:65" s="2" customFormat="1" ht="16.350000000000001" customHeight="1">
      <c r="A204" s="32"/>
      <c r="B204" s="139"/>
      <c r="C204" s="140" t="s">
        <v>299</v>
      </c>
      <c r="D204" s="140" t="s">
        <v>130</v>
      </c>
      <c r="E204" s="141" t="s">
        <v>300</v>
      </c>
      <c r="F204" s="142" t="s">
        <v>301</v>
      </c>
      <c r="G204" s="143" t="s">
        <v>133</v>
      </c>
      <c r="H204" s="144">
        <v>70.3</v>
      </c>
      <c r="I204" s="145"/>
      <c r="J204" s="146">
        <f>ROUND(I204*H204,2)</f>
        <v>0</v>
      </c>
      <c r="K204" s="147"/>
      <c r="L204" s="33"/>
      <c r="M204" s="148" t="s">
        <v>1</v>
      </c>
      <c r="N204" s="149" t="s">
        <v>41</v>
      </c>
      <c r="O204" s="58"/>
      <c r="P204" s="150">
        <f>O204*H204</f>
        <v>0</v>
      </c>
      <c r="Q204" s="150">
        <v>0</v>
      </c>
      <c r="R204" s="150">
        <f>Q204*H204</f>
        <v>0</v>
      </c>
      <c r="S204" s="150">
        <v>0</v>
      </c>
      <c r="T204" s="151">
        <f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52" t="s">
        <v>134</v>
      </c>
      <c r="AT204" s="152" t="s">
        <v>130</v>
      </c>
      <c r="AU204" s="152" t="s">
        <v>83</v>
      </c>
      <c r="AY204" s="17" t="s">
        <v>128</v>
      </c>
      <c r="BE204" s="153">
        <f>IF(N204="základní",J204,0)</f>
        <v>0</v>
      </c>
      <c r="BF204" s="153">
        <f>IF(N204="snížená",J204,0)</f>
        <v>0</v>
      </c>
      <c r="BG204" s="153">
        <f>IF(N204="zákl. přenesená",J204,0)</f>
        <v>0</v>
      </c>
      <c r="BH204" s="153">
        <f>IF(N204="sníž. přenesená",J204,0)</f>
        <v>0</v>
      </c>
      <c r="BI204" s="153">
        <f>IF(N204="nulová",J204,0)</f>
        <v>0</v>
      </c>
      <c r="BJ204" s="17" t="s">
        <v>81</v>
      </c>
      <c r="BK204" s="153">
        <f>ROUND(I204*H204,2)</f>
        <v>0</v>
      </c>
      <c r="BL204" s="17" t="s">
        <v>134</v>
      </c>
      <c r="BM204" s="152" t="s">
        <v>302</v>
      </c>
    </row>
    <row r="205" spans="1:65" s="2" customFormat="1" ht="16.350000000000001" customHeight="1">
      <c r="A205" s="32"/>
      <c r="B205" s="139"/>
      <c r="C205" s="140" t="s">
        <v>303</v>
      </c>
      <c r="D205" s="140" t="s">
        <v>130</v>
      </c>
      <c r="E205" s="141" t="s">
        <v>304</v>
      </c>
      <c r="F205" s="142" t="s">
        <v>305</v>
      </c>
      <c r="G205" s="143" t="s">
        <v>170</v>
      </c>
      <c r="H205" s="144">
        <v>80</v>
      </c>
      <c r="I205" s="145"/>
      <c r="J205" s="146">
        <f>ROUND(I205*H205,2)</f>
        <v>0</v>
      </c>
      <c r="K205" s="147"/>
      <c r="L205" s="33"/>
      <c r="M205" s="148" t="s">
        <v>1</v>
      </c>
      <c r="N205" s="149" t="s">
        <v>41</v>
      </c>
      <c r="O205" s="58"/>
      <c r="P205" s="150">
        <f>O205*H205</f>
        <v>0</v>
      </c>
      <c r="Q205" s="150">
        <v>0</v>
      </c>
      <c r="R205" s="150">
        <f>Q205*H205</f>
        <v>0</v>
      </c>
      <c r="S205" s="150">
        <v>0</v>
      </c>
      <c r="T205" s="151">
        <f>S205*H205</f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52" t="s">
        <v>134</v>
      </c>
      <c r="AT205" s="152" t="s">
        <v>130</v>
      </c>
      <c r="AU205" s="152" t="s">
        <v>83</v>
      </c>
      <c r="AY205" s="17" t="s">
        <v>128</v>
      </c>
      <c r="BE205" s="153">
        <f>IF(N205="základní",J205,0)</f>
        <v>0</v>
      </c>
      <c r="BF205" s="153">
        <f>IF(N205="snížená",J205,0)</f>
        <v>0</v>
      </c>
      <c r="BG205" s="153">
        <f>IF(N205="zákl. přenesená",J205,0)</f>
        <v>0</v>
      </c>
      <c r="BH205" s="153">
        <f>IF(N205="sníž. přenesená",J205,0)</f>
        <v>0</v>
      </c>
      <c r="BI205" s="153">
        <f>IF(N205="nulová",J205,0)</f>
        <v>0</v>
      </c>
      <c r="BJ205" s="17" t="s">
        <v>81</v>
      </c>
      <c r="BK205" s="153">
        <f>ROUND(I205*H205,2)</f>
        <v>0</v>
      </c>
      <c r="BL205" s="17" t="s">
        <v>134</v>
      </c>
      <c r="BM205" s="152" t="s">
        <v>306</v>
      </c>
    </row>
    <row r="206" spans="1:65" s="2" customFormat="1" ht="16.350000000000001" customHeight="1">
      <c r="A206" s="32"/>
      <c r="B206" s="139"/>
      <c r="C206" s="140" t="s">
        <v>307</v>
      </c>
      <c r="D206" s="140" t="s">
        <v>130</v>
      </c>
      <c r="E206" s="141" t="s">
        <v>308</v>
      </c>
      <c r="F206" s="142" t="s">
        <v>309</v>
      </c>
      <c r="G206" s="143" t="s">
        <v>170</v>
      </c>
      <c r="H206" s="144">
        <v>4800</v>
      </c>
      <c r="I206" s="145"/>
      <c r="J206" s="146">
        <f>ROUND(I206*H206,2)</f>
        <v>0</v>
      </c>
      <c r="K206" s="147"/>
      <c r="L206" s="33"/>
      <c r="M206" s="148" t="s">
        <v>1</v>
      </c>
      <c r="N206" s="149" t="s">
        <v>41</v>
      </c>
      <c r="O206" s="58"/>
      <c r="P206" s="150">
        <f>O206*H206</f>
        <v>0</v>
      </c>
      <c r="Q206" s="150">
        <v>0</v>
      </c>
      <c r="R206" s="150">
        <f>Q206*H206</f>
        <v>0</v>
      </c>
      <c r="S206" s="150">
        <v>0</v>
      </c>
      <c r="T206" s="151">
        <f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52" t="s">
        <v>134</v>
      </c>
      <c r="AT206" s="152" t="s">
        <v>130</v>
      </c>
      <c r="AU206" s="152" t="s">
        <v>83</v>
      </c>
      <c r="AY206" s="17" t="s">
        <v>128</v>
      </c>
      <c r="BE206" s="153">
        <f>IF(N206="základní",J206,0)</f>
        <v>0</v>
      </c>
      <c r="BF206" s="153">
        <f>IF(N206="snížená",J206,0)</f>
        <v>0</v>
      </c>
      <c r="BG206" s="153">
        <f>IF(N206="zákl. přenesená",J206,0)</f>
        <v>0</v>
      </c>
      <c r="BH206" s="153">
        <f>IF(N206="sníž. přenesená",J206,0)</f>
        <v>0</v>
      </c>
      <c r="BI206" s="153">
        <f>IF(N206="nulová",J206,0)</f>
        <v>0</v>
      </c>
      <c r="BJ206" s="17" t="s">
        <v>81</v>
      </c>
      <c r="BK206" s="153">
        <f>ROUND(I206*H206,2)</f>
        <v>0</v>
      </c>
      <c r="BL206" s="17" t="s">
        <v>134</v>
      </c>
      <c r="BM206" s="152" t="s">
        <v>310</v>
      </c>
    </row>
    <row r="207" spans="1:65" s="2" customFormat="1" ht="16.350000000000001" customHeight="1">
      <c r="A207" s="32"/>
      <c r="B207" s="139"/>
      <c r="C207" s="140" t="s">
        <v>311</v>
      </c>
      <c r="D207" s="140" t="s">
        <v>130</v>
      </c>
      <c r="E207" s="141" t="s">
        <v>312</v>
      </c>
      <c r="F207" s="142" t="s">
        <v>313</v>
      </c>
      <c r="G207" s="143" t="s">
        <v>170</v>
      </c>
      <c r="H207" s="144">
        <v>80</v>
      </c>
      <c r="I207" s="145"/>
      <c r="J207" s="146">
        <f>ROUND(I207*H207,2)</f>
        <v>0</v>
      </c>
      <c r="K207" s="147"/>
      <c r="L207" s="33"/>
      <c r="M207" s="148" t="s">
        <v>1</v>
      </c>
      <c r="N207" s="149" t="s">
        <v>41</v>
      </c>
      <c r="O207" s="58"/>
      <c r="P207" s="150">
        <f>O207*H207</f>
        <v>0</v>
      </c>
      <c r="Q207" s="150">
        <v>0</v>
      </c>
      <c r="R207" s="150">
        <f>Q207*H207</f>
        <v>0</v>
      </c>
      <c r="S207" s="150">
        <v>0</v>
      </c>
      <c r="T207" s="151">
        <f>S207*H207</f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52" t="s">
        <v>134</v>
      </c>
      <c r="AT207" s="152" t="s">
        <v>130</v>
      </c>
      <c r="AU207" s="152" t="s">
        <v>83</v>
      </c>
      <c r="AY207" s="17" t="s">
        <v>128</v>
      </c>
      <c r="BE207" s="153">
        <f>IF(N207="základní",J207,0)</f>
        <v>0</v>
      </c>
      <c r="BF207" s="153">
        <f>IF(N207="snížená",J207,0)</f>
        <v>0</v>
      </c>
      <c r="BG207" s="153">
        <f>IF(N207="zákl. přenesená",J207,0)</f>
        <v>0</v>
      </c>
      <c r="BH207" s="153">
        <f>IF(N207="sníž. přenesená",J207,0)</f>
        <v>0</v>
      </c>
      <c r="BI207" s="153">
        <f>IF(N207="nulová",J207,0)</f>
        <v>0</v>
      </c>
      <c r="BJ207" s="17" t="s">
        <v>81</v>
      </c>
      <c r="BK207" s="153">
        <f>ROUND(I207*H207,2)</f>
        <v>0</v>
      </c>
      <c r="BL207" s="17" t="s">
        <v>134</v>
      </c>
      <c r="BM207" s="152" t="s">
        <v>314</v>
      </c>
    </row>
    <row r="208" spans="1:65" s="2" customFormat="1" ht="21" customHeight="1">
      <c r="A208" s="32"/>
      <c r="B208" s="139"/>
      <c r="C208" s="140" t="s">
        <v>315</v>
      </c>
      <c r="D208" s="140" t="s">
        <v>130</v>
      </c>
      <c r="E208" s="141" t="s">
        <v>316</v>
      </c>
      <c r="F208" s="142" t="s">
        <v>317</v>
      </c>
      <c r="G208" s="143" t="s">
        <v>133</v>
      </c>
      <c r="H208" s="144">
        <v>1.125</v>
      </c>
      <c r="I208" s="145"/>
      <c r="J208" s="146">
        <f>ROUND(I208*H208,2)</f>
        <v>0</v>
      </c>
      <c r="K208" s="147"/>
      <c r="L208" s="33"/>
      <c r="M208" s="148" t="s">
        <v>1</v>
      </c>
      <c r="N208" s="149" t="s">
        <v>41</v>
      </c>
      <c r="O208" s="58"/>
      <c r="P208" s="150">
        <f>O208*H208</f>
        <v>0</v>
      </c>
      <c r="Q208" s="150">
        <v>0</v>
      </c>
      <c r="R208" s="150">
        <f>Q208*H208</f>
        <v>0</v>
      </c>
      <c r="S208" s="150">
        <v>2.2000000000000002</v>
      </c>
      <c r="T208" s="151">
        <f>S208*H208</f>
        <v>2.4750000000000001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52" t="s">
        <v>134</v>
      </c>
      <c r="AT208" s="152" t="s">
        <v>130</v>
      </c>
      <c r="AU208" s="152" t="s">
        <v>83</v>
      </c>
      <c r="AY208" s="17" t="s">
        <v>128</v>
      </c>
      <c r="BE208" s="153">
        <f>IF(N208="základní",J208,0)</f>
        <v>0</v>
      </c>
      <c r="BF208" s="153">
        <f>IF(N208="snížená",J208,0)</f>
        <v>0</v>
      </c>
      <c r="BG208" s="153">
        <f>IF(N208="zákl. přenesená",J208,0)</f>
        <v>0</v>
      </c>
      <c r="BH208" s="153">
        <f>IF(N208="sníž. přenesená",J208,0)</f>
        <v>0</v>
      </c>
      <c r="BI208" s="153">
        <f>IF(N208="nulová",J208,0)</f>
        <v>0</v>
      </c>
      <c r="BJ208" s="17" t="s">
        <v>81</v>
      </c>
      <c r="BK208" s="153">
        <f>ROUND(I208*H208,2)</f>
        <v>0</v>
      </c>
      <c r="BL208" s="17" t="s">
        <v>134</v>
      </c>
      <c r="BM208" s="152" t="s">
        <v>318</v>
      </c>
    </row>
    <row r="209" spans="1:65" s="13" customFormat="1" ht="11.25">
      <c r="B209" s="154"/>
      <c r="D209" s="155" t="s">
        <v>136</v>
      </c>
      <c r="E209" s="156" t="s">
        <v>1</v>
      </c>
      <c r="F209" s="157" t="s">
        <v>319</v>
      </c>
      <c r="H209" s="158">
        <v>1.125</v>
      </c>
      <c r="I209" s="159"/>
      <c r="L209" s="154"/>
      <c r="M209" s="160"/>
      <c r="N209" s="161"/>
      <c r="O209" s="161"/>
      <c r="P209" s="161"/>
      <c r="Q209" s="161"/>
      <c r="R209" s="161"/>
      <c r="S209" s="161"/>
      <c r="T209" s="162"/>
      <c r="AT209" s="156" t="s">
        <v>136</v>
      </c>
      <c r="AU209" s="156" t="s">
        <v>83</v>
      </c>
      <c r="AV209" s="13" t="s">
        <v>83</v>
      </c>
      <c r="AW209" s="13" t="s">
        <v>32</v>
      </c>
      <c r="AX209" s="13" t="s">
        <v>81</v>
      </c>
      <c r="AY209" s="156" t="s">
        <v>128</v>
      </c>
    </row>
    <row r="210" spans="1:65" s="2" customFormat="1" ht="16.350000000000001" customHeight="1">
      <c r="A210" s="32"/>
      <c r="B210" s="139"/>
      <c r="C210" s="140" t="s">
        <v>320</v>
      </c>
      <c r="D210" s="140" t="s">
        <v>130</v>
      </c>
      <c r="E210" s="141" t="s">
        <v>321</v>
      </c>
      <c r="F210" s="142" t="s">
        <v>322</v>
      </c>
      <c r="G210" s="143" t="s">
        <v>133</v>
      </c>
      <c r="H210" s="144">
        <v>2.52</v>
      </c>
      <c r="I210" s="145"/>
      <c r="J210" s="146">
        <f>ROUND(I210*H210,2)</f>
        <v>0</v>
      </c>
      <c r="K210" s="147"/>
      <c r="L210" s="33"/>
      <c r="M210" s="148" t="s">
        <v>1</v>
      </c>
      <c r="N210" s="149" t="s">
        <v>41</v>
      </c>
      <c r="O210" s="58"/>
      <c r="P210" s="150">
        <f>O210*H210</f>
        <v>0</v>
      </c>
      <c r="Q210" s="150">
        <v>0</v>
      </c>
      <c r="R210" s="150">
        <f>Q210*H210</f>
        <v>0</v>
      </c>
      <c r="S210" s="150">
        <v>1.8</v>
      </c>
      <c r="T210" s="151">
        <f>S210*H210</f>
        <v>4.5360000000000005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52" t="s">
        <v>134</v>
      </c>
      <c r="AT210" s="152" t="s">
        <v>130</v>
      </c>
      <c r="AU210" s="152" t="s">
        <v>83</v>
      </c>
      <c r="AY210" s="17" t="s">
        <v>128</v>
      </c>
      <c r="BE210" s="153">
        <f>IF(N210="základní",J210,0)</f>
        <v>0</v>
      </c>
      <c r="BF210" s="153">
        <f>IF(N210="snížená",J210,0)</f>
        <v>0</v>
      </c>
      <c r="BG210" s="153">
        <f>IF(N210="zákl. přenesená",J210,0)</f>
        <v>0</v>
      </c>
      <c r="BH210" s="153">
        <f>IF(N210="sníž. přenesená",J210,0)</f>
        <v>0</v>
      </c>
      <c r="BI210" s="153">
        <f>IF(N210="nulová",J210,0)</f>
        <v>0</v>
      </c>
      <c r="BJ210" s="17" t="s">
        <v>81</v>
      </c>
      <c r="BK210" s="153">
        <f>ROUND(I210*H210,2)</f>
        <v>0</v>
      </c>
      <c r="BL210" s="17" t="s">
        <v>134</v>
      </c>
      <c r="BM210" s="152" t="s">
        <v>323</v>
      </c>
    </row>
    <row r="211" spans="1:65" s="13" customFormat="1" ht="11.25">
      <c r="B211" s="154"/>
      <c r="D211" s="155" t="s">
        <v>136</v>
      </c>
      <c r="E211" s="156" t="s">
        <v>1</v>
      </c>
      <c r="F211" s="157" t="s">
        <v>324</v>
      </c>
      <c r="H211" s="158">
        <v>2.52</v>
      </c>
      <c r="I211" s="159"/>
      <c r="L211" s="154"/>
      <c r="M211" s="160"/>
      <c r="N211" s="161"/>
      <c r="O211" s="161"/>
      <c r="P211" s="161"/>
      <c r="Q211" s="161"/>
      <c r="R211" s="161"/>
      <c r="S211" s="161"/>
      <c r="T211" s="162"/>
      <c r="AT211" s="156" t="s">
        <v>136</v>
      </c>
      <c r="AU211" s="156" t="s">
        <v>83</v>
      </c>
      <c r="AV211" s="13" t="s">
        <v>83</v>
      </c>
      <c r="AW211" s="13" t="s">
        <v>32</v>
      </c>
      <c r="AX211" s="13" t="s">
        <v>81</v>
      </c>
      <c r="AY211" s="156" t="s">
        <v>128</v>
      </c>
    </row>
    <row r="212" spans="1:65" s="2" customFormat="1" ht="16.350000000000001" customHeight="1">
      <c r="A212" s="32"/>
      <c r="B212" s="139"/>
      <c r="C212" s="140" t="s">
        <v>325</v>
      </c>
      <c r="D212" s="140" t="s">
        <v>130</v>
      </c>
      <c r="E212" s="141" t="s">
        <v>326</v>
      </c>
      <c r="F212" s="142" t="s">
        <v>327</v>
      </c>
      <c r="G212" s="143" t="s">
        <v>241</v>
      </c>
      <c r="H212" s="144">
        <v>1</v>
      </c>
      <c r="I212" s="145"/>
      <c r="J212" s="146">
        <f>ROUND(I212*H212,2)</f>
        <v>0</v>
      </c>
      <c r="K212" s="147"/>
      <c r="L212" s="33"/>
      <c r="M212" s="148" t="s">
        <v>1</v>
      </c>
      <c r="N212" s="149" t="s">
        <v>41</v>
      </c>
      <c r="O212" s="58"/>
      <c r="P212" s="150">
        <f>O212*H212</f>
        <v>0</v>
      </c>
      <c r="Q212" s="150">
        <v>0</v>
      </c>
      <c r="R212" s="150">
        <f>Q212*H212</f>
        <v>0</v>
      </c>
      <c r="S212" s="150">
        <v>3.1E-2</v>
      </c>
      <c r="T212" s="151">
        <f>S212*H212</f>
        <v>3.1E-2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52" t="s">
        <v>134</v>
      </c>
      <c r="AT212" s="152" t="s">
        <v>130</v>
      </c>
      <c r="AU212" s="152" t="s">
        <v>83</v>
      </c>
      <c r="AY212" s="17" t="s">
        <v>128</v>
      </c>
      <c r="BE212" s="153">
        <f>IF(N212="základní",J212,0)</f>
        <v>0</v>
      </c>
      <c r="BF212" s="153">
        <f>IF(N212="snížená",J212,0)</f>
        <v>0</v>
      </c>
      <c r="BG212" s="153">
        <f>IF(N212="zákl. přenesená",J212,0)</f>
        <v>0</v>
      </c>
      <c r="BH212" s="153">
        <f>IF(N212="sníž. přenesená",J212,0)</f>
        <v>0</v>
      </c>
      <c r="BI212" s="153">
        <f>IF(N212="nulová",J212,0)</f>
        <v>0</v>
      </c>
      <c r="BJ212" s="17" t="s">
        <v>81</v>
      </c>
      <c r="BK212" s="153">
        <f>ROUND(I212*H212,2)</f>
        <v>0</v>
      </c>
      <c r="BL212" s="17" t="s">
        <v>134</v>
      </c>
      <c r="BM212" s="152" t="s">
        <v>328</v>
      </c>
    </row>
    <row r="213" spans="1:65" s="13" customFormat="1" ht="11.25">
      <c r="B213" s="154"/>
      <c r="D213" s="155" t="s">
        <v>136</v>
      </c>
      <c r="E213" s="156" t="s">
        <v>1</v>
      </c>
      <c r="F213" s="157" t="s">
        <v>329</v>
      </c>
      <c r="H213" s="158">
        <v>1</v>
      </c>
      <c r="I213" s="159"/>
      <c r="L213" s="154"/>
      <c r="M213" s="160"/>
      <c r="N213" s="161"/>
      <c r="O213" s="161"/>
      <c r="P213" s="161"/>
      <c r="Q213" s="161"/>
      <c r="R213" s="161"/>
      <c r="S213" s="161"/>
      <c r="T213" s="162"/>
      <c r="AT213" s="156" t="s">
        <v>136</v>
      </c>
      <c r="AU213" s="156" t="s">
        <v>83</v>
      </c>
      <c r="AV213" s="13" t="s">
        <v>83</v>
      </c>
      <c r="AW213" s="13" t="s">
        <v>32</v>
      </c>
      <c r="AX213" s="13" t="s">
        <v>81</v>
      </c>
      <c r="AY213" s="156" t="s">
        <v>128</v>
      </c>
    </row>
    <row r="214" spans="1:65" s="2" customFormat="1" ht="16.350000000000001" customHeight="1">
      <c r="A214" s="32"/>
      <c r="B214" s="139"/>
      <c r="C214" s="140" t="s">
        <v>330</v>
      </c>
      <c r="D214" s="140" t="s">
        <v>130</v>
      </c>
      <c r="E214" s="141" t="s">
        <v>331</v>
      </c>
      <c r="F214" s="142" t="s">
        <v>332</v>
      </c>
      <c r="G214" s="143" t="s">
        <v>248</v>
      </c>
      <c r="H214" s="144">
        <v>10.5</v>
      </c>
      <c r="I214" s="145"/>
      <c r="J214" s="146">
        <f>ROUND(I214*H214,2)</f>
        <v>0</v>
      </c>
      <c r="K214" s="147"/>
      <c r="L214" s="33"/>
      <c r="M214" s="148" t="s">
        <v>1</v>
      </c>
      <c r="N214" s="149" t="s">
        <v>41</v>
      </c>
      <c r="O214" s="58"/>
      <c r="P214" s="150">
        <f>O214*H214</f>
        <v>0</v>
      </c>
      <c r="Q214" s="150">
        <v>0</v>
      </c>
      <c r="R214" s="150">
        <f>Q214*H214</f>
        <v>0</v>
      </c>
      <c r="S214" s="150">
        <v>6.5000000000000002E-2</v>
      </c>
      <c r="T214" s="151">
        <f>S214*H214</f>
        <v>0.6825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52" t="s">
        <v>134</v>
      </c>
      <c r="AT214" s="152" t="s">
        <v>130</v>
      </c>
      <c r="AU214" s="152" t="s">
        <v>83</v>
      </c>
      <c r="AY214" s="17" t="s">
        <v>128</v>
      </c>
      <c r="BE214" s="153">
        <f>IF(N214="základní",J214,0)</f>
        <v>0</v>
      </c>
      <c r="BF214" s="153">
        <f>IF(N214="snížená",J214,0)</f>
        <v>0</v>
      </c>
      <c r="BG214" s="153">
        <f>IF(N214="zákl. přenesená",J214,0)</f>
        <v>0</v>
      </c>
      <c r="BH214" s="153">
        <f>IF(N214="sníž. přenesená",J214,0)</f>
        <v>0</v>
      </c>
      <c r="BI214" s="153">
        <f>IF(N214="nulová",J214,0)</f>
        <v>0</v>
      </c>
      <c r="BJ214" s="17" t="s">
        <v>81</v>
      </c>
      <c r="BK214" s="153">
        <f>ROUND(I214*H214,2)</f>
        <v>0</v>
      </c>
      <c r="BL214" s="17" t="s">
        <v>134</v>
      </c>
      <c r="BM214" s="152" t="s">
        <v>333</v>
      </c>
    </row>
    <row r="215" spans="1:65" s="13" customFormat="1" ht="11.25">
      <c r="B215" s="154"/>
      <c r="D215" s="155" t="s">
        <v>136</v>
      </c>
      <c r="E215" s="156" t="s">
        <v>1</v>
      </c>
      <c r="F215" s="157" t="s">
        <v>334</v>
      </c>
      <c r="H215" s="158">
        <v>10.5</v>
      </c>
      <c r="I215" s="159"/>
      <c r="L215" s="154"/>
      <c r="M215" s="160"/>
      <c r="N215" s="161"/>
      <c r="O215" s="161"/>
      <c r="P215" s="161"/>
      <c r="Q215" s="161"/>
      <c r="R215" s="161"/>
      <c r="S215" s="161"/>
      <c r="T215" s="162"/>
      <c r="AT215" s="156" t="s">
        <v>136</v>
      </c>
      <c r="AU215" s="156" t="s">
        <v>83</v>
      </c>
      <c r="AV215" s="13" t="s">
        <v>83</v>
      </c>
      <c r="AW215" s="13" t="s">
        <v>32</v>
      </c>
      <c r="AX215" s="13" t="s">
        <v>81</v>
      </c>
      <c r="AY215" s="156" t="s">
        <v>128</v>
      </c>
    </row>
    <row r="216" spans="1:65" s="2" customFormat="1" ht="16.350000000000001" customHeight="1">
      <c r="A216" s="32"/>
      <c r="B216" s="139"/>
      <c r="C216" s="140" t="s">
        <v>335</v>
      </c>
      <c r="D216" s="140" t="s">
        <v>130</v>
      </c>
      <c r="E216" s="141" t="s">
        <v>336</v>
      </c>
      <c r="F216" s="142" t="s">
        <v>337</v>
      </c>
      <c r="G216" s="143" t="s">
        <v>268</v>
      </c>
      <c r="H216" s="144">
        <v>1</v>
      </c>
      <c r="I216" s="145"/>
      <c r="J216" s="146">
        <f>ROUND(I216*H216,2)</f>
        <v>0</v>
      </c>
      <c r="K216" s="147"/>
      <c r="L216" s="33"/>
      <c r="M216" s="148" t="s">
        <v>1</v>
      </c>
      <c r="N216" s="149" t="s">
        <v>41</v>
      </c>
      <c r="O216" s="58"/>
      <c r="P216" s="150">
        <f>O216*H216</f>
        <v>0</v>
      </c>
      <c r="Q216" s="150">
        <v>0</v>
      </c>
      <c r="R216" s="150">
        <f>Q216*H216</f>
        <v>0</v>
      </c>
      <c r="S216" s="150">
        <v>0</v>
      </c>
      <c r="T216" s="151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52" t="s">
        <v>134</v>
      </c>
      <c r="AT216" s="152" t="s">
        <v>130</v>
      </c>
      <c r="AU216" s="152" t="s">
        <v>83</v>
      </c>
      <c r="AY216" s="17" t="s">
        <v>128</v>
      </c>
      <c r="BE216" s="153">
        <f>IF(N216="základní",J216,0)</f>
        <v>0</v>
      </c>
      <c r="BF216" s="153">
        <f>IF(N216="snížená",J216,0)</f>
        <v>0</v>
      </c>
      <c r="BG216" s="153">
        <f>IF(N216="zákl. přenesená",J216,0)</f>
        <v>0</v>
      </c>
      <c r="BH216" s="153">
        <f>IF(N216="sníž. přenesená",J216,0)</f>
        <v>0</v>
      </c>
      <c r="BI216" s="153">
        <f>IF(N216="nulová",J216,0)</f>
        <v>0</v>
      </c>
      <c r="BJ216" s="17" t="s">
        <v>81</v>
      </c>
      <c r="BK216" s="153">
        <f>ROUND(I216*H216,2)</f>
        <v>0</v>
      </c>
      <c r="BL216" s="17" t="s">
        <v>134</v>
      </c>
      <c r="BM216" s="152" t="s">
        <v>338</v>
      </c>
    </row>
    <row r="217" spans="1:65" s="12" customFormat="1" ht="22.9" customHeight="1">
      <c r="B217" s="126"/>
      <c r="D217" s="127" t="s">
        <v>75</v>
      </c>
      <c r="E217" s="137" t="s">
        <v>339</v>
      </c>
      <c r="F217" s="137" t="s">
        <v>340</v>
      </c>
      <c r="I217" s="129"/>
      <c r="J217" s="138">
        <f>BK217</f>
        <v>0</v>
      </c>
      <c r="L217" s="126"/>
      <c r="M217" s="131"/>
      <c r="N217" s="132"/>
      <c r="O217" s="132"/>
      <c r="P217" s="133">
        <f>SUM(P218:P222)</f>
        <v>0</v>
      </c>
      <c r="Q217" s="132"/>
      <c r="R217" s="133">
        <f>SUM(R218:R222)</f>
        <v>0</v>
      </c>
      <c r="S217" s="132"/>
      <c r="T217" s="134">
        <f>SUM(T218:T222)</f>
        <v>0</v>
      </c>
      <c r="AR217" s="127" t="s">
        <v>81</v>
      </c>
      <c r="AT217" s="135" t="s">
        <v>75</v>
      </c>
      <c r="AU217" s="135" t="s">
        <v>81</v>
      </c>
      <c r="AY217" s="127" t="s">
        <v>128</v>
      </c>
      <c r="BK217" s="136">
        <f>SUM(BK218:BK222)</f>
        <v>0</v>
      </c>
    </row>
    <row r="218" spans="1:65" s="2" customFormat="1" ht="21" customHeight="1">
      <c r="A218" s="32"/>
      <c r="B218" s="139"/>
      <c r="C218" s="140" t="s">
        <v>341</v>
      </c>
      <c r="D218" s="140" t="s">
        <v>130</v>
      </c>
      <c r="E218" s="141" t="s">
        <v>342</v>
      </c>
      <c r="F218" s="142" t="s">
        <v>343</v>
      </c>
      <c r="G218" s="143" t="s">
        <v>154</v>
      </c>
      <c r="H218" s="144">
        <v>7.7350000000000003</v>
      </c>
      <c r="I218" s="145"/>
      <c r="J218" s="146">
        <f>ROUND(I218*H218,2)</f>
        <v>0</v>
      </c>
      <c r="K218" s="147"/>
      <c r="L218" s="33"/>
      <c r="M218" s="148" t="s">
        <v>1</v>
      </c>
      <c r="N218" s="149" t="s">
        <v>41</v>
      </c>
      <c r="O218" s="58"/>
      <c r="P218" s="150">
        <f>O218*H218</f>
        <v>0</v>
      </c>
      <c r="Q218" s="150">
        <v>0</v>
      </c>
      <c r="R218" s="150">
        <f>Q218*H218</f>
        <v>0</v>
      </c>
      <c r="S218" s="150">
        <v>0</v>
      </c>
      <c r="T218" s="151">
        <f>S218*H218</f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52" t="s">
        <v>134</v>
      </c>
      <c r="AT218" s="152" t="s">
        <v>130</v>
      </c>
      <c r="AU218" s="152" t="s">
        <v>83</v>
      </c>
      <c r="AY218" s="17" t="s">
        <v>128</v>
      </c>
      <c r="BE218" s="153">
        <f>IF(N218="základní",J218,0)</f>
        <v>0</v>
      </c>
      <c r="BF218" s="153">
        <f>IF(N218="snížená",J218,0)</f>
        <v>0</v>
      </c>
      <c r="BG218" s="153">
        <f>IF(N218="zákl. přenesená",J218,0)</f>
        <v>0</v>
      </c>
      <c r="BH218" s="153">
        <f>IF(N218="sníž. přenesená",J218,0)</f>
        <v>0</v>
      </c>
      <c r="BI218" s="153">
        <f>IF(N218="nulová",J218,0)</f>
        <v>0</v>
      </c>
      <c r="BJ218" s="17" t="s">
        <v>81</v>
      </c>
      <c r="BK218" s="153">
        <f>ROUND(I218*H218,2)</f>
        <v>0</v>
      </c>
      <c r="BL218" s="17" t="s">
        <v>134</v>
      </c>
      <c r="BM218" s="152" t="s">
        <v>344</v>
      </c>
    </row>
    <row r="219" spans="1:65" s="2" customFormat="1" ht="16.350000000000001" customHeight="1">
      <c r="A219" s="32"/>
      <c r="B219" s="139"/>
      <c r="C219" s="140" t="s">
        <v>345</v>
      </c>
      <c r="D219" s="140" t="s">
        <v>130</v>
      </c>
      <c r="E219" s="141" t="s">
        <v>346</v>
      </c>
      <c r="F219" s="142" t="s">
        <v>347</v>
      </c>
      <c r="G219" s="143" t="s">
        <v>154</v>
      </c>
      <c r="H219" s="144">
        <v>7.7350000000000003</v>
      </c>
      <c r="I219" s="145"/>
      <c r="J219" s="146">
        <f>ROUND(I219*H219,2)</f>
        <v>0</v>
      </c>
      <c r="K219" s="147"/>
      <c r="L219" s="33"/>
      <c r="M219" s="148" t="s">
        <v>1</v>
      </c>
      <c r="N219" s="149" t="s">
        <v>41</v>
      </c>
      <c r="O219" s="58"/>
      <c r="P219" s="150">
        <f>O219*H219</f>
        <v>0</v>
      </c>
      <c r="Q219" s="150">
        <v>0</v>
      </c>
      <c r="R219" s="150">
        <f>Q219*H219</f>
        <v>0</v>
      </c>
      <c r="S219" s="150">
        <v>0</v>
      </c>
      <c r="T219" s="151">
        <f>S219*H219</f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52" t="s">
        <v>134</v>
      </c>
      <c r="AT219" s="152" t="s">
        <v>130</v>
      </c>
      <c r="AU219" s="152" t="s">
        <v>83</v>
      </c>
      <c r="AY219" s="17" t="s">
        <v>128</v>
      </c>
      <c r="BE219" s="153">
        <f>IF(N219="základní",J219,0)</f>
        <v>0</v>
      </c>
      <c r="BF219" s="153">
        <f>IF(N219="snížená",J219,0)</f>
        <v>0</v>
      </c>
      <c r="BG219" s="153">
        <f>IF(N219="zákl. přenesená",J219,0)</f>
        <v>0</v>
      </c>
      <c r="BH219" s="153">
        <f>IF(N219="sníž. přenesená",J219,0)</f>
        <v>0</v>
      </c>
      <c r="BI219" s="153">
        <f>IF(N219="nulová",J219,0)</f>
        <v>0</v>
      </c>
      <c r="BJ219" s="17" t="s">
        <v>81</v>
      </c>
      <c r="BK219" s="153">
        <f>ROUND(I219*H219,2)</f>
        <v>0</v>
      </c>
      <c r="BL219" s="17" t="s">
        <v>134</v>
      </c>
      <c r="BM219" s="152" t="s">
        <v>348</v>
      </c>
    </row>
    <row r="220" spans="1:65" s="2" customFormat="1" ht="16.350000000000001" customHeight="1">
      <c r="A220" s="32"/>
      <c r="B220" s="139"/>
      <c r="C220" s="140" t="s">
        <v>349</v>
      </c>
      <c r="D220" s="140" t="s">
        <v>130</v>
      </c>
      <c r="E220" s="141" t="s">
        <v>350</v>
      </c>
      <c r="F220" s="142" t="s">
        <v>351</v>
      </c>
      <c r="G220" s="143" t="s">
        <v>154</v>
      </c>
      <c r="H220" s="144">
        <v>185.4</v>
      </c>
      <c r="I220" s="145"/>
      <c r="J220" s="146">
        <f>ROUND(I220*H220,2)</f>
        <v>0</v>
      </c>
      <c r="K220" s="147"/>
      <c r="L220" s="33"/>
      <c r="M220" s="148" t="s">
        <v>1</v>
      </c>
      <c r="N220" s="149" t="s">
        <v>41</v>
      </c>
      <c r="O220" s="58"/>
      <c r="P220" s="150">
        <f>O220*H220</f>
        <v>0</v>
      </c>
      <c r="Q220" s="150">
        <v>0</v>
      </c>
      <c r="R220" s="150">
        <f>Q220*H220</f>
        <v>0</v>
      </c>
      <c r="S220" s="150">
        <v>0</v>
      </c>
      <c r="T220" s="151">
        <f>S220*H220</f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52" t="s">
        <v>134</v>
      </c>
      <c r="AT220" s="152" t="s">
        <v>130</v>
      </c>
      <c r="AU220" s="152" t="s">
        <v>83</v>
      </c>
      <c r="AY220" s="17" t="s">
        <v>128</v>
      </c>
      <c r="BE220" s="153">
        <f>IF(N220="základní",J220,0)</f>
        <v>0</v>
      </c>
      <c r="BF220" s="153">
        <f>IF(N220="snížená",J220,0)</f>
        <v>0</v>
      </c>
      <c r="BG220" s="153">
        <f>IF(N220="zákl. přenesená",J220,0)</f>
        <v>0</v>
      </c>
      <c r="BH220" s="153">
        <f>IF(N220="sníž. přenesená",J220,0)</f>
        <v>0</v>
      </c>
      <c r="BI220" s="153">
        <f>IF(N220="nulová",J220,0)</f>
        <v>0</v>
      </c>
      <c r="BJ220" s="17" t="s">
        <v>81</v>
      </c>
      <c r="BK220" s="153">
        <f>ROUND(I220*H220,2)</f>
        <v>0</v>
      </c>
      <c r="BL220" s="17" t="s">
        <v>134</v>
      </c>
      <c r="BM220" s="152" t="s">
        <v>352</v>
      </c>
    </row>
    <row r="221" spans="1:65" s="13" customFormat="1" ht="11.25">
      <c r="B221" s="154"/>
      <c r="D221" s="155" t="s">
        <v>136</v>
      </c>
      <c r="E221" s="156" t="s">
        <v>1</v>
      </c>
      <c r="F221" s="157" t="s">
        <v>353</v>
      </c>
      <c r="H221" s="158">
        <v>185.4</v>
      </c>
      <c r="I221" s="159"/>
      <c r="L221" s="154"/>
      <c r="M221" s="160"/>
      <c r="N221" s="161"/>
      <c r="O221" s="161"/>
      <c r="P221" s="161"/>
      <c r="Q221" s="161"/>
      <c r="R221" s="161"/>
      <c r="S221" s="161"/>
      <c r="T221" s="162"/>
      <c r="AT221" s="156" t="s">
        <v>136</v>
      </c>
      <c r="AU221" s="156" t="s">
        <v>83</v>
      </c>
      <c r="AV221" s="13" t="s">
        <v>83</v>
      </c>
      <c r="AW221" s="13" t="s">
        <v>32</v>
      </c>
      <c r="AX221" s="13" t="s">
        <v>81</v>
      </c>
      <c r="AY221" s="156" t="s">
        <v>128</v>
      </c>
    </row>
    <row r="222" spans="1:65" s="2" customFormat="1" ht="16.350000000000001" customHeight="1">
      <c r="A222" s="32"/>
      <c r="B222" s="139"/>
      <c r="C222" s="140" t="s">
        <v>354</v>
      </c>
      <c r="D222" s="140" t="s">
        <v>130</v>
      </c>
      <c r="E222" s="141" t="s">
        <v>355</v>
      </c>
      <c r="F222" s="142" t="s">
        <v>356</v>
      </c>
      <c r="G222" s="143" t="s">
        <v>154</v>
      </c>
      <c r="H222" s="144">
        <v>7.7249999999999996</v>
      </c>
      <c r="I222" s="145"/>
      <c r="J222" s="146">
        <f>ROUND(I222*H222,2)</f>
        <v>0</v>
      </c>
      <c r="K222" s="147"/>
      <c r="L222" s="33"/>
      <c r="M222" s="148" t="s">
        <v>1</v>
      </c>
      <c r="N222" s="149" t="s">
        <v>41</v>
      </c>
      <c r="O222" s="58"/>
      <c r="P222" s="150">
        <f>O222*H222</f>
        <v>0</v>
      </c>
      <c r="Q222" s="150">
        <v>0</v>
      </c>
      <c r="R222" s="150">
        <f>Q222*H222</f>
        <v>0</v>
      </c>
      <c r="S222" s="150">
        <v>0</v>
      </c>
      <c r="T222" s="151">
        <f>S222*H222</f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52" t="s">
        <v>134</v>
      </c>
      <c r="AT222" s="152" t="s">
        <v>130</v>
      </c>
      <c r="AU222" s="152" t="s">
        <v>83</v>
      </c>
      <c r="AY222" s="17" t="s">
        <v>128</v>
      </c>
      <c r="BE222" s="153">
        <f>IF(N222="základní",J222,0)</f>
        <v>0</v>
      </c>
      <c r="BF222" s="153">
        <f>IF(N222="snížená",J222,0)</f>
        <v>0</v>
      </c>
      <c r="BG222" s="153">
        <f>IF(N222="zákl. přenesená",J222,0)</f>
        <v>0</v>
      </c>
      <c r="BH222" s="153">
        <f>IF(N222="sníž. přenesená",J222,0)</f>
        <v>0</v>
      </c>
      <c r="BI222" s="153">
        <f>IF(N222="nulová",J222,0)</f>
        <v>0</v>
      </c>
      <c r="BJ222" s="17" t="s">
        <v>81</v>
      </c>
      <c r="BK222" s="153">
        <f>ROUND(I222*H222,2)</f>
        <v>0</v>
      </c>
      <c r="BL222" s="17" t="s">
        <v>134</v>
      </c>
      <c r="BM222" s="152" t="s">
        <v>357</v>
      </c>
    </row>
    <row r="223" spans="1:65" s="12" customFormat="1" ht="22.9" customHeight="1">
      <c r="B223" s="126"/>
      <c r="D223" s="127" t="s">
        <v>75</v>
      </c>
      <c r="E223" s="137" t="s">
        <v>358</v>
      </c>
      <c r="F223" s="137" t="s">
        <v>359</v>
      </c>
      <c r="I223" s="129"/>
      <c r="J223" s="138">
        <f>BK223</f>
        <v>0</v>
      </c>
      <c r="L223" s="126"/>
      <c r="M223" s="131"/>
      <c r="N223" s="132"/>
      <c r="O223" s="132"/>
      <c r="P223" s="133">
        <f>P224</f>
        <v>0</v>
      </c>
      <c r="Q223" s="132"/>
      <c r="R223" s="133">
        <f>R224</f>
        <v>0</v>
      </c>
      <c r="S223" s="132"/>
      <c r="T223" s="134">
        <f>T224</f>
        <v>0</v>
      </c>
      <c r="AR223" s="127" t="s">
        <v>81</v>
      </c>
      <c r="AT223" s="135" t="s">
        <v>75</v>
      </c>
      <c r="AU223" s="135" t="s">
        <v>81</v>
      </c>
      <c r="AY223" s="127" t="s">
        <v>128</v>
      </c>
      <c r="BK223" s="136">
        <f>BK224</f>
        <v>0</v>
      </c>
    </row>
    <row r="224" spans="1:65" s="2" customFormat="1" ht="16.350000000000001" customHeight="1">
      <c r="A224" s="32"/>
      <c r="B224" s="139"/>
      <c r="C224" s="140" t="s">
        <v>360</v>
      </c>
      <c r="D224" s="140" t="s">
        <v>130</v>
      </c>
      <c r="E224" s="141" t="s">
        <v>361</v>
      </c>
      <c r="F224" s="142" t="s">
        <v>362</v>
      </c>
      <c r="G224" s="143" t="s">
        <v>154</v>
      </c>
      <c r="H224" s="144">
        <v>9.2129999999999992</v>
      </c>
      <c r="I224" s="145"/>
      <c r="J224" s="146">
        <f>ROUND(I224*H224,2)</f>
        <v>0</v>
      </c>
      <c r="K224" s="147"/>
      <c r="L224" s="33"/>
      <c r="M224" s="148" t="s">
        <v>1</v>
      </c>
      <c r="N224" s="149" t="s">
        <v>41</v>
      </c>
      <c r="O224" s="58"/>
      <c r="P224" s="150">
        <f>O224*H224</f>
        <v>0</v>
      </c>
      <c r="Q224" s="150">
        <v>0</v>
      </c>
      <c r="R224" s="150">
        <f>Q224*H224</f>
        <v>0</v>
      </c>
      <c r="S224" s="150">
        <v>0</v>
      </c>
      <c r="T224" s="151">
        <f>S224*H224</f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52" t="s">
        <v>134</v>
      </c>
      <c r="AT224" s="152" t="s">
        <v>130</v>
      </c>
      <c r="AU224" s="152" t="s">
        <v>83</v>
      </c>
      <c r="AY224" s="17" t="s">
        <v>128</v>
      </c>
      <c r="BE224" s="153">
        <f>IF(N224="základní",J224,0)</f>
        <v>0</v>
      </c>
      <c r="BF224" s="153">
        <f>IF(N224="snížená",J224,0)</f>
        <v>0</v>
      </c>
      <c r="BG224" s="153">
        <f>IF(N224="zákl. přenesená",J224,0)</f>
        <v>0</v>
      </c>
      <c r="BH224" s="153">
        <f>IF(N224="sníž. přenesená",J224,0)</f>
        <v>0</v>
      </c>
      <c r="BI224" s="153">
        <f>IF(N224="nulová",J224,0)</f>
        <v>0</v>
      </c>
      <c r="BJ224" s="17" t="s">
        <v>81</v>
      </c>
      <c r="BK224" s="153">
        <f>ROUND(I224*H224,2)</f>
        <v>0</v>
      </c>
      <c r="BL224" s="17" t="s">
        <v>134</v>
      </c>
      <c r="BM224" s="152" t="s">
        <v>363</v>
      </c>
    </row>
    <row r="225" spans="1:65" s="12" customFormat="1" ht="25.9" customHeight="1">
      <c r="B225" s="126"/>
      <c r="D225" s="127" t="s">
        <v>75</v>
      </c>
      <c r="E225" s="128" t="s">
        <v>364</v>
      </c>
      <c r="F225" s="128" t="s">
        <v>365</v>
      </c>
      <c r="I225" s="129"/>
      <c r="J225" s="130">
        <f>BK225</f>
        <v>0</v>
      </c>
      <c r="L225" s="126"/>
      <c r="M225" s="131"/>
      <c r="N225" s="132"/>
      <c r="O225" s="132"/>
      <c r="P225" s="133">
        <f>P226+P235+P237+P276+P281+P290+P301+P307+P317</f>
        <v>0</v>
      </c>
      <c r="Q225" s="132"/>
      <c r="R225" s="133">
        <f>R226+R235+R237+R276+R281+R290+R301+R307+R317</f>
        <v>5.47068595</v>
      </c>
      <c r="S225" s="132"/>
      <c r="T225" s="134">
        <f>T226+T235+T237+T276+T281+T290+T301+T307+T317</f>
        <v>0.01</v>
      </c>
      <c r="AR225" s="127" t="s">
        <v>83</v>
      </c>
      <c r="AT225" s="135" t="s">
        <v>75</v>
      </c>
      <c r="AU225" s="135" t="s">
        <v>76</v>
      </c>
      <c r="AY225" s="127" t="s">
        <v>128</v>
      </c>
      <c r="BK225" s="136">
        <f>BK226+BK235+BK237+BK276+BK281+BK290+BK301+BK307+BK317</f>
        <v>0</v>
      </c>
    </row>
    <row r="226" spans="1:65" s="12" customFormat="1" ht="22.9" customHeight="1">
      <c r="B226" s="126"/>
      <c r="D226" s="127" t="s">
        <v>75</v>
      </c>
      <c r="E226" s="137" t="s">
        <v>366</v>
      </c>
      <c r="F226" s="137" t="s">
        <v>367</v>
      </c>
      <c r="I226" s="129"/>
      <c r="J226" s="138">
        <f>BK226</f>
        <v>0</v>
      </c>
      <c r="L226" s="126"/>
      <c r="M226" s="131"/>
      <c r="N226" s="132"/>
      <c r="O226" s="132"/>
      <c r="P226" s="133">
        <f>SUM(P227:P234)</f>
        <v>0</v>
      </c>
      <c r="Q226" s="132"/>
      <c r="R226" s="133">
        <f>SUM(R227:R234)</f>
        <v>3.4206899999999998E-2</v>
      </c>
      <c r="S226" s="132"/>
      <c r="T226" s="134">
        <f>SUM(T227:T234)</f>
        <v>0</v>
      </c>
      <c r="AR226" s="127" t="s">
        <v>83</v>
      </c>
      <c r="AT226" s="135" t="s">
        <v>75</v>
      </c>
      <c r="AU226" s="135" t="s">
        <v>81</v>
      </c>
      <c r="AY226" s="127" t="s">
        <v>128</v>
      </c>
      <c r="BK226" s="136">
        <f>SUM(BK227:BK234)</f>
        <v>0</v>
      </c>
    </row>
    <row r="227" spans="1:65" s="2" customFormat="1" ht="16.350000000000001" customHeight="1">
      <c r="A227" s="32"/>
      <c r="B227" s="139"/>
      <c r="C227" s="140" t="s">
        <v>368</v>
      </c>
      <c r="D227" s="140" t="s">
        <v>130</v>
      </c>
      <c r="E227" s="141" t="s">
        <v>369</v>
      </c>
      <c r="F227" s="142" t="s">
        <v>370</v>
      </c>
      <c r="G227" s="143" t="s">
        <v>170</v>
      </c>
      <c r="H227" s="144">
        <v>15.97</v>
      </c>
      <c r="I227" s="145"/>
      <c r="J227" s="146">
        <f>ROUND(I227*H227,2)</f>
        <v>0</v>
      </c>
      <c r="K227" s="147"/>
      <c r="L227" s="33"/>
      <c r="M227" s="148" t="s">
        <v>1</v>
      </c>
      <c r="N227" s="149" t="s">
        <v>41</v>
      </c>
      <c r="O227" s="58"/>
      <c r="P227" s="150">
        <f>O227*H227</f>
        <v>0</v>
      </c>
      <c r="Q227" s="150">
        <v>0</v>
      </c>
      <c r="R227" s="150">
        <f>Q227*H227</f>
        <v>0</v>
      </c>
      <c r="S227" s="150">
        <v>0</v>
      </c>
      <c r="T227" s="151">
        <f>S227*H227</f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52" t="s">
        <v>205</v>
      </c>
      <c r="AT227" s="152" t="s">
        <v>130</v>
      </c>
      <c r="AU227" s="152" t="s">
        <v>83</v>
      </c>
      <c r="AY227" s="17" t="s">
        <v>128</v>
      </c>
      <c r="BE227" s="153">
        <f>IF(N227="základní",J227,0)</f>
        <v>0</v>
      </c>
      <c r="BF227" s="153">
        <f>IF(N227="snížená",J227,0)</f>
        <v>0</v>
      </c>
      <c r="BG227" s="153">
        <f>IF(N227="zákl. přenesená",J227,0)</f>
        <v>0</v>
      </c>
      <c r="BH227" s="153">
        <f>IF(N227="sníž. přenesená",J227,0)</f>
        <v>0</v>
      </c>
      <c r="BI227" s="153">
        <f>IF(N227="nulová",J227,0)</f>
        <v>0</v>
      </c>
      <c r="BJ227" s="17" t="s">
        <v>81</v>
      </c>
      <c r="BK227" s="153">
        <f>ROUND(I227*H227,2)</f>
        <v>0</v>
      </c>
      <c r="BL227" s="17" t="s">
        <v>205</v>
      </c>
      <c r="BM227" s="152" t="s">
        <v>371</v>
      </c>
    </row>
    <row r="228" spans="1:65" s="14" customFormat="1" ht="11.25">
      <c r="B228" s="163"/>
      <c r="D228" s="155" t="s">
        <v>136</v>
      </c>
      <c r="E228" s="164" t="s">
        <v>1</v>
      </c>
      <c r="F228" s="165" t="s">
        <v>372</v>
      </c>
      <c r="H228" s="164" t="s">
        <v>1</v>
      </c>
      <c r="I228" s="166"/>
      <c r="L228" s="163"/>
      <c r="M228" s="167"/>
      <c r="N228" s="168"/>
      <c r="O228" s="168"/>
      <c r="P228" s="168"/>
      <c r="Q228" s="168"/>
      <c r="R228" s="168"/>
      <c r="S228" s="168"/>
      <c r="T228" s="169"/>
      <c r="AT228" s="164" t="s">
        <v>136</v>
      </c>
      <c r="AU228" s="164" t="s">
        <v>83</v>
      </c>
      <c r="AV228" s="14" t="s">
        <v>81</v>
      </c>
      <c r="AW228" s="14" t="s">
        <v>32</v>
      </c>
      <c r="AX228" s="14" t="s">
        <v>76</v>
      </c>
      <c r="AY228" s="164" t="s">
        <v>128</v>
      </c>
    </row>
    <row r="229" spans="1:65" s="13" customFormat="1" ht="11.25">
      <c r="B229" s="154"/>
      <c r="D229" s="155" t="s">
        <v>136</v>
      </c>
      <c r="E229" s="156" t="s">
        <v>1</v>
      </c>
      <c r="F229" s="157" t="s">
        <v>373</v>
      </c>
      <c r="H229" s="158">
        <v>13.44</v>
      </c>
      <c r="I229" s="159"/>
      <c r="L229" s="154"/>
      <c r="M229" s="160"/>
      <c r="N229" s="161"/>
      <c r="O229" s="161"/>
      <c r="P229" s="161"/>
      <c r="Q229" s="161"/>
      <c r="R229" s="161"/>
      <c r="S229" s="161"/>
      <c r="T229" s="162"/>
      <c r="AT229" s="156" t="s">
        <v>136</v>
      </c>
      <c r="AU229" s="156" t="s">
        <v>83</v>
      </c>
      <c r="AV229" s="13" t="s">
        <v>83</v>
      </c>
      <c r="AW229" s="13" t="s">
        <v>32</v>
      </c>
      <c r="AX229" s="13" t="s">
        <v>76</v>
      </c>
      <c r="AY229" s="156" t="s">
        <v>128</v>
      </c>
    </row>
    <row r="230" spans="1:65" s="13" customFormat="1" ht="11.25">
      <c r="B230" s="154"/>
      <c r="D230" s="155" t="s">
        <v>136</v>
      </c>
      <c r="E230" s="156" t="s">
        <v>1</v>
      </c>
      <c r="F230" s="157" t="s">
        <v>374</v>
      </c>
      <c r="H230" s="158">
        <v>2.5299999999999998</v>
      </c>
      <c r="I230" s="159"/>
      <c r="L230" s="154"/>
      <c r="M230" s="160"/>
      <c r="N230" s="161"/>
      <c r="O230" s="161"/>
      <c r="P230" s="161"/>
      <c r="Q230" s="161"/>
      <c r="R230" s="161"/>
      <c r="S230" s="161"/>
      <c r="T230" s="162"/>
      <c r="AT230" s="156" t="s">
        <v>136</v>
      </c>
      <c r="AU230" s="156" t="s">
        <v>83</v>
      </c>
      <c r="AV230" s="13" t="s">
        <v>83</v>
      </c>
      <c r="AW230" s="13" t="s">
        <v>32</v>
      </c>
      <c r="AX230" s="13" t="s">
        <v>76</v>
      </c>
      <c r="AY230" s="156" t="s">
        <v>128</v>
      </c>
    </row>
    <row r="231" spans="1:65" s="15" customFormat="1" ht="11.25">
      <c r="B231" s="170"/>
      <c r="D231" s="155" t="s">
        <v>136</v>
      </c>
      <c r="E231" s="171" t="s">
        <v>1</v>
      </c>
      <c r="F231" s="172" t="s">
        <v>232</v>
      </c>
      <c r="H231" s="173">
        <v>15.969999999999999</v>
      </c>
      <c r="I231" s="174"/>
      <c r="L231" s="170"/>
      <c r="M231" s="175"/>
      <c r="N231" s="176"/>
      <c r="O231" s="176"/>
      <c r="P231" s="176"/>
      <c r="Q231" s="176"/>
      <c r="R231" s="176"/>
      <c r="S231" s="176"/>
      <c r="T231" s="177"/>
      <c r="AT231" s="171" t="s">
        <v>136</v>
      </c>
      <c r="AU231" s="171" t="s">
        <v>83</v>
      </c>
      <c r="AV231" s="15" t="s">
        <v>134</v>
      </c>
      <c r="AW231" s="15" t="s">
        <v>32</v>
      </c>
      <c r="AX231" s="15" t="s">
        <v>81</v>
      </c>
      <c r="AY231" s="171" t="s">
        <v>128</v>
      </c>
    </row>
    <row r="232" spans="1:65" s="2" customFormat="1" ht="16.350000000000001" customHeight="1">
      <c r="A232" s="32"/>
      <c r="B232" s="139"/>
      <c r="C232" s="178" t="s">
        <v>375</v>
      </c>
      <c r="D232" s="178" t="s">
        <v>376</v>
      </c>
      <c r="E232" s="179" t="s">
        <v>377</v>
      </c>
      <c r="F232" s="180" t="s">
        <v>378</v>
      </c>
      <c r="G232" s="181" t="s">
        <v>170</v>
      </c>
      <c r="H232" s="182">
        <v>16.289000000000001</v>
      </c>
      <c r="I232" s="183"/>
      <c r="J232" s="184">
        <f>ROUND(I232*H232,2)</f>
        <v>0</v>
      </c>
      <c r="K232" s="185"/>
      <c r="L232" s="186"/>
      <c r="M232" s="187" t="s">
        <v>1</v>
      </c>
      <c r="N232" s="188" t="s">
        <v>41</v>
      </c>
      <c r="O232" s="58"/>
      <c r="P232" s="150">
        <f>O232*H232</f>
        <v>0</v>
      </c>
      <c r="Q232" s="150">
        <v>2.0999999999999999E-3</v>
      </c>
      <c r="R232" s="150">
        <f>Q232*H232</f>
        <v>3.4206899999999998E-2</v>
      </c>
      <c r="S232" s="150">
        <v>0</v>
      </c>
      <c r="T232" s="151">
        <f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52" t="s">
        <v>289</v>
      </c>
      <c r="AT232" s="152" t="s">
        <v>376</v>
      </c>
      <c r="AU232" s="152" t="s">
        <v>83</v>
      </c>
      <c r="AY232" s="17" t="s">
        <v>128</v>
      </c>
      <c r="BE232" s="153">
        <f>IF(N232="základní",J232,0)</f>
        <v>0</v>
      </c>
      <c r="BF232" s="153">
        <f>IF(N232="snížená",J232,0)</f>
        <v>0</v>
      </c>
      <c r="BG232" s="153">
        <f>IF(N232="zákl. přenesená",J232,0)</f>
        <v>0</v>
      </c>
      <c r="BH232" s="153">
        <f>IF(N232="sníž. přenesená",J232,0)</f>
        <v>0</v>
      </c>
      <c r="BI232" s="153">
        <f>IF(N232="nulová",J232,0)</f>
        <v>0</v>
      </c>
      <c r="BJ232" s="17" t="s">
        <v>81</v>
      </c>
      <c r="BK232" s="153">
        <f>ROUND(I232*H232,2)</f>
        <v>0</v>
      </c>
      <c r="BL232" s="17" t="s">
        <v>205</v>
      </c>
      <c r="BM232" s="152" t="s">
        <v>379</v>
      </c>
    </row>
    <row r="233" spans="1:65" s="13" customFormat="1" ht="11.25">
      <c r="B233" s="154"/>
      <c r="D233" s="155" t="s">
        <v>136</v>
      </c>
      <c r="F233" s="157" t="s">
        <v>380</v>
      </c>
      <c r="H233" s="158">
        <v>16.289000000000001</v>
      </c>
      <c r="I233" s="159"/>
      <c r="L233" s="154"/>
      <c r="M233" s="160"/>
      <c r="N233" s="161"/>
      <c r="O233" s="161"/>
      <c r="P233" s="161"/>
      <c r="Q233" s="161"/>
      <c r="R233" s="161"/>
      <c r="S233" s="161"/>
      <c r="T233" s="162"/>
      <c r="AT233" s="156" t="s">
        <v>136</v>
      </c>
      <c r="AU233" s="156" t="s">
        <v>83</v>
      </c>
      <c r="AV233" s="13" t="s">
        <v>83</v>
      </c>
      <c r="AW233" s="13" t="s">
        <v>3</v>
      </c>
      <c r="AX233" s="13" t="s">
        <v>81</v>
      </c>
      <c r="AY233" s="156" t="s">
        <v>128</v>
      </c>
    </row>
    <row r="234" spans="1:65" s="2" customFormat="1" ht="21" customHeight="1">
      <c r="A234" s="32"/>
      <c r="B234" s="139"/>
      <c r="C234" s="140" t="s">
        <v>381</v>
      </c>
      <c r="D234" s="140" t="s">
        <v>130</v>
      </c>
      <c r="E234" s="141" t="s">
        <v>382</v>
      </c>
      <c r="F234" s="142" t="s">
        <v>383</v>
      </c>
      <c r="G234" s="143" t="s">
        <v>154</v>
      </c>
      <c r="H234" s="144">
        <v>3.4000000000000002E-2</v>
      </c>
      <c r="I234" s="145"/>
      <c r="J234" s="146">
        <f>ROUND(I234*H234,2)</f>
        <v>0</v>
      </c>
      <c r="K234" s="147"/>
      <c r="L234" s="33"/>
      <c r="M234" s="148" t="s">
        <v>1</v>
      </c>
      <c r="N234" s="149" t="s">
        <v>41</v>
      </c>
      <c r="O234" s="58"/>
      <c r="P234" s="150">
        <f>O234*H234</f>
        <v>0</v>
      </c>
      <c r="Q234" s="150">
        <v>0</v>
      </c>
      <c r="R234" s="150">
        <f>Q234*H234</f>
        <v>0</v>
      </c>
      <c r="S234" s="150">
        <v>0</v>
      </c>
      <c r="T234" s="151">
        <f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52" t="s">
        <v>205</v>
      </c>
      <c r="AT234" s="152" t="s">
        <v>130</v>
      </c>
      <c r="AU234" s="152" t="s">
        <v>83</v>
      </c>
      <c r="AY234" s="17" t="s">
        <v>128</v>
      </c>
      <c r="BE234" s="153">
        <f>IF(N234="základní",J234,0)</f>
        <v>0</v>
      </c>
      <c r="BF234" s="153">
        <f>IF(N234="snížená",J234,0)</f>
        <v>0</v>
      </c>
      <c r="BG234" s="153">
        <f>IF(N234="zákl. přenesená",J234,0)</f>
        <v>0</v>
      </c>
      <c r="BH234" s="153">
        <f>IF(N234="sníž. přenesená",J234,0)</f>
        <v>0</v>
      </c>
      <c r="BI234" s="153">
        <f>IF(N234="nulová",J234,0)</f>
        <v>0</v>
      </c>
      <c r="BJ234" s="17" t="s">
        <v>81</v>
      </c>
      <c r="BK234" s="153">
        <f>ROUND(I234*H234,2)</f>
        <v>0</v>
      </c>
      <c r="BL234" s="17" t="s">
        <v>205</v>
      </c>
      <c r="BM234" s="152" t="s">
        <v>384</v>
      </c>
    </row>
    <row r="235" spans="1:65" s="12" customFormat="1" ht="22.9" customHeight="1">
      <c r="B235" s="126"/>
      <c r="D235" s="127" t="s">
        <v>75</v>
      </c>
      <c r="E235" s="137" t="s">
        <v>385</v>
      </c>
      <c r="F235" s="137" t="s">
        <v>386</v>
      </c>
      <c r="I235" s="129"/>
      <c r="J235" s="138">
        <f>BK235</f>
        <v>0</v>
      </c>
      <c r="L235" s="126"/>
      <c r="M235" s="131"/>
      <c r="N235" s="132"/>
      <c r="O235" s="132"/>
      <c r="P235" s="133">
        <f>P236</f>
        <v>0</v>
      </c>
      <c r="Q235" s="132"/>
      <c r="R235" s="133">
        <f>R236</f>
        <v>0</v>
      </c>
      <c r="S235" s="132"/>
      <c r="T235" s="134">
        <f>T236</f>
        <v>0</v>
      </c>
      <c r="AR235" s="127" t="s">
        <v>83</v>
      </c>
      <c r="AT235" s="135" t="s">
        <v>75</v>
      </c>
      <c r="AU235" s="135" t="s">
        <v>81</v>
      </c>
      <c r="AY235" s="127" t="s">
        <v>128</v>
      </c>
      <c r="BK235" s="136">
        <f>BK236</f>
        <v>0</v>
      </c>
    </row>
    <row r="236" spans="1:65" s="2" customFormat="1" ht="23.45" customHeight="1">
      <c r="A236" s="32"/>
      <c r="B236" s="139"/>
      <c r="C236" s="140" t="s">
        <v>387</v>
      </c>
      <c r="D236" s="140" t="s">
        <v>130</v>
      </c>
      <c r="E236" s="141" t="s">
        <v>388</v>
      </c>
      <c r="F236" s="142" t="s">
        <v>389</v>
      </c>
      <c r="G236" s="143" t="s">
        <v>390</v>
      </c>
      <c r="H236" s="144">
        <v>1</v>
      </c>
      <c r="I236" s="145"/>
      <c r="J236" s="146">
        <f>ROUND(I236*H236,2)</f>
        <v>0</v>
      </c>
      <c r="K236" s="147"/>
      <c r="L236" s="33"/>
      <c r="M236" s="148" t="s">
        <v>1</v>
      </c>
      <c r="N236" s="149" t="s">
        <v>41</v>
      </c>
      <c r="O236" s="58"/>
      <c r="P236" s="150">
        <f>O236*H236</f>
        <v>0</v>
      </c>
      <c r="Q236" s="150">
        <v>0</v>
      </c>
      <c r="R236" s="150">
        <f>Q236*H236</f>
        <v>0</v>
      </c>
      <c r="S236" s="150">
        <v>0</v>
      </c>
      <c r="T236" s="151">
        <f>S236*H236</f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52" t="s">
        <v>205</v>
      </c>
      <c r="AT236" s="152" t="s">
        <v>130</v>
      </c>
      <c r="AU236" s="152" t="s">
        <v>83</v>
      </c>
      <c r="AY236" s="17" t="s">
        <v>128</v>
      </c>
      <c r="BE236" s="153">
        <f>IF(N236="základní",J236,0)</f>
        <v>0</v>
      </c>
      <c r="BF236" s="153">
        <f>IF(N236="snížená",J236,0)</f>
        <v>0</v>
      </c>
      <c r="BG236" s="153">
        <f>IF(N236="zákl. přenesená",J236,0)</f>
        <v>0</v>
      </c>
      <c r="BH236" s="153">
        <f>IF(N236="sníž. přenesená",J236,0)</f>
        <v>0</v>
      </c>
      <c r="BI236" s="153">
        <f>IF(N236="nulová",J236,0)</f>
        <v>0</v>
      </c>
      <c r="BJ236" s="17" t="s">
        <v>81</v>
      </c>
      <c r="BK236" s="153">
        <f>ROUND(I236*H236,2)</f>
        <v>0</v>
      </c>
      <c r="BL236" s="17" t="s">
        <v>205</v>
      </c>
      <c r="BM236" s="152" t="s">
        <v>391</v>
      </c>
    </row>
    <row r="237" spans="1:65" s="12" customFormat="1" ht="22.9" customHeight="1">
      <c r="B237" s="126"/>
      <c r="D237" s="127" t="s">
        <v>75</v>
      </c>
      <c r="E237" s="137" t="s">
        <v>392</v>
      </c>
      <c r="F237" s="137" t="s">
        <v>393</v>
      </c>
      <c r="I237" s="129"/>
      <c r="J237" s="138">
        <f>BK237</f>
        <v>0</v>
      </c>
      <c r="L237" s="126"/>
      <c r="M237" s="131"/>
      <c r="N237" s="132"/>
      <c r="O237" s="132"/>
      <c r="P237" s="133">
        <f>SUM(P238:P275)</f>
        <v>0</v>
      </c>
      <c r="Q237" s="132"/>
      <c r="R237" s="133">
        <f>SUM(R238:R275)</f>
        <v>1.2561368400000001</v>
      </c>
      <c r="S237" s="132"/>
      <c r="T237" s="134">
        <f>SUM(T238:T275)</f>
        <v>0</v>
      </c>
      <c r="AR237" s="127" t="s">
        <v>83</v>
      </c>
      <c r="AT237" s="135" t="s">
        <v>75</v>
      </c>
      <c r="AU237" s="135" t="s">
        <v>81</v>
      </c>
      <c r="AY237" s="127" t="s">
        <v>128</v>
      </c>
      <c r="BK237" s="136">
        <f>SUM(BK238:BK275)</f>
        <v>0</v>
      </c>
    </row>
    <row r="238" spans="1:65" s="2" customFormat="1" ht="16.350000000000001" customHeight="1">
      <c r="A238" s="32"/>
      <c r="B238" s="139"/>
      <c r="C238" s="140" t="s">
        <v>394</v>
      </c>
      <c r="D238" s="140" t="s">
        <v>130</v>
      </c>
      <c r="E238" s="141" t="s">
        <v>395</v>
      </c>
      <c r="F238" s="142" t="s">
        <v>396</v>
      </c>
      <c r="G238" s="143" t="s">
        <v>133</v>
      </c>
      <c r="H238" s="144">
        <v>0.67400000000000004</v>
      </c>
      <c r="I238" s="145"/>
      <c r="J238" s="146">
        <f>ROUND(I238*H238,2)</f>
        <v>0</v>
      </c>
      <c r="K238" s="147"/>
      <c r="L238" s="33"/>
      <c r="M238" s="148" t="s">
        <v>1</v>
      </c>
      <c r="N238" s="149" t="s">
        <v>41</v>
      </c>
      <c r="O238" s="58"/>
      <c r="P238" s="150">
        <f>O238*H238</f>
        <v>0</v>
      </c>
      <c r="Q238" s="150">
        <v>1.2199999999999999E-3</v>
      </c>
      <c r="R238" s="150">
        <f>Q238*H238</f>
        <v>8.2227999999999999E-4</v>
      </c>
      <c r="S238" s="150">
        <v>0</v>
      </c>
      <c r="T238" s="151">
        <f>S238*H238</f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52" t="s">
        <v>205</v>
      </c>
      <c r="AT238" s="152" t="s">
        <v>130</v>
      </c>
      <c r="AU238" s="152" t="s">
        <v>83</v>
      </c>
      <c r="AY238" s="17" t="s">
        <v>128</v>
      </c>
      <c r="BE238" s="153">
        <f>IF(N238="základní",J238,0)</f>
        <v>0</v>
      </c>
      <c r="BF238" s="153">
        <f>IF(N238="snížená",J238,0)</f>
        <v>0</v>
      </c>
      <c r="BG238" s="153">
        <f>IF(N238="zákl. přenesená",J238,0)</f>
        <v>0</v>
      </c>
      <c r="BH238" s="153">
        <f>IF(N238="sníž. přenesená",J238,0)</f>
        <v>0</v>
      </c>
      <c r="BI238" s="153">
        <f>IF(N238="nulová",J238,0)</f>
        <v>0</v>
      </c>
      <c r="BJ238" s="17" t="s">
        <v>81</v>
      </c>
      <c r="BK238" s="153">
        <f>ROUND(I238*H238,2)</f>
        <v>0</v>
      </c>
      <c r="BL238" s="17" t="s">
        <v>205</v>
      </c>
      <c r="BM238" s="152" t="s">
        <v>397</v>
      </c>
    </row>
    <row r="239" spans="1:65" s="13" customFormat="1" ht="11.25">
      <c r="B239" s="154"/>
      <c r="D239" s="155" t="s">
        <v>136</v>
      </c>
      <c r="E239" s="156" t="s">
        <v>1</v>
      </c>
      <c r="F239" s="157" t="s">
        <v>398</v>
      </c>
      <c r="H239" s="158">
        <v>0.372</v>
      </c>
      <c r="I239" s="159"/>
      <c r="L239" s="154"/>
      <c r="M239" s="160"/>
      <c r="N239" s="161"/>
      <c r="O239" s="161"/>
      <c r="P239" s="161"/>
      <c r="Q239" s="161"/>
      <c r="R239" s="161"/>
      <c r="S239" s="161"/>
      <c r="T239" s="162"/>
      <c r="AT239" s="156" t="s">
        <v>136</v>
      </c>
      <c r="AU239" s="156" t="s">
        <v>83</v>
      </c>
      <c r="AV239" s="13" t="s">
        <v>83</v>
      </c>
      <c r="AW239" s="13" t="s">
        <v>32</v>
      </c>
      <c r="AX239" s="13" t="s">
        <v>76</v>
      </c>
      <c r="AY239" s="156" t="s">
        <v>128</v>
      </c>
    </row>
    <row r="240" spans="1:65" s="13" customFormat="1" ht="11.25">
      <c r="B240" s="154"/>
      <c r="D240" s="155" t="s">
        <v>136</v>
      </c>
      <c r="E240" s="156" t="s">
        <v>1</v>
      </c>
      <c r="F240" s="157" t="s">
        <v>399</v>
      </c>
      <c r="H240" s="158">
        <v>0.216</v>
      </c>
      <c r="I240" s="159"/>
      <c r="L240" s="154"/>
      <c r="M240" s="160"/>
      <c r="N240" s="161"/>
      <c r="O240" s="161"/>
      <c r="P240" s="161"/>
      <c r="Q240" s="161"/>
      <c r="R240" s="161"/>
      <c r="S240" s="161"/>
      <c r="T240" s="162"/>
      <c r="AT240" s="156" t="s">
        <v>136</v>
      </c>
      <c r="AU240" s="156" t="s">
        <v>83</v>
      </c>
      <c r="AV240" s="13" t="s">
        <v>83</v>
      </c>
      <c r="AW240" s="13" t="s">
        <v>32</v>
      </c>
      <c r="AX240" s="13" t="s">
        <v>76</v>
      </c>
      <c r="AY240" s="156" t="s">
        <v>128</v>
      </c>
    </row>
    <row r="241" spans="1:65" s="13" customFormat="1" ht="11.25">
      <c r="B241" s="154"/>
      <c r="D241" s="155" t="s">
        <v>136</v>
      </c>
      <c r="E241" s="156" t="s">
        <v>1</v>
      </c>
      <c r="F241" s="157" t="s">
        <v>400</v>
      </c>
      <c r="H241" s="158">
        <v>8.5999999999999993E-2</v>
      </c>
      <c r="I241" s="159"/>
      <c r="L241" s="154"/>
      <c r="M241" s="160"/>
      <c r="N241" s="161"/>
      <c r="O241" s="161"/>
      <c r="P241" s="161"/>
      <c r="Q241" s="161"/>
      <c r="R241" s="161"/>
      <c r="S241" s="161"/>
      <c r="T241" s="162"/>
      <c r="AT241" s="156" t="s">
        <v>136</v>
      </c>
      <c r="AU241" s="156" t="s">
        <v>83</v>
      </c>
      <c r="AV241" s="13" t="s">
        <v>83</v>
      </c>
      <c r="AW241" s="13" t="s">
        <v>32</v>
      </c>
      <c r="AX241" s="13" t="s">
        <v>76</v>
      </c>
      <c r="AY241" s="156" t="s">
        <v>128</v>
      </c>
    </row>
    <row r="242" spans="1:65" s="15" customFormat="1" ht="11.25">
      <c r="B242" s="170"/>
      <c r="D242" s="155" t="s">
        <v>136</v>
      </c>
      <c r="E242" s="171" t="s">
        <v>1</v>
      </c>
      <c r="F242" s="172" t="s">
        <v>232</v>
      </c>
      <c r="H242" s="173">
        <v>0.67400000000000004</v>
      </c>
      <c r="I242" s="174"/>
      <c r="L242" s="170"/>
      <c r="M242" s="175"/>
      <c r="N242" s="176"/>
      <c r="O242" s="176"/>
      <c r="P242" s="176"/>
      <c r="Q242" s="176"/>
      <c r="R242" s="176"/>
      <c r="S242" s="176"/>
      <c r="T242" s="177"/>
      <c r="AT242" s="171" t="s">
        <v>136</v>
      </c>
      <c r="AU242" s="171" t="s">
        <v>83</v>
      </c>
      <c r="AV242" s="15" t="s">
        <v>134</v>
      </c>
      <c r="AW242" s="15" t="s">
        <v>32</v>
      </c>
      <c r="AX242" s="15" t="s">
        <v>81</v>
      </c>
      <c r="AY242" s="171" t="s">
        <v>128</v>
      </c>
    </row>
    <row r="243" spans="1:65" s="2" customFormat="1" ht="21" customHeight="1">
      <c r="A243" s="32"/>
      <c r="B243" s="139"/>
      <c r="C243" s="140" t="s">
        <v>401</v>
      </c>
      <c r="D243" s="140" t="s">
        <v>130</v>
      </c>
      <c r="E243" s="141" t="s">
        <v>402</v>
      </c>
      <c r="F243" s="142" t="s">
        <v>403</v>
      </c>
      <c r="G243" s="143" t="s">
        <v>248</v>
      </c>
      <c r="H243" s="144">
        <v>12.35</v>
      </c>
      <c r="I243" s="145"/>
      <c r="J243" s="146">
        <f>ROUND(I243*H243,2)</f>
        <v>0</v>
      </c>
      <c r="K243" s="147"/>
      <c r="L243" s="33"/>
      <c r="M243" s="148" t="s">
        <v>1</v>
      </c>
      <c r="N243" s="149" t="s">
        <v>41</v>
      </c>
      <c r="O243" s="58"/>
      <c r="P243" s="150">
        <f>O243*H243</f>
        <v>0</v>
      </c>
      <c r="Q243" s="150">
        <v>0</v>
      </c>
      <c r="R243" s="150">
        <f>Q243*H243</f>
        <v>0</v>
      </c>
      <c r="S243" s="150">
        <v>0</v>
      </c>
      <c r="T243" s="151">
        <f>S243*H243</f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52" t="s">
        <v>205</v>
      </c>
      <c r="AT243" s="152" t="s">
        <v>130</v>
      </c>
      <c r="AU243" s="152" t="s">
        <v>83</v>
      </c>
      <c r="AY243" s="17" t="s">
        <v>128</v>
      </c>
      <c r="BE243" s="153">
        <f>IF(N243="základní",J243,0)</f>
        <v>0</v>
      </c>
      <c r="BF243" s="153">
        <f>IF(N243="snížená",J243,0)</f>
        <v>0</v>
      </c>
      <c r="BG243" s="153">
        <f>IF(N243="zákl. přenesená",J243,0)</f>
        <v>0</v>
      </c>
      <c r="BH243" s="153">
        <f>IF(N243="sníž. přenesená",J243,0)</f>
        <v>0</v>
      </c>
      <c r="BI243" s="153">
        <f>IF(N243="nulová",J243,0)</f>
        <v>0</v>
      </c>
      <c r="BJ243" s="17" t="s">
        <v>81</v>
      </c>
      <c r="BK243" s="153">
        <f>ROUND(I243*H243,2)</f>
        <v>0</v>
      </c>
      <c r="BL243" s="17" t="s">
        <v>205</v>
      </c>
      <c r="BM243" s="152" t="s">
        <v>404</v>
      </c>
    </row>
    <row r="244" spans="1:65" s="13" customFormat="1" ht="11.25">
      <c r="B244" s="154"/>
      <c r="D244" s="155" t="s">
        <v>136</v>
      </c>
      <c r="E244" s="156" t="s">
        <v>1</v>
      </c>
      <c r="F244" s="157" t="s">
        <v>405</v>
      </c>
      <c r="H244" s="158">
        <v>12.35</v>
      </c>
      <c r="I244" s="159"/>
      <c r="L244" s="154"/>
      <c r="M244" s="160"/>
      <c r="N244" s="161"/>
      <c r="O244" s="161"/>
      <c r="P244" s="161"/>
      <c r="Q244" s="161"/>
      <c r="R244" s="161"/>
      <c r="S244" s="161"/>
      <c r="T244" s="162"/>
      <c r="AT244" s="156" t="s">
        <v>136</v>
      </c>
      <c r="AU244" s="156" t="s">
        <v>83</v>
      </c>
      <c r="AV244" s="13" t="s">
        <v>83</v>
      </c>
      <c r="AW244" s="13" t="s">
        <v>32</v>
      </c>
      <c r="AX244" s="13" t="s">
        <v>81</v>
      </c>
      <c r="AY244" s="156" t="s">
        <v>128</v>
      </c>
    </row>
    <row r="245" spans="1:65" s="2" customFormat="1" ht="16.350000000000001" customHeight="1">
      <c r="A245" s="32"/>
      <c r="B245" s="139"/>
      <c r="C245" s="178" t="s">
        <v>406</v>
      </c>
      <c r="D245" s="178" t="s">
        <v>376</v>
      </c>
      <c r="E245" s="179" t="s">
        <v>407</v>
      </c>
      <c r="F245" s="180" t="s">
        <v>408</v>
      </c>
      <c r="G245" s="181" t="s">
        <v>133</v>
      </c>
      <c r="H245" s="182">
        <v>0.13400000000000001</v>
      </c>
      <c r="I245" s="183"/>
      <c r="J245" s="184">
        <f>ROUND(I245*H245,2)</f>
        <v>0</v>
      </c>
      <c r="K245" s="185"/>
      <c r="L245" s="186"/>
      <c r="M245" s="187" t="s">
        <v>1</v>
      </c>
      <c r="N245" s="188" t="s">
        <v>41</v>
      </c>
      <c r="O245" s="58"/>
      <c r="P245" s="150">
        <f>O245*H245</f>
        <v>0</v>
      </c>
      <c r="Q245" s="150">
        <v>0.55000000000000004</v>
      </c>
      <c r="R245" s="150">
        <f>Q245*H245</f>
        <v>7.3700000000000015E-2</v>
      </c>
      <c r="S245" s="150">
        <v>0</v>
      </c>
      <c r="T245" s="151">
        <f>S245*H245</f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52" t="s">
        <v>289</v>
      </c>
      <c r="AT245" s="152" t="s">
        <v>376</v>
      </c>
      <c r="AU245" s="152" t="s">
        <v>83</v>
      </c>
      <c r="AY245" s="17" t="s">
        <v>128</v>
      </c>
      <c r="BE245" s="153">
        <f>IF(N245="základní",J245,0)</f>
        <v>0</v>
      </c>
      <c r="BF245" s="153">
        <f>IF(N245="snížená",J245,0)</f>
        <v>0</v>
      </c>
      <c r="BG245" s="153">
        <f>IF(N245="zákl. přenesená",J245,0)</f>
        <v>0</v>
      </c>
      <c r="BH245" s="153">
        <f>IF(N245="sníž. přenesená",J245,0)</f>
        <v>0</v>
      </c>
      <c r="BI245" s="153">
        <f>IF(N245="nulová",J245,0)</f>
        <v>0</v>
      </c>
      <c r="BJ245" s="17" t="s">
        <v>81</v>
      </c>
      <c r="BK245" s="153">
        <f>ROUND(I245*H245,2)</f>
        <v>0</v>
      </c>
      <c r="BL245" s="17" t="s">
        <v>205</v>
      </c>
      <c r="BM245" s="152" t="s">
        <v>409</v>
      </c>
    </row>
    <row r="246" spans="1:65" s="13" customFormat="1" ht="11.25">
      <c r="B246" s="154"/>
      <c r="D246" s="155" t="s">
        <v>136</v>
      </c>
      <c r="E246" s="156" t="s">
        <v>1</v>
      </c>
      <c r="F246" s="157" t="s">
        <v>410</v>
      </c>
      <c r="H246" s="158">
        <v>0.124</v>
      </c>
      <c r="I246" s="159"/>
      <c r="L246" s="154"/>
      <c r="M246" s="160"/>
      <c r="N246" s="161"/>
      <c r="O246" s="161"/>
      <c r="P246" s="161"/>
      <c r="Q246" s="161"/>
      <c r="R246" s="161"/>
      <c r="S246" s="161"/>
      <c r="T246" s="162"/>
      <c r="AT246" s="156" t="s">
        <v>136</v>
      </c>
      <c r="AU246" s="156" t="s">
        <v>83</v>
      </c>
      <c r="AV246" s="13" t="s">
        <v>83</v>
      </c>
      <c r="AW246" s="13" t="s">
        <v>32</v>
      </c>
      <c r="AX246" s="13" t="s">
        <v>81</v>
      </c>
      <c r="AY246" s="156" t="s">
        <v>128</v>
      </c>
    </row>
    <row r="247" spans="1:65" s="13" customFormat="1" ht="11.25">
      <c r="B247" s="154"/>
      <c r="D247" s="155" t="s">
        <v>136</v>
      </c>
      <c r="F247" s="157" t="s">
        <v>411</v>
      </c>
      <c r="H247" s="158">
        <v>0.13400000000000001</v>
      </c>
      <c r="I247" s="159"/>
      <c r="L247" s="154"/>
      <c r="M247" s="160"/>
      <c r="N247" s="161"/>
      <c r="O247" s="161"/>
      <c r="P247" s="161"/>
      <c r="Q247" s="161"/>
      <c r="R247" s="161"/>
      <c r="S247" s="161"/>
      <c r="T247" s="162"/>
      <c r="AT247" s="156" t="s">
        <v>136</v>
      </c>
      <c r="AU247" s="156" t="s">
        <v>83</v>
      </c>
      <c r="AV247" s="13" t="s">
        <v>83</v>
      </c>
      <c r="AW247" s="13" t="s">
        <v>3</v>
      </c>
      <c r="AX247" s="13" t="s">
        <v>81</v>
      </c>
      <c r="AY247" s="156" t="s">
        <v>128</v>
      </c>
    </row>
    <row r="248" spans="1:65" s="2" customFormat="1" ht="21" customHeight="1">
      <c r="A248" s="32"/>
      <c r="B248" s="139"/>
      <c r="C248" s="140" t="s">
        <v>412</v>
      </c>
      <c r="D248" s="140" t="s">
        <v>130</v>
      </c>
      <c r="E248" s="141" t="s">
        <v>413</v>
      </c>
      <c r="F248" s="142" t="s">
        <v>414</v>
      </c>
      <c r="G248" s="143" t="s">
        <v>248</v>
      </c>
      <c r="H248" s="144">
        <v>17.7</v>
      </c>
      <c r="I248" s="145"/>
      <c r="J248" s="146">
        <f>ROUND(I248*H248,2)</f>
        <v>0</v>
      </c>
      <c r="K248" s="147"/>
      <c r="L248" s="33"/>
      <c r="M248" s="148" t="s">
        <v>1</v>
      </c>
      <c r="N248" s="149" t="s">
        <v>41</v>
      </c>
      <c r="O248" s="58"/>
      <c r="P248" s="150">
        <f>O248*H248</f>
        <v>0</v>
      </c>
      <c r="Q248" s="150">
        <v>0</v>
      </c>
      <c r="R248" s="150">
        <f>Q248*H248</f>
        <v>0</v>
      </c>
      <c r="S248" s="150">
        <v>0</v>
      </c>
      <c r="T248" s="151">
        <f>S248*H248</f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52" t="s">
        <v>205</v>
      </c>
      <c r="AT248" s="152" t="s">
        <v>130</v>
      </c>
      <c r="AU248" s="152" t="s">
        <v>83</v>
      </c>
      <c r="AY248" s="17" t="s">
        <v>128</v>
      </c>
      <c r="BE248" s="153">
        <f>IF(N248="základní",J248,0)</f>
        <v>0</v>
      </c>
      <c r="BF248" s="153">
        <f>IF(N248="snížená",J248,0)</f>
        <v>0</v>
      </c>
      <c r="BG248" s="153">
        <f>IF(N248="zákl. přenesená",J248,0)</f>
        <v>0</v>
      </c>
      <c r="BH248" s="153">
        <f>IF(N248="sníž. přenesená",J248,0)</f>
        <v>0</v>
      </c>
      <c r="BI248" s="153">
        <f>IF(N248="nulová",J248,0)</f>
        <v>0</v>
      </c>
      <c r="BJ248" s="17" t="s">
        <v>81</v>
      </c>
      <c r="BK248" s="153">
        <f>ROUND(I248*H248,2)</f>
        <v>0</v>
      </c>
      <c r="BL248" s="17" t="s">
        <v>205</v>
      </c>
      <c r="BM248" s="152" t="s">
        <v>415</v>
      </c>
    </row>
    <row r="249" spans="1:65" s="13" customFormat="1" ht="11.25">
      <c r="B249" s="154"/>
      <c r="D249" s="155" t="s">
        <v>136</v>
      </c>
      <c r="E249" s="156" t="s">
        <v>1</v>
      </c>
      <c r="F249" s="157" t="s">
        <v>416</v>
      </c>
      <c r="H249" s="158">
        <v>17.7</v>
      </c>
      <c r="I249" s="159"/>
      <c r="L249" s="154"/>
      <c r="M249" s="160"/>
      <c r="N249" s="161"/>
      <c r="O249" s="161"/>
      <c r="P249" s="161"/>
      <c r="Q249" s="161"/>
      <c r="R249" s="161"/>
      <c r="S249" s="161"/>
      <c r="T249" s="162"/>
      <c r="AT249" s="156" t="s">
        <v>136</v>
      </c>
      <c r="AU249" s="156" t="s">
        <v>83</v>
      </c>
      <c r="AV249" s="13" t="s">
        <v>83</v>
      </c>
      <c r="AW249" s="13" t="s">
        <v>32</v>
      </c>
      <c r="AX249" s="13" t="s">
        <v>81</v>
      </c>
      <c r="AY249" s="156" t="s">
        <v>128</v>
      </c>
    </row>
    <row r="250" spans="1:65" s="2" customFormat="1" ht="16.350000000000001" customHeight="1">
      <c r="A250" s="32"/>
      <c r="B250" s="139"/>
      <c r="C250" s="178" t="s">
        <v>417</v>
      </c>
      <c r="D250" s="178" t="s">
        <v>376</v>
      </c>
      <c r="E250" s="179" t="s">
        <v>418</v>
      </c>
      <c r="F250" s="180" t="s">
        <v>419</v>
      </c>
      <c r="G250" s="181" t="s">
        <v>133</v>
      </c>
      <c r="H250" s="182">
        <v>0.26800000000000002</v>
      </c>
      <c r="I250" s="183"/>
      <c r="J250" s="184">
        <f>ROUND(I250*H250,2)</f>
        <v>0</v>
      </c>
      <c r="K250" s="185"/>
      <c r="L250" s="186"/>
      <c r="M250" s="187" t="s">
        <v>1</v>
      </c>
      <c r="N250" s="188" t="s">
        <v>41</v>
      </c>
      <c r="O250" s="58"/>
      <c r="P250" s="150">
        <f>O250*H250</f>
        <v>0</v>
      </c>
      <c r="Q250" s="150">
        <v>0.55000000000000004</v>
      </c>
      <c r="R250" s="150">
        <f>Q250*H250</f>
        <v>0.14740000000000003</v>
      </c>
      <c r="S250" s="150">
        <v>0</v>
      </c>
      <c r="T250" s="151">
        <f>S250*H250</f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52" t="s">
        <v>289</v>
      </c>
      <c r="AT250" s="152" t="s">
        <v>376</v>
      </c>
      <c r="AU250" s="152" t="s">
        <v>83</v>
      </c>
      <c r="AY250" s="17" t="s">
        <v>128</v>
      </c>
      <c r="BE250" s="153">
        <f>IF(N250="základní",J250,0)</f>
        <v>0</v>
      </c>
      <c r="BF250" s="153">
        <f>IF(N250="snížená",J250,0)</f>
        <v>0</v>
      </c>
      <c r="BG250" s="153">
        <f>IF(N250="zákl. přenesená",J250,0)</f>
        <v>0</v>
      </c>
      <c r="BH250" s="153">
        <f>IF(N250="sníž. přenesená",J250,0)</f>
        <v>0</v>
      </c>
      <c r="BI250" s="153">
        <f>IF(N250="nulová",J250,0)</f>
        <v>0</v>
      </c>
      <c r="BJ250" s="17" t="s">
        <v>81</v>
      </c>
      <c r="BK250" s="153">
        <f>ROUND(I250*H250,2)</f>
        <v>0</v>
      </c>
      <c r="BL250" s="17" t="s">
        <v>205</v>
      </c>
      <c r="BM250" s="152" t="s">
        <v>420</v>
      </c>
    </row>
    <row r="251" spans="1:65" s="13" customFormat="1" ht="11.25">
      <c r="B251" s="154"/>
      <c r="D251" s="155" t="s">
        <v>136</v>
      </c>
      <c r="E251" s="156" t="s">
        <v>1</v>
      </c>
      <c r="F251" s="157" t="s">
        <v>421</v>
      </c>
      <c r="H251" s="158">
        <v>0.248</v>
      </c>
      <c r="I251" s="159"/>
      <c r="L251" s="154"/>
      <c r="M251" s="160"/>
      <c r="N251" s="161"/>
      <c r="O251" s="161"/>
      <c r="P251" s="161"/>
      <c r="Q251" s="161"/>
      <c r="R251" s="161"/>
      <c r="S251" s="161"/>
      <c r="T251" s="162"/>
      <c r="AT251" s="156" t="s">
        <v>136</v>
      </c>
      <c r="AU251" s="156" t="s">
        <v>83</v>
      </c>
      <c r="AV251" s="13" t="s">
        <v>83</v>
      </c>
      <c r="AW251" s="13" t="s">
        <v>32</v>
      </c>
      <c r="AX251" s="13" t="s">
        <v>81</v>
      </c>
      <c r="AY251" s="156" t="s">
        <v>128</v>
      </c>
    </row>
    <row r="252" spans="1:65" s="13" customFormat="1" ht="11.25">
      <c r="B252" s="154"/>
      <c r="D252" s="155" t="s">
        <v>136</v>
      </c>
      <c r="F252" s="157" t="s">
        <v>422</v>
      </c>
      <c r="H252" s="158">
        <v>0.26800000000000002</v>
      </c>
      <c r="I252" s="159"/>
      <c r="L252" s="154"/>
      <c r="M252" s="160"/>
      <c r="N252" s="161"/>
      <c r="O252" s="161"/>
      <c r="P252" s="161"/>
      <c r="Q252" s="161"/>
      <c r="R252" s="161"/>
      <c r="S252" s="161"/>
      <c r="T252" s="162"/>
      <c r="AT252" s="156" t="s">
        <v>136</v>
      </c>
      <c r="AU252" s="156" t="s">
        <v>83</v>
      </c>
      <c r="AV252" s="13" t="s">
        <v>83</v>
      </c>
      <c r="AW252" s="13" t="s">
        <v>3</v>
      </c>
      <c r="AX252" s="13" t="s">
        <v>81</v>
      </c>
      <c r="AY252" s="156" t="s">
        <v>128</v>
      </c>
    </row>
    <row r="253" spans="1:65" s="2" customFormat="1" ht="21" customHeight="1">
      <c r="A253" s="32"/>
      <c r="B253" s="139"/>
      <c r="C253" s="140" t="s">
        <v>423</v>
      </c>
      <c r="D253" s="140" t="s">
        <v>130</v>
      </c>
      <c r="E253" s="141" t="s">
        <v>424</v>
      </c>
      <c r="F253" s="142" t="s">
        <v>425</v>
      </c>
      <c r="G253" s="143" t="s">
        <v>170</v>
      </c>
      <c r="H253" s="144">
        <v>9</v>
      </c>
      <c r="I253" s="145"/>
      <c r="J253" s="146">
        <f>ROUND(I253*H253,2)</f>
        <v>0</v>
      </c>
      <c r="K253" s="147"/>
      <c r="L253" s="33"/>
      <c r="M253" s="148" t="s">
        <v>1</v>
      </c>
      <c r="N253" s="149" t="s">
        <v>41</v>
      </c>
      <c r="O253" s="58"/>
      <c r="P253" s="150">
        <f>O253*H253</f>
        <v>0</v>
      </c>
      <c r="Q253" s="150">
        <v>0</v>
      </c>
      <c r="R253" s="150">
        <f>Q253*H253</f>
        <v>0</v>
      </c>
      <c r="S253" s="150">
        <v>0</v>
      </c>
      <c r="T253" s="151">
        <f>S253*H253</f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52" t="s">
        <v>205</v>
      </c>
      <c r="AT253" s="152" t="s">
        <v>130</v>
      </c>
      <c r="AU253" s="152" t="s">
        <v>83</v>
      </c>
      <c r="AY253" s="17" t="s">
        <v>128</v>
      </c>
      <c r="BE253" s="153">
        <f>IF(N253="základní",J253,0)</f>
        <v>0</v>
      </c>
      <c r="BF253" s="153">
        <f>IF(N253="snížená",J253,0)</f>
        <v>0</v>
      </c>
      <c r="BG253" s="153">
        <f>IF(N253="zákl. přenesená",J253,0)</f>
        <v>0</v>
      </c>
      <c r="BH253" s="153">
        <f>IF(N253="sníž. přenesená",J253,0)</f>
        <v>0</v>
      </c>
      <c r="BI253" s="153">
        <f>IF(N253="nulová",J253,0)</f>
        <v>0</v>
      </c>
      <c r="BJ253" s="17" t="s">
        <v>81</v>
      </c>
      <c r="BK253" s="153">
        <f>ROUND(I253*H253,2)</f>
        <v>0</v>
      </c>
      <c r="BL253" s="17" t="s">
        <v>205</v>
      </c>
      <c r="BM253" s="152" t="s">
        <v>426</v>
      </c>
    </row>
    <row r="254" spans="1:65" s="2" customFormat="1" ht="16.350000000000001" customHeight="1">
      <c r="A254" s="32"/>
      <c r="B254" s="139"/>
      <c r="C254" s="178" t="s">
        <v>427</v>
      </c>
      <c r="D254" s="178" t="s">
        <v>376</v>
      </c>
      <c r="E254" s="179" t="s">
        <v>428</v>
      </c>
      <c r="F254" s="180" t="s">
        <v>429</v>
      </c>
      <c r="G254" s="181" t="s">
        <v>133</v>
      </c>
      <c r="H254" s="182">
        <v>0.23300000000000001</v>
      </c>
      <c r="I254" s="183"/>
      <c r="J254" s="184">
        <f>ROUND(I254*H254,2)</f>
        <v>0</v>
      </c>
      <c r="K254" s="185"/>
      <c r="L254" s="186"/>
      <c r="M254" s="187" t="s">
        <v>1</v>
      </c>
      <c r="N254" s="188" t="s">
        <v>41</v>
      </c>
      <c r="O254" s="58"/>
      <c r="P254" s="150">
        <f>O254*H254</f>
        <v>0</v>
      </c>
      <c r="Q254" s="150">
        <v>0.55000000000000004</v>
      </c>
      <c r="R254" s="150">
        <f>Q254*H254</f>
        <v>0.12815000000000001</v>
      </c>
      <c r="S254" s="150">
        <v>0</v>
      </c>
      <c r="T254" s="151">
        <f>S254*H254</f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52" t="s">
        <v>289</v>
      </c>
      <c r="AT254" s="152" t="s">
        <v>376</v>
      </c>
      <c r="AU254" s="152" t="s">
        <v>83</v>
      </c>
      <c r="AY254" s="17" t="s">
        <v>128</v>
      </c>
      <c r="BE254" s="153">
        <f>IF(N254="základní",J254,0)</f>
        <v>0</v>
      </c>
      <c r="BF254" s="153">
        <f>IF(N254="snížená",J254,0)</f>
        <v>0</v>
      </c>
      <c r="BG254" s="153">
        <f>IF(N254="zákl. přenesená",J254,0)</f>
        <v>0</v>
      </c>
      <c r="BH254" s="153">
        <f>IF(N254="sníž. přenesená",J254,0)</f>
        <v>0</v>
      </c>
      <c r="BI254" s="153">
        <f>IF(N254="nulová",J254,0)</f>
        <v>0</v>
      </c>
      <c r="BJ254" s="17" t="s">
        <v>81</v>
      </c>
      <c r="BK254" s="153">
        <f>ROUND(I254*H254,2)</f>
        <v>0</v>
      </c>
      <c r="BL254" s="17" t="s">
        <v>205</v>
      </c>
      <c r="BM254" s="152" t="s">
        <v>430</v>
      </c>
    </row>
    <row r="255" spans="1:65" s="13" customFormat="1" ht="11.25">
      <c r="B255" s="154"/>
      <c r="D255" s="155" t="s">
        <v>136</v>
      </c>
      <c r="E255" s="156" t="s">
        <v>1</v>
      </c>
      <c r="F255" s="157" t="s">
        <v>431</v>
      </c>
      <c r="H255" s="158">
        <v>0.216</v>
      </c>
      <c r="I255" s="159"/>
      <c r="L255" s="154"/>
      <c r="M255" s="160"/>
      <c r="N255" s="161"/>
      <c r="O255" s="161"/>
      <c r="P255" s="161"/>
      <c r="Q255" s="161"/>
      <c r="R255" s="161"/>
      <c r="S255" s="161"/>
      <c r="T255" s="162"/>
      <c r="AT255" s="156" t="s">
        <v>136</v>
      </c>
      <c r="AU255" s="156" t="s">
        <v>83</v>
      </c>
      <c r="AV255" s="13" t="s">
        <v>83</v>
      </c>
      <c r="AW255" s="13" t="s">
        <v>32</v>
      </c>
      <c r="AX255" s="13" t="s">
        <v>81</v>
      </c>
      <c r="AY255" s="156" t="s">
        <v>128</v>
      </c>
    </row>
    <row r="256" spans="1:65" s="13" customFormat="1" ht="11.25">
      <c r="B256" s="154"/>
      <c r="D256" s="155" t="s">
        <v>136</v>
      </c>
      <c r="F256" s="157" t="s">
        <v>432</v>
      </c>
      <c r="H256" s="158">
        <v>0.23300000000000001</v>
      </c>
      <c r="I256" s="159"/>
      <c r="L256" s="154"/>
      <c r="M256" s="160"/>
      <c r="N256" s="161"/>
      <c r="O256" s="161"/>
      <c r="P256" s="161"/>
      <c r="Q256" s="161"/>
      <c r="R256" s="161"/>
      <c r="S256" s="161"/>
      <c r="T256" s="162"/>
      <c r="AT256" s="156" t="s">
        <v>136</v>
      </c>
      <c r="AU256" s="156" t="s">
        <v>83</v>
      </c>
      <c r="AV256" s="13" t="s">
        <v>83</v>
      </c>
      <c r="AW256" s="13" t="s">
        <v>3</v>
      </c>
      <c r="AX256" s="13" t="s">
        <v>81</v>
      </c>
      <c r="AY256" s="156" t="s">
        <v>128</v>
      </c>
    </row>
    <row r="257" spans="1:65" s="2" customFormat="1" ht="16.350000000000001" customHeight="1">
      <c r="A257" s="32"/>
      <c r="B257" s="139"/>
      <c r="C257" s="140" t="s">
        <v>433</v>
      </c>
      <c r="D257" s="140" t="s">
        <v>130</v>
      </c>
      <c r="E257" s="141" t="s">
        <v>434</v>
      </c>
      <c r="F257" s="142" t="s">
        <v>435</v>
      </c>
      <c r="G257" s="143" t="s">
        <v>170</v>
      </c>
      <c r="H257" s="144">
        <v>9</v>
      </c>
      <c r="I257" s="145"/>
      <c r="J257" s="146">
        <f>ROUND(I257*H257,2)</f>
        <v>0</v>
      </c>
      <c r="K257" s="147"/>
      <c r="L257" s="33"/>
      <c r="M257" s="148" t="s">
        <v>1</v>
      </c>
      <c r="N257" s="149" t="s">
        <v>41</v>
      </c>
      <c r="O257" s="58"/>
      <c r="P257" s="150">
        <f>O257*H257</f>
        <v>0</v>
      </c>
      <c r="Q257" s="150">
        <v>0</v>
      </c>
      <c r="R257" s="150">
        <f>Q257*H257</f>
        <v>0</v>
      </c>
      <c r="S257" s="150">
        <v>0</v>
      </c>
      <c r="T257" s="151">
        <f>S257*H257</f>
        <v>0</v>
      </c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R257" s="152" t="s">
        <v>205</v>
      </c>
      <c r="AT257" s="152" t="s">
        <v>130</v>
      </c>
      <c r="AU257" s="152" t="s">
        <v>83</v>
      </c>
      <c r="AY257" s="17" t="s">
        <v>128</v>
      </c>
      <c r="BE257" s="153">
        <f>IF(N257="základní",J257,0)</f>
        <v>0</v>
      </c>
      <c r="BF257" s="153">
        <f>IF(N257="snížená",J257,0)</f>
        <v>0</v>
      </c>
      <c r="BG257" s="153">
        <f>IF(N257="zákl. přenesená",J257,0)</f>
        <v>0</v>
      </c>
      <c r="BH257" s="153">
        <f>IF(N257="sníž. přenesená",J257,0)</f>
        <v>0</v>
      </c>
      <c r="BI257" s="153">
        <f>IF(N257="nulová",J257,0)</f>
        <v>0</v>
      </c>
      <c r="BJ257" s="17" t="s">
        <v>81</v>
      </c>
      <c r="BK257" s="153">
        <f>ROUND(I257*H257,2)</f>
        <v>0</v>
      </c>
      <c r="BL257" s="17" t="s">
        <v>205</v>
      </c>
      <c r="BM257" s="152" t="s">
        <v>436</v>
      </c>
    </row>
    <row r="258" spans="1:65" s="2" customFormat="1" ht="16.350000000000001" customHeight="1">
      <c r="A258" s="32"/>
      <c r="B258" s="139"/>
      <c r="C258" s="178" t="s">
        <v>437</v>
      </c>
      <c r="D258" s="178" t="s">
        <v>376</v>
      </c>
      <c r="E258" s="179" t="s">
        <v>438</v>
      </c>
      <c r="F258" s="180" t="s">
        <v>439</v>
      </c>
      <c r="G258" s="181" t="s">
        <v>133</v>
      </c>
      <c r="H258" s="182">
        <v>9.2999999999999999E-2</v>
      </c>
      <c r="I258" s="183"/>
      <c r="J258" s="184">
        <f>ROUND(I258*H258,2)</f>
        <v>0</v>
      </c>
      <c r="K258" s="185"/>
      <c r="L258" s="186"/>
      <c r="M258" s="187" t="s">
        <v>1</v>
      </c>
      <c r="N258" s="188" t="s">
        <v>41</v>
      </c>
      <c r="O258" s="58"/>
      <c r="P258" s="150">
        <f>O258*H258</f>
        <v>0</v>
      </c>
      <c r="Q258" s="150">
        <v>0.55000000000000004</v>
      </c>
      <c r="R258" s="150">
        <f>Q258*H258</f>
        <v>5.1150000000000001E-2</v>
      </c>
      <c r="S258" s="150">
        <v>0</v>
      </c>
      <c r="T258" s="151">
        <f>S258*H258</f>
        <v>0</v>
      </c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R258" s="152" t="s">
        <v>289</v>
      </c>
      <c r="AT258" s="152" t="s">
        <v>376</v>
      </c>
      <c r="AU258" s="152" t="s">
        <v>83</v>
      </c>
      <c r="AY258" s="17" t="s">
        <v>128</v>
      </c>
      <c r="BE258" s="153">
        <f>IF(N258="základní",J258,0)</f>
        <v>0</v>
      </c>
      <c r="BF258" s="153">
        <f>IF(N258="snížená",J258,0)</f>
        <v>0</v>
      </c>
      <c r="BG258" s="153">
        <f>IF(N258="zákl. přenesená",J258,0)</f>
        <v>0</v>
      </c>
      <c r="BH258" s="153">
        <f>IF(N258="sníž. přenesená",J258,0)</f>
        <v>0</v>
      </c>
      <c r="BI258" s="153">
        <f>IF(N258="nulová",J258,0)</f>
        <v>0</v>
      </c>
      <c r="BJ258" s="17" t="s">
        <v>81</v>
      </c>
      <c r="BK258" s="153">
        <f>ROUND(I258*H258,2)</f>
        <v>0</v>
      </c>
      <c r="BL258" s="17" t="s">
        <v>205</v>
      </c>
      <c r="BM258" s="152" t="s">
        <v>440</v>
      </c>
    </row>
    <row r="259" spans="1:65" s="13" customFormat="1" ht="11.25">
      <c r="B259" s="154"/>
      <c r="D259" s="155" t="s">
        <v>136</v>
      </c>
      <c r="E259" s="156" t="s">
        <v>1</v>
      </c>
      <c r="F259" s="157" t="s">
        <v>441</v>
      </c>
      <c r="H259" s="158">
        <v>8.5999999999999993E-2</v>
      </c>
      <c r="I259" s="159"/>
      <c r="L259" s="154"/>
      <c r="M259" s="160"/>
      <c r="N259" s="161"/>
      <c r="O259" s="161"/>
      <c r="P259" s="161"/>
      <c r="Q259" s="161"/>
      <c r="R259" s="161"/>
      <c r="S259" s="161"/>
      <c r="T259" s="162"/>
      <c r="AT259" s="156" t="s">
        <v>136</v>
      </c>
      <c r="AU259" s="156" t="s">
        <v>83</v>
      </c>
      <c r="AV259" s="13" t="s">
        <v>83</v>
      </c>
      <c r="AW259" s="13" t="s">
        <v>32</v>
      </c>
      <c r="AX259" s="13" t="s">
        <v>81</v>
      </c>
      <c r="AY259" s="156" t="s">
        <v>128</v>
      </c>
    </row>
    <row r="260" spans="1:65" s="13" customFormat="1" ht="11.25">
      <c r="B260" s="154"/>
      <c r="D260" s="155" t="s">
        <v>136</v>
      </c>
      <c r="F260" s="157" t="s">
        <v>442</v>
      </c>
      <c r="H260" s="158">
        <v>9.2999999999999999E-2</v>
      </c>
      <c r="I260" s="159"/>
      <c r="L260" s="154"/>
      <c r="M260" s="160"/>
      <c r="N260" s="161"/>
      <c r="O260" s="161"/>
      <c r="P260" s="161"/>
      <c r="Q260" s="161"/>
      <c r="R260" s="161"/>
      <c r="S260" s="161"/>
      <c r="T260" s="162"/>
      <c r="AT260" s="156" t="s">
        <v>136</v>
      </c>
      <c r="AU260" s="156" t="s">
        <v>83</v>
      </c>
      <c r="AV260" s="13" t="s">
        <v>83</v>
      </c>
      <c r="AW260" s="13" t="s">
        <v>3</v>
      </c>
      <c r="AX260" s="13" t="s">
        <v>81</v>
      </c>
      <c r="AY260" s="156" t="s">
        <v>128</v>
      </c>
    </row>
    <row r="261" spans="1:65" s="2" customFormat="1" ht="16.350000000000001" customHeight="1">
      <c r="A261" s="32"/>
      <c r="B261" s="139"/>
      <c r="C261" s="140" t="s">
        <v>443</v>
      </c>
      <c r="D261" s="140" t="s">
        <v>130</v>
      </c>
      <c r="E261" s="141" t="s">
        <v>444</v>
      </c>
      <c r="F261" s="142" t="s">
        <v>445</v>
      </c>
      <c r="G261" s="143" t="s">
        <v>133</v>
      </c>
      <c r="H261" s="144">
        <v>0.67400000000000004</v>
      </c>
      <c r="I261" s="145"/>
      <c r="J261" s="146">
        <f>ROUND(I261*H261,2)</f>
        <v>0</v>
      </c>
      <c r="K261" s="147"/>
      <c r="L261" s="33"/>
      <c r="M261" s="148" t="s">
        <v>1</v>
      </c>
      <c r="N261" s="149" t="s">
        <v>41</v>
      </c>
      <c r="O261" s="58"/>
      <c r="P261" s="150">
        <f>O261*H261</f>
        <v>0</v>
      </c>
      <c r="Q261" s="150">
        <v>2.2839999999999999E-2</v>
      </c>
      <c r="R261" s="150">
        <f>Q261*H261</f>
        <v>1.539416E-2</v>
      </c>
      <c r="S261" s="150">
        <v>0</v>
      </c>
      <c r="T261" s="151">
        <f>S261*H261</f>
        <v>0</v>
      </c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R261" s="152" t="s">
        <v>205</v>
      </c>
      <c r="AT261" s="152" t="s">
        <v>130</v>
      </c>
      <c r="AU261" s="152" t="s">
        <v>83</v>
      </c>
      <c r="AY261" s="17" t="s">
        <v>128</v>
      </c>
      <c r="BE261" s="153">
        <f>IF(N261="základní",J261,0)</f>
        <v>0</v>
      </c>
      <c r="BF261" s="153">
        <f>IF(N261="snížená",J261,0)</f>
        <v>0</v>
      </c>
      <c r="BG261" s="153">
        <f>IF(N261="zákl. přenesená",J261,0)</f>
        <v>0</v>
      </c>
      <c r="BH261" s="153">
        <f>IF(N261="sníž. přenesená",J261,0)</f>
        <v>0</v>
      </c>
      <c r="BI261" s="153">
        <f>IF(N261="nulová",J261,0)</f>
        <v>0</v>
      </c>
      <c r="BJ261" s="17" t="s">
        <v>81</v>
      </c>
      <c r="BK261" s="153">
        <f>ROUND(I261*H261,2)</f>
        <v>0</v>
      </c>
      <c r="BL261" s="17" t="s">
        <v>205</v>
      </c>
      <c r="BM261" s="152" t="s">
        <v>446</v>
      </c>
    </row>
    <row r="262" spans="1:65" s="13" customFormat="1" ht="11.25">
      <c r="B262" s="154"/>
      <c r="D262" s="155" t="s">
        <v>136</v>
      </c>
      <c r="E262" s="156" t="s">
        <v>1</v>
      </c>
      <c r="F262" s="157" t="s">
        <v>398</v>
      </c>
      <c r="H262" s="158">
        <v>0.372</v>
      </c>
      <c r="I262" s="159"/>
      <c r="L262" s="154"/>
      <c r="M262" s="160"/>
      <c r="N262" s="161"/>
      <c r="O262" s="161"/>
      <c r="P262" s="161"/>
      <c r="Q262" s="161"/>
      <c r="R262" s="161"/>
      <c r="S262" s="161"/>
      <c r="T262" s="162"/>
      <c r="AT262" s="156" t="s">
        <v>136</v>
      </c>
      <c r="AU262" s="156" t="s">
        <v>83</v>
      </c>
      <c r="AV262" s="13" t="s">
        <v>83</v>
      </c>
      <c r="AW262" s="13" t="s">
        <v>32</v>
      </c>
      <c r="AX262" s="13" t="s">
        <v>76</v>
      </c>
      <c r="AY262" s="156" t="s">
        <v>128</v>
      </c>
    </row>
    <row r="263" spans="1:65" s="13" customFormat="1" ht="11.25">
      <c r="B263" s="154"/>
      <c r="D263" s="155" t="s">
        <v>136</v>
      </c>
      <c r="E263" s="156" t="s">
        <v>1</v>
      </c>
      <c r="F263" s="157" t="s">
        <v>399</v>
      </c>
      <c r="H263" s="158">
        <v>0.216</v>
      </c>
      <c r="I263" s="159"/>
      <c r="L263" s="154"/>
      <c r="M263" s="160"/>
      <c r="N263" s="161"/>
      <c r="O263" s="161"/>
      <c r="P263" s="161"/>
      <c r="Q263" s="161"/>
      <c r="R263" s="161"/>
      <c r="S263" s="161"/>
      <c r="T263" s="162"/>
      <c r="AT263" s="156" t="s">
        <v>136</v>
      </c>
      <c r="AU263" s="156" t="s">
        <v>83</v>
      </c>
      <c r="AV263" s="13" t="s">
        <v>83</v>
      </c>
      <c r="AW263" s="13" t="s">
        <v>32</v>
      </c>
      <c r="AX263" s="13" t="s">
        <v>76</v>
      </c>
      <c r="AY263" s="156" t="s">
        <v>128</v>
      </c>
    </row>
    <row r="264" spans="1:65" s="13" customFormat="1" ht="11.25">
      <c r="B264" s="154"/>
      <c r="D264" s="155" t="s">
        <v>136</v>
      </c>
      <c r="E264" s="156" t="s">
        <v>1</v>
      </c>
      <c r="F264" s="157" t="s">
        <v>400</v>
      </c>
      <c r="H264" s="158">
        <v>8.5999999999999993E-2</v>
      </c>
      <c r="I264" s="159"/>
      <c r="L264" s="154"/>
      <c r="M264" s="160"/>
      <c r="N264" s="161"/>
      <c r="O264" s="161"/>
      <c r="P264" s="161"/>
      <c r="Q264" s="161"/>
      <c r="R264" s="161"/>
      <c r="S264" s="161"/>
      <c r="T264" s="162"/>
      <c r="AT264" s="156" t="s">
        <v>136</v>
      </c>
      <c r="AU264" s="156" t="s">
        <v>83</v>
      </c>
      <c r="AV264" s="13" t="s">
        <v>83</v>
      </c>
      <c r="AW264" s="13" t="s">
        <v>32</v>
      </c>
      <c r="AX264" s="13" t="s">
        <v>76</v>
      </c>
      <c r="AY264" s="156" t="s">
        <v>128</v>
      </c>
    </row>
    <row r="265" spans="1:65" s="15" customFormat="1" ht="11.25">
      <c r="B265" s="170"/>
      <c r="D265" s="155" t="s">
        <v>136</v>
      </c>
      <c r="E265" s="171" t="s">
        <v>1</v>
      </c>
      <c r="F265" s="172" t="s">
        <v>232</v>
      </c>
      <c r="H265" s="173">
        <v>0.67400000000000004</v>
      </c>
      <c r="I265" s="174"/>
      <c r="L265" s="170"/>
      <c r="M265" s="175"/>
      <c r="N265" s="176"/>
      <c r="O265" s="176"/>
      <c r="P265" s="176"/>
      <c r="Q265" s="176"/>
      <c r="R265" s="176"/>
      <c r="S265" s="176"/>
      <c r="T265" s="177"/>
      <c r="AT265" s="171" t="s">
        <v>136</v>
      </c>
      <c r="AU265" s="171" t="s">
        <v>83</v>
      </c>
      <c r="AV265" s="15" t="s">
        <v>134</v>
      </c>
      <c r="AW265" s="15" t="s">
        <v>32</v>
      </c>
      <c r="AX265" s="15" t="s">
        <v>81</v>
      </c>
      <c r="AY265" s="171" t="s">
        <v>128</v>
      </c>
    </row>
    <row r="266" spans="1:65" s="2" customFormat="1" ht="23.45" customHeight="1">
      <c r="A266" s="32"/>
      <c r="B266" s="139"/>
      <c r="C266" s="140" t="s">
        <v>447</v>
      </c>
      <c r="D266" s="140" t="s">
        <v>130</v>
      </c>
      <c r="E266" s="141" t="s">
        <v>448</v>
      </c>
      <c r="F266" s="142" t="s">
        <v>449</v>
      </c>
      <c r="G266" s="143" t="s">
        <v>170</v>
      </c>
      <c r="H266" s="144">
        <v>7.03</v>
      </c>
      <c r="I266" s="145"/>
      <c r="J266" s="146">
        <f>ROUND(I266*H266,2)</f>
        <v>0</v>
      </c>
      <c r="K266" s="147"/>
      <c r="L266" s="33"/>
      <c r="M266" s="148" t="s">
        <v>1</v>
      </c>
      <c r="N266" s="149" t="s">
        <v>41</v>
      </c>
      <c r="O266" s="58"/>
      <c r="P266" s="150">
        <f>O266*H266</f>
        <v>0</v>
      </c>
      <c r="Q266" s="150">
        <v>1.874E-2</v>
      </c>
      <c r="R266" s="150">
        <f>Q266*H266</f>
        <v>0.1317422</v>
      </c>
      <c r="S266" s="150">
        <v>0</v>
      </c>
      <c r="T266" s="151">
        <f>S266*H266</f>
        <v>0</v>
      </c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R266" s="152" t="s">
        <v>205</v>
      </c>
      <c r="AT266" s="152" t="s">
        <v>130</v>
      </c>
      <c r="AU266" s="152" t="s">
        <v>83</v>
      </c>
      <c r="AY266" s="17" t="s">
        <v>128</v>
      </c>
      <c r="BE266" s="153">
        <f>IF(N266="základní",J266,0)</f>
        <v>0</v>
      </c>
      <c r="BF266" s="153">
        <f>IF(N266="snížená",J266,0)</f>
        <v>0</v>
      </c>
      <c r="BG266" s="153">
        <f>IF(N266="zákl. přenesená",J266,0)</f>
        <v>0</v>
      </c>
      <c r="BH266" s="153">
        <f>IF(N266="sníž. přenesená",J266,0)</f>
        <v>0</v>
      </c>
      <c r="BI266" s="153">
        <f>IF(N266="nulová",J266,0)</f>
        <v>0</v>
      </c>
      <c r="BJ266" s="17" t="s">
        <v>81</v>
      </c>
      <c r="BK266" s="153">
        <f>ROUND(I266*H266,2)</f>
        <v>0</v>
      </c>
      <c r="BL266" s="17" t="s">
        <v>205</v>
      </c>
      <c r="BM266" s="152" t="s">
        <v>450</v>
      </c>
    </row>
    <row r="267" spans="1:65" s="13" customFormat="1" ht="11.25">
      <c r="B267" s="154"/>
      <c r="D267" s="155" t="s">
        <v>136</v>
      </c>
      <c r="E267" s="156" t="s">
        <v>1</v>
      </c>
      <c r="F267" s="157" t="s">
        <v>451</v>
      </c>
      <c r="H267" s="158">
        <v>7.03</v>
      </c>
      <c r="I267" s="159"/>
      <c r="L267" s="154"/>
      <c r="M267" s="160"/>
      <c r="N267" s="161"/>
      <c r="O267" s="161"/>
      <c r="P267" s="161"/>
      <c r="Q267" s="161"/>
      <c r="R267" s="161"/>
      <c r="S267" s="161"/>
      <c r="T267" s="162"/>
      <c r="AT267" s="156" t="s">
        <v>136</v>
      </c>
      <c r="AU267" s="156" t="s">
        <v>83</v>
      </c>
      <c r="AV267" s="13" t="s">
        <v>83</v>
      </c>
      <c r="AW267" s="13" t="s">
        <v>32</v>
      </c>
      <c r="AX267" s="13" t="s">
        <v>81</v>
      </c>
      <c r="AY267" s="156" t="s">
        <v>128</v>
      </c>
    </row>
    <row r="268" spans="1:65" s="2" customFormat="1" ht="23.45" customHeight="1">
      <c r="A268" s="32"/>
      <c r="B268" s="139"/>
      <c r="C268" s="140" t="s">
        <v>452</v>
      </c>
      <c r="D268" s="140" t="s">
        <v>130</v>
      </c>
      <c r="E268" s="141" t="s">
        <v>453</v>
      </c>
      <c r="F268" s="142" t="s">
        <v>454</v>
      </c>
      <c r="G268" s="143" t="s">
        <v>170</v>
      </c>
      <c r="H268" s="144">
        <v>31.94</v>
      </c>
      <c r="I268" s="145"/>
      <c r="J268" s="146">
        <f>ROUND(I268*H268,2)</f>
        <v>0</v>
      </c>
      <c r="K268" s="147"/>
      <c r="L268" s="33"/>
      <c r="M268" s="148" t="s">
        <v>1</v>
      </c>
      <c r="N268" s="149" t="s">
        <v>41</v>
      </c>
      <c r="O268" s="58"/>
      <c r="P268" s="150">
        <f>O268*H268</f>
        <v>0</v>
      </c>
      <c r="Q268" s="150">
        <v>2.1940000000000001E-2</v>
      </c>
      <c r="R268" s="150">
        <f>Q268*H268</f>
        <v>0.70076360000000004</v>
      </c>
      <c r="S268" s="150">
        <v>0</v>
      </c>
      <c r="T268" s="151">
        <f>S268*H268</f>
        <v>0</v>
      </c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R268" s="152" t="s">
        <v>205</v>
      </c>
      <c r="AT268" s="152" t="s">
        <v>130</v>
      </c>
      <c r="AU268" s="152" t="s">
        <v>83</v>
      </c>
      <c r="AY268" s="17" t="s">
        <v>128</v>
      </c>
      <c r="BE268" s="153">
        <f>IF(N268="základní",J268,0)</f>
        <v>0</v>
      </c>
      <c r="BF268" s="153">
        <f>IF(N268="snížená",J268,0)</f>
        <v>0</v>
      </c>
      <c r="BG268" s="153">
        <f>IF(N268="zákl. přenesená",J268,0)</f>
        <v>0</v>
      </c>
      <c r="BH268" s="153">
        <f>IF(N268="sníž. přenesená",J268,0)</f>
        <v>0</v>
      </c>
      <c r="BI268" s="153">
        <f>IF(N268="nulová",J268,0)</f>
        <v>0</v>
      </c>
      <c r="BJ268" s="17" t="s">
        <v>81</v>
      </c>
      <c r="BK268" s="153">
        <f>ROUND(I268*H268,2)</f>
        <v>0</v>
      </c>
      <c r="BL268" s="17" t="s">
        <v>205</v>
      </c>
      <c r="BM268" s="152" t="s">
        <v>455</v>
      </c>
    </row>
    <row r="269" spans="1:65" s="14" customFormat="1" ht="11.25">
      <c r="B269" s="163"/>
      <c r="D269" s="155" t="s">
        <v>136</v>
      </c>
      <c r="E269" s="164" t="s">
        <v>1</v>
      </c>
      <c r="F269" s="165" t="s">
        <v>456</v>
      </c>
      <c r="H269" s="164" t="s">
        <v>1</v>
      </c>
      <c r="I269" s="166"/>
      <c r="L269" s="163"/>
      <c r="M269" s="167"/>
      <c r="N269" s="168"/>
      <c r="O269" s="168"/>
      <c r="P269" s="168"/>
      <c r="Q269" s="168"/>
      <c r="R269" s="168"/>
      <c r="S269" s="168"/>
      <c r="T269" s="169"/>
      <c r="AT269" s="164" t="s">
        <v>136</v>
      </c>
      <c r="AU269" s="164" t="s">
        <v>83</v>
      </c>
      <c r="AV269" s="14" t="s">
        <v>81</v>
      </c>
      <c r="AW269" s="14" t="s">
        <v>32</v>
      </c>
      <c r="AX269" s="14" t="s">
        <v>76</v>
      </c>
      <c r="AY269" s="164" t="s">
        <v>128</v>
      </c>
    </row>
    <row r="270" spans="1:65" s="13" customFormat="1" ht="11.25">
      <c r="B270" s="154"/>
      <c r="D270" s="155" t="s">
        <v>136</v>
      </c>
      <c r="E270" s="156" t="s">
        <v>1</v>
      </c>
      <c r="F270" s="157" t="s">
        <v>457</v>
      </c>
      <c r="H270" s="158">
        <v>26.88</v>
      </c>
      <c r="I270" s="159"/>
      <c r="L270" s="154"/>
      <c r="M270" s="160"/>
      <c r="N270" s="161"/>
      <c r="O270" s="161"/>
      <c r="P270" s="161"/>
      <c r="Q270" s="161"/>
      <c r="R270" s="161"/>
      <c r="S270" s="161"/>
      <c r="T270" s="162"/>
      <c r="AT270" s="156" t="s">
        <v>136</v>
      </c>
      <c r="AU270" s="156" t="s">
        <v>83</v>
      </c>
      <c r="AV270" s="13" t="s">
        <v>83</v>
      </c>
      <c r="AW270" s="13" t="s">
        <v>32</v>
      </c>
      <c r="AX270" s="13" t="s">
        <v>76</v>
      </c>
      <c r="AY270" s="156" t="s">
        <v>128</v>
      </c>
    </row>
    <row r="271" spans="1:65" s="13" customFormat="1" ht="11.25">
      <c r="B271" s="154"/>
      <c r="D271" s="155" t="s">
        <v>136</v>
      </c>
      <c r="E271" s="156" t="s">
        <v>1</v>
      </c>
      <c r="F271" s="157" t="s">
        <v>458</v>
      </c>
      <c r="H271" s="158">
        <v>5.0599999999999996</v>
      </c>
      <c r="I271" s="159"/>
      <c r="L271" s="154"/>
      <c r="M271" s="160"/>
      <c r="N271" s="161"/>
      <c r="O271" s="161"/>
      <c r="P271" s="161"/>
      <c r="Q271" s="161"/>
      <c r="R271" s="161"/>
      <c r="S271" s="161"/>
      <c r="T271" s="162"/>
      <c r="AT271" s="156" t="s">
        <v>136</v>
      </c>
      <c r="AU271" s="156" t="s">
        <v>83</v>
      </c>
      <c r="AV271" s="13" t="s">
        <v>83</v>
      </c>
      <c r="AW271" s="13" t="s">
        <v>32</v>
      </c>
      <c r="AX271" s="13" t="s">
        <v>76</v>
      </c>
      <c r="AY271" s="156" t="s">
        <v>128</v>
      </c>
    </row>
    <row r="272" spans="1:65" s="15" customFormat="1" ht="11.25">
      <c r="B272" s="170"/>
      <c r="D272" s="155" t="s">
        <v>136</v>
      </c>
      <c r="E272" s="171" t="s">
        <v>1</v>
      </c>
      <c r="F272" s="172" t="s">
        <v>232</v>
      </c>
      <c r="H272" s="173">
        <v>31.939999999999998</v>
      </c>
      <c r="I272" s="174"/>
      <c r="L272" s="170"/>
      <c r="M272" s="175"/>
      <c r="N272" s="176"/>
      <c r="O272" s="176"/>
      <c r="P272" s="176"/>
      <c r="Q272" s="176"/>
      <c r="R272" s="176"/>
      <c r="S272" s="176"/>
      <c r="T272" s="177"/>
      <c r="AT272" s="171" t="s">
        <v>136</v>
      </c>
      <c r="AU272" s="171" t="s">
        <v>83</v>
      </c>
      <c r="AV272" s="15" t="s">
        <v>134</v>
      </c>
      <c r="AW272" s="15" t="s">
        <v>32</v>
      </c>
      <c r="AX272" s="15" t="s">
        <v>81</v>
      </c>
      <c r="AY272" s="171" t="s">
        <v>128</v>
      </c>
    </row>
    <row r="273" spans="1:65" s="2" customFormat="1" ht="16.350000000000001" customHeight="1">
      <c r="A273" s="32"/>
      <c r="B273" s="139"/>
      <c r="C273" s="140" t="s">
        <v>459</v>
      </c>
      <c r="D273" s="140" t="s">
        <v>130</v>
      </c>
      <c r="E273" s="141" t="s">
        <v>460</v>
      </c>
      <c r="F273" s="142" t="s">
        <v>461</v>
      </c>
      <c r="G273" s="143" t="s">
        <v>170</v>
      </c>
      <c r="H273" s="144">
        <v>38.97</v>
      </c>
      <c r="I273" s="145"/>
      <c r="J273" s="146">
        <f>ROUND(I273*H273,2)</f>
        <v>0</v>
      </c>
      <c r="K273" s="147"/>
      <c r="L273" s="33"/>
      <c r="M273" s="148" t="s">
        <v>1</v>
      </c>
      <c r="N273" s="149" t="s">
        <v>41</v>
      </c>
      <c r="O273" s="58"/>
      <c r="P273" s="150">
        <f>O273*H273</f>
        <v>0</v>
      </c>
      <c r="Q273" s="150">
        <v>1.8000000000000001E-4</v>
      </c>
      <c r="R273" s="150">
        <f>Q273*H273</f>
        <v>7.0146000000000002E-3</v>
      </c>
      <c r="S273" s="150">
        <v>0</v>
      </c>
      <c r="T273" s="151">
        <f>S273*H273</f>
        <v>0</v>
      </c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R273" s="152" t="s">
        <v>205</v>
      </c>
      <c r="AT273" s="152" t="s">
        <v>130</v>
      </c>
      <c r="AU273" s="152" t="s">
        <v>83</v>
      </c>
      <c r="AY273" s="17" t="s">
        <v>128</v>
      </c>
      <c r="BE273" s="153">
        <f>IF(N273="základní",J273,0)</f>
        <v>0</v>
      </c>
      <c r="BF273" s="153">
        <f>IF(N273="snížená",J273,0)</f>
        <v>0</v>
      </c>
      <c r="BG273" s="153">
        <f>IF(N273="zákl. přenesená",J273,0)</f>
        <v>0</v>
      </c>
      <c r="BH273" s="153">
        <f>IF(N273="sníž. přenesená",J273,0)</f>
        <v>0</v>
      </c>
      <c r="BI273" s="153">
        <f>IF(N273="nulová",J273,0)</f>
        <v>0</v>
      </c>
      <c r="BJ273" s="17" t="s">
        <v>81</v>
      </c>
      <c r="BK273" s="153">
        <f>ROUND(I273*H273,2)</f>
        <v>0</v>
      </c>
      <c r="BL273" s="17" t="s">
        <v>205</v>
      </c>
      <c r="BM273" s="152" t="s">
        <v>462</v>
      </c>
    </row>
    <row r="274" spans="1:65" s="13" customFormat="1" ht="11.25">
      <c r="B274" s="154"/>
      <c r="D274" s="155" t="s">
        <v>136</v>
      </c>
      <c r="E274" s="156" t="s">
        <v>1</v>
      </c>
      <c r="F274" s="157" t="s">
        <v>463</v>
      </c>
      <c r="H274" s="158">
        <v>38.97</v>
      </c>
      <c r="I274" s="159"/>
      <c r="L274" s="154"/>
      <c r="M274" s="160"/>
      <c r="N274" s="161"/>
      <c r="O274" s="161"/>
      <c r="P274" s="161"/>
      <c r="Q274" s="161"/>
      <c r="R274" s="161"/>
      <c r="S274" s="161"/>
      <c r="T274" s="162"/>
      <c r="AT274" s="156" t="s">
        <v>136</v>
      </c>
      <c r="AU274" s="156" t="s">
        <v>83</v>
      </c>
      <c r="AV274" s="13" t="s">
        <v>83</v>
      </c>
      <c r="AW274" s="13" t="s">
        <v>32</v>
      </c>
      <c r="AX274" s="13" t="s">
        <v>81</v>
      </c>
      <c r="AY274" s="156" t="s">
        <v>128</v>
      </c>
    </row>
    <row r="275" spans="1:65" s="2" customFormat="1" ht="21" customHeight="1">
      <c r="A275" s="32"/>
      <c r="B275" s="139"/>
      <c r="C275" s="140" t="s">
        <v>464</v>
      </c>
      <c r="D275" s="140" t="s">
        <v>130</v>
      </c>
      <c r="E275" s="141" t="s">
        <v>465</v>
      </c>
      <c r="F275" s="142" t="s">
        <v>466</v>
      </c>
      <c r="G275" s="143" t="s">
        <v>154</v>
      </c>
      <c r="H275" s="144">
        <v>1.256</v>
      </c>
      <c r="I275" s="145"/>
      <c r="J275" s="146">
        <f>ROUND(I275*H275,2)</f>
        <v>0</v>
      </c>
      <c r="K275" s="147"/>
      <c r="L275" s="33"/>
      <c r="M275" s="148" t="s">
        <v>1</v>
      </c>
      <c r="N275" s="149" t="s">
        <v>41</v>
      </c>
      <c r="O275" s="58"/>
      <c r="P275" s="150">
        <f>O275*H275</f>
        <v>0</v>
      </c>
      <c r="Q275" s="150">
        <v>0</v>
      </c>
      <c r="R275" s="150">
        <f>Q275*H275</f>
        <v>0</v>
      </c>
      <c r="S275" s="150">
        <v>0</v>
      </c>
      <c r="T275" s="151">
        <f>S275*H275</f>
        <v>0</v>
      </c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R275" s="152" t="s">
        <v>205</v>
      </c>
      <c r="AT275" s="152" t="s">
        <v>130</v>
      </c>
      <c r="AU275" s="152" t="s">
        <v>83</v>
      </c>
      <c r="AY275" s="17" t="s">
        <v>128</v>
      </c>
      <c r="BE275" s="153">
        <f>IF(N275="základní",J275,0)</f>
        <v>0</v>
      </c>
      <c r="BF275" s="153">
        <f>IF(N275="snížená",J275,0)</f>
        <v>0</v>
      </c>
      <c r="BG275" s="153">
        <f>IF(N275="zákl. přenesená",J275,0)</f>
        <v>0</v>
      </c>
      <c r="BH275" s="153">
        <f>IF(N275="sníž. přenesená",J275,0)</f>
        <v>0</v>
      </c>
      <c r="BI275" s="153">
        <f>IF(N275="nulová",J275,0)</f>
        <v>0</v>
      </c>
      <c r="BJ275" s="17" t="s">
        <v>81</v>
      </c>
      <c r="BK275" s="153">
        <f>ROUND(I275*H275,2)</f>
        <v>0</v>
      </c>
      <c r="BL275" s="17" t="s">
        <v>205</v>
      </c>
      <c r="BM275" s="152" t="s">
        <v>467</v>
      </c>
    </row>
    <row r="276" spans="1:65" s="12" customFormat="1" ht="22.9" customHeight="1">
      <c r="B276" s="126"/>
      <c r="D276" s="127" t="s">
        <v>75</v>
      </c>
      <c r="E276" s="137" t="s">
        <v>468</v>
      </c>
      <c r="F276" s="137" t="s">
        <v>469</v>
      </c>
      <c r="I276" s="129"/>
      <c r="J276" s="138">
        <f>BK276</f>
        <v>0</v>
      </c>
      <c r="L276" s="126"/>
      <c r="M276" s="131"/>
      <c r="N276" s="132"/>
      <c r="O276" s="132"/>
      <c r="P276" s="133">
        <f>SUM(P277:P280)</f>
        <v>0</v>
      </c>
      <c r="Q276" s="132"/>
      <c r="R276" s="133">
        <f>SUM(R277:R280)</f>
        <v>0.11544</v>
      </c>
      <c r="S276" s="132"/>
      <c r="T276" s="134">
        <f>SUM(T277:T280)</f>
        <v>0</v>
      </c>
      <c r="AR276" s="127" t="s">
        <v>83</v>
      </c>
      <c r="AT276" s="135" t="s">
        <v>75</v>
      </c>
      <c r="AU276" s="135" t="s">
        <v>81</v>
      </c>
      <c r="AY276" s="127" t="s">
        <v>128</v>
      </c>
      <c r="BK276" s="136">
        <f>SUM(BK277:BK280)</f>
        <v>0</v>
      </c>
    </row>
    <row r="277" spans="1:65" s="2" customFormat="1" ht="16.350000000000001" customHeight="1">
      <c r="A277" s="32"/>
      <c r="B277" s="139"/>
      <c r="C277" s="140" t="s">
        <v>470</v>
      </c>
      <c r="D277" s="140" t="s">
        <v>130</v>
      </c>
      <c r="E277" s="141" t="s">
        <v>471</v>
      </c>
      <c r="F277" s="142" t="s">
        <v>472</v>
      </c>
      <c r="G277" s="143" t="s">
        <v>170</v>
      </c>
      <c r="H277" s="144">
        <v>4</v>
      </c>
      <c r="I277" s="145"/>
      <c r="J277" s="146">
        <f>ROUND(I277*H277,2)</f>
        <v>0</v>
      </c>
      <c r="K277" s="147"/>
      <c r="L277" s="33"/>
      <c r="M277" s="148" t="s">
        <v>1</v>
      </c>
      <c r="N277" s="149" t="s">
        <v>41</v>
      </c>
      <c r="O277" s="58"/>
      <c r="P277" s="150">
        <f>O277*H277</f>
        <v>0</v>
      </c>
      <c r="Q277" s="150">
        <v>2.8660000000000001E-2</v>
      </c>
      <c r="R277" s="150">
        <f>Q277*H277</f>
        <v>0.11464000000000001</v>
      </c>
      <c r="S277" s="150">
        <v>0</v>
      </c>
      <c r="T277" s="151">
        <f>S277*H277</f>
        <v>0</v>
      </c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R277" s="152" t="s">
        <v>205</v>
      </c>
      <c r="AT277" s="152" t="s">
        <v>130</v>
      </c>
      <c r="AU277" s="152" t="s">
        <v>83</v>
      </c>
      <c r="AY277" s="17" t="s">
        <v>128</v>
      </c>
      <c r="BE277" s="153">
        <f>IF(N277="základní",J277,0)</f>
        <v>0</v>
      </c>
      <c r="BF277" s="153">
        <f>IF(N277="snížená",J277,0)</f>
        <v>0</v>
      </c>
      <c r="BG277" s="153">
        <f>IF(N277="zákl. přenesená",J277,0)</f>
        <v>0</v>
      </c>
      <c r="BH277" s="153">
        <f>IF(N277="sníž. přenesená",J277,0)</f>
        <v>0</v>
      </c>
      <c r="BI277" s="153">
        <f>IF(N277="nulová",J277,0)</f>
        <v>0</v>
      </c>
      <c r="BJ277" s="17" t="s">
        <v>81</v>
      </c>
      <c r="BK277" s="153">
        <f>ROUND(I277*H277,2)</f>
        <v>0</v>
      </c>
      <c r="BL277" s="17" t="s">
        <v>205</v>
      </c>
      <c r="BM277" s="152" t="s">
        <v>473</v>
      </c>
    </row>
    <row r="278" spans="1:65" s="13" customFormat="1" ht="11.25">
      <c r="B278" s="154"/>
      <c r="D278" s="155" t="s">
        <v>136</v>
      </c>
      <c r="E278" s="156" t="s">
        <v>1</v>
      </c>
      <c r="F278" s="157" t="s">
        <v>474</v>
      </c>
      <c r="H278" s="158">
        <v>4</v>
      </c>
      <c r="I278" s="159"/>
      <c r="L278" s="154"/>
      <c r="M278" s="160"/>
      <c r="N278" s="161"/>
      <c r="O278" s="161"/>
      <c r="P278" s="161"/>
      <c r="Q278" s="161"/>
      <c r="R278" s="161"/>
      <c r="S278" s="161"/>
      <c r="T278" s="162"/>
      <c r="AT278" s="156" t="s">
        <v>136</v>
      </c>
      <c r="AU278" s="156" t="s">
        <v>83</v>
      </c>
      <c r="AV278" s="13" t="s">
        <v>83</v>
      </c>
      <c r="AW278" s="13" t="s">
        <v>32</v>
      </c>
      <c r="AX278" s="13" t="s">
        <v>81</v>
      </c>
      <c r="AY278" s="156" t="s">
        <v>128</v>
      </c>
    </row>
    <row r="279" spans="1:65" s="2" customFormat="1" ht="16.350000000000001" customHeight="1">
      <c r="A279" s="32"/>
      <c r="B279" s="139"/>
      <c r="C279" s="140" t="s">
        <v>475</v>
      </c>
      <c r="D279" s="140" t="s">
        <v>130</v>
      </c>
      <c r="E279" s="141" t="s">
        <v>476</v>
      </c>
      <c r="F279" s="142" t="s">
        <v>477</v>
      </c>
      <c r="G279" s="143" t="s">
        <v>170</v>
      </c>
      <c r="H279" s="144">
        <v>4</v>
      </c>
      <c r="I279" s="145"/>
      <c r="J279" s="146">
        <f>ROUND(I279*H279,2)</f>
        <v>0</v>
      </c>
      <c r="K279" s="147"/>
      <c r="L279" s="33"/>
      <c r="M279" s="148" t="s">
        <v>1</v>
      </c>
      <c r="N279" s="149" t="s">
        <v>41</v>
      </c>
      <c r="O279" s="58"/>
      <c r="P279" s="150">
        <f>O279*H279</f>
        <v>0</v>
      </c>
      <c r="Q279" s="150">
        <v>2.0000000000000001E-4</v>
      </c>
      <c r="R279" s="150">
        <f>Q279*H279</f>
        <v>8.0000000000000004E-4</v>
      </c>
      <c r="S279" s="150">
        <v>0</v>
      </c>
      <c r="T279" s="151">
        <f>S279*H279</f>
        <v>0</v>
      </c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R279" s="152" t="s">
        <v>205</v>
      </c>
      <c r="AT279" s="152" t="s">
        <v>130</v>
      </c>
      <c r="AU279" s="152" t="s">
        <v>83</v>
      </c>
      <c r="AY279" s="17" t="s">
        <v>128</v>
      </c>
      <c r="BE279" s="153">
        <f>IF(N279="základní",J279,0)</f>
        <v>0</v>
      </c>
      <c r="BF279" s="153">
        <f>IF(N279="snížená",J279,0)</f>
        <v>0</v>
      </c>
      <c r="BG279" s="153">
        <f>IF(N279="zákl. přenesená",J279,0)</f>
        <v>0</v>
      </c>
      <c r="BH279" s="153">
        <f>IF(N279="sníž. přenesená",J279,0)</f>
        <v>0</v>
      </c>
      <c r="BI279" s="153">
        <f>IF(N279="nulová",J279,0)</f>
        <v>0</v>
      </c>
      <c r="BJ279" s="17" t="s">
        <v>81</v>
      </c>
      <c r="BK279" s="153">
        <f>ROUND(I279*H279,2)</f>
        <v>0</v>
      </c>
      <c r="BL279" s="17" t="s">
        <v>205</v>
      </c>
      <c r="BM279" s="152" t="s">
        <v>478</v>
      </c>
    </row>
    <row r="280" spans="1:65" s="2" customFormat="1" ht="21" customHeight="1">
      <c r="A280" s="32"/>
      <c r="B280" s="139"/>
      <c r="C280" s="140" t="s">
        <v>479</v>
      </c>
      <c r="D280" s="140" t="s">
        <v>130</v>
      </c>
      <c r="E280" s="141" t="s">
        <v>480</v>
      </c>
      <c r="F280" s="142" t="s">
        <v>481</v>
      </c>
      <c r="G280" s="143" t="s">
        <v>154</v>
      </c>
      <c r="H280" s="144">
        <v>0.115</v>
      </c>
      <c r="I280" s="145"/>
      <c r="J280" s="146">
        <f>ROUND(I280*H280,2)</f>
        <v>0</v>
      </c>
      <c r="K280" s="147"/>
      <c r="L280" s="33"/>
      <c r="M280" s="148" t="s">
        <v>1</v>
      </c>
      <c r="N280" s="149" t="s">
        <v>41</v>
      </c>
      <c r="O280" s="58"/>
      <c r="P280" s="150">
        <f>O280*H280</f>
        <v>0</v>
      </c>
      <c r="Q280" s="150">
        <v>0</v>
      </c>
      <c r="R280" s="150">
        <f>Q280*H280</f>
        <v>0</v>
      </c>
      <c r="S280" s="150">
        <v>0</v>
      </c>
      <c r="T280" s="151">
        <f>S280*H280</f>
        <v>0</v>
      </c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R280" s="152" t="s">
        <v>205</v>
      </c>
      <c r="AT280" s="152" t="s">
        <v>130</v>
      </c>
      <c r="AU280" s="152" t="s">
        <v>83</v>
      </c>
      <c r="AY280" s="17" t="s">
        <v>128</v>
      </c>
      <c r="BE280" s="153">
        <f>IF(N280="základní",J280,0)</f>
        <v>0</v>
      </c>
      <c r="BF280" s="153">
        <f>IF(N280="snížená",J280,0)</f>
        <v>0</v>
      </c>
      <c r="BG280" s="153">
        <f>IF(N280="zákl. přenesená",J280,0)</f>
        <v>0</v>
      </c>
      <c r="BH280" s="153">
        <f>IF(N280="sníž. přenesená",J280,0)</f>
        <v>0</v>
      </c>
      <c r="BI280" s="153">
        <f>IF(N280="nulová",J280,0)</f>
        <v>0</v>
      </c>
      <c r="BJ280" s="17" t="s">
        <v>81</v>
      </c>
      <c r="BK280" s="153">
        <f>ROUND(I280*H280,2)</f>
        <v>0</v>
      </c>
      <c r="BL280" s="17" t="s">
        <v>205</v>
      </c>
      <c r="BM280" s="152" t="s">
        <v>482</v>
      </c>
    </row>
    <row r="281" spans="1:65" s="12" customFormat="1" ht="22.9" customHeight="1">
      <c r="B281" s="126"/>
      <c r="D281" s="127" t="s">
        <v>75</v>
      </c>
      <c r="E281" s="137" t="s">
        <v>483</v>
      </c>
      <c r="F281" s="137" t="s">
        <v>484</v>
      </c>
      <c r="I281" s="129"/>
      <c r="J281" s="138">
        <f>BK281</f>
        <v>0</v>
      </c>
      <c r="L281" s="126"/>
      <c r="M281" s="131"/>
      <c r="N281" s="132"/>
      <c r="O281" s="132"/>
      <c r="P281" s="133">
        <f>SUM(P282:P289)</f>
        <v>0</v>
      </c>
      <c r="Q281" s="132"/>
      <c r="R281" s="133">
        <f>SUM(R282:R289)</f>
        <v>8.7668999999999983E-2</v>
      </c>
      <c r="S281" s="132"/>
      <c r="T281" s="134">
        <f>SUM(T282:T289)</f>
        <v>0</v>
      </c>
      <c r="AR281" s="127" t="s">
        <v>83</v>
      </c>
      <c r="AT281" s="135" t="s">
        <v>75</v>
      </c>
      <c r="AU281" s="135" t="s">
        <v>81</v>
      </c>
      <c r="AY281" s="127" t="s">
        <v>128</v>
      </c>
      <c r="BK281" s="136">
        <f>SUM(BK282:BK289)</f>
        <v>0</v>
      </c>
    </row>
    <row r="282" spans="1:65" s="2" customFormat="1" ht="16.350000000000001" customHeight="1">
      <c r="A282" s="32"/>
      <c r="B282" s="139"/>
      <c r="C282" s="140" t="s">
        <v>485</v>
      </c>
      <c r="D282" s="140" t="s">
        <v>130</v>
      </c>
      <c r="E282" s="141" t="s">
        <v>486</v>
      </c>
      <c r="F282" s="142" t="s">
        <v>487</v>
      </c>
      <c r="G282" s="143" t="s">
        <v>248</v>
      </c>
      <c r="H282" s="144">
        <v>3.6</v>
      </c>
      <c r="I282" s="145"/>
      <c r="J282" s="146">
        <f t="shared" ref="J282:J289" si="0">ROUND(I282*H282,2)</f>
        <v>0</v>
      </c>
      <c r="K282" s="147"/>
      <c r="L282" s="33"/>
      <c r="M282" s="148" t="s">
        <v>1</v>
      </c>
      <c r="N282" s="149" t="s">
        <v>41</v>
      </c>
      <c r="O282" s="58"/>
      <c r="P282" s="150">
        <f t="shared" ref="P282:P289" si="1">O282*H282</f>
        <v>0</v>
      </c>
      <c r="Q282" s="150">
        <v>2.97E-3</v>
      </c>
      <c r="R282" s="150">
        <f t="shared" ref="R282:R289" si="2">Q282*H282</f>
        <v>1.0692E-2</v>
      </c>
      <c r="S282" s="150">
        <v>0</v>
      </c>
      <c r="T282" s="151">
        <f t="shared" ref="T282:T289" si="3">S282*H282</f>
        <v>0</v>
      </c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R282" s="152" t="s">
        <v>205</v>
      </c>
      <c r="AT282" s="152" t="s">
        <v>130</v>
      </c>
      <c r="AU282" s="152" t="s">
        <v>83</v>
      </c>
      <c r="AY282" s="17" t="s">
        <v>128</v>
      </c>
      <c r="BE282" s="153">
        <f t="shared" ref="BE282:BE289" si="4">IF(N282="základní",J282,0)</f>
        <v>0</v>
      </c>
      <c r="BF282" s="153">
        <f t="shared" ref="BF282:BF289" si="5">IF(N282="snížená",J282,0)</f>
        <v>0</v>
      </c>
      <c r="BG282" s="153">
        <f t="shared" ref="BG282:BG289" si="6">IF(N282="zákl. přenesená",J282,0)</f>
        <v>0</v>
      </c>
      <c r="BH282" s="153">
        <f t="shared" ref="BH282:BH289" si="7">IF(N282="sníž. přenesená",J282,0)</f>
        <v>0</v>
      </c>
      <c r="BI282" s="153">
        <f t="shared" ref="BI282:BI289" si="8">IF(N282="nulová",J282,0)</f>
        <v>0</v>
      </c>
      <c r="BJ282" s="17" t="s">
        <v>81</v>
      </c>
      <c r="BK282" s="153">
        <f t="shared" ref="BK282:BK289" si="9">ROUND(I282*H282,2)</f>
        <v>0</v>
      </c>
      <c r="BL282" s="17" t="s">
        <v>205</v>
      </c>
      <c r="BM282" s="152" t="s">
        <v>488</v>
      </c>
    </row>
    <row r="283" spans="1:65" s="2" customFormat="1" ht="16.350000000000001" customHeight="1">
      <c r="A283" s="32"/>
      <c r="B283" s="139"/>
      <c r="C283" s="140" t="s">
        <v>489</v>
      </c>
      <c r="D283" s="140" t="s">
        <v>130</v>
      </c>
      <c r="E283" s="141" t="s">
        <v>490</v>
      </c>
      <c r="F283" s="142" t="s">
        <v>491</v>
      </c>
      <c r="G283" s="143" t="s">
        <v>248</v>
      </c>
      <c r="H283" s="144">
        <v>6.8</v>
      </c>
      <c r="I283" s="145"/>
      <c r="J283" s="146">
        <f t="shared" si="0"/>
        <v>0</v>
      </c>
      <c r="K283" s="147"/>
      <c r="L283" s="33"/>
      <c r="M283" s="148" t="s">
        <v>1</v>
      </c>
      <c r="N283" s="149" t="s">
        <v>41</v>
      </c>
      <c r="O283" s="58"/>
      <c r="P283" s="150">
        <f t="shared" si="1"/>
        <v>0</v>
      </c>
      <c r="Q283" s="150">
        <v>1.98E-3</v>
      </c>
      <c r="R283" s="150">
        <f t="shared" si="2"/>
        <v>1.3464E-2</v>
      </c>
      <c r="S283" s="150">
        <v>0</v>
      </c>
      <c r="T283" s="151">
        <f t="shared" si="3"/>
        <v>0</v>
      </c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R283" s="152" t="s">
        <v>205</v>
      </c>
      <c r="AT283" s="152" t="s">
        <v>130</v>
      </c>
      <c r="AU283" s="152" t="s">
        <v>83</v>
      </c>
      <c r="AY283" s="17" t="s">
        <v>128</v>
      </c>
      <c r="BE283" s="153">
        <f t="shared" si="4"/>
        <v>0</v>
      </c>
      <c r="BF283" s="153">
        <f t="shared" si="5"/>
        <v>0</v>
      </c>
      <c r="BG283" s="153">
        <f t="shared" si="6"/>
        <v>0</v>
      </c>
      <c r="BH283" s="153">
        <f t="shared" si="7"/>
        <v>0</v>
      </c>
      <c r="BI283" s="153">
        <f t="shared" si="8"/>
        <v>0</v>
      </c>
      <c r="BJ283" s="17" t="s">
        <v>81</v>
      </c>
      <c r="BK283" s="153">
        <f t="shared" si="9"/>
        <v>0</v>
      </c>
      <c r="BL283" s="17" t="s">
        <v>205</v>
      </c>
      <c r="BM283" s="152" t="s">
        <v>492</v>
      </c>
    </row>
    <row r="284" spans="1:65" s="2" customFormat="1" ht="16.350000000000001" customHeight="1">
      <c r="A284" s="32"/>
      <c r="B284" s="139"/>
      <c r="C284" s="140" t="s">
        <v>493</v>
      </c>
      <c r="D284" s="140" t="s">
        <v>130</v>
      </c>
      <c r="E284" s="141" t="s">
        <v>494</v>
      </c>
      <c r="F284" s="142" t="s">
        <v>495</v>
      </c>
      <c r="G284" s="143" t="s">
        <v>248</v>
      </c>
      <c r="H284" s="144">
        <v>14.3</v>
      </c>
      <c r="I284" s="145"/>
      <c r="J284" s="146">
        <f t="shared" si="0"/>
        <v>0</v>
      </c>
      <c r="K284" s="147"/>
      <c r="L284" s="33"/>
      <c r="M284" s="148" t="s">
        <v>1</v>
      </c>
      <c r="N284" s="149" t="s">
        <v>41</v>
      </c>
      <c r="O284" s="58"/>
      <c r="P284" s="150">
        <f t="shared" si="1"/>
        <v>0</v>
      </c>
      <c r="Q284" s="150">
        <v>1.2600000000000001E-3</v>
      </c>
      <c r="R284" s="150">
        <f t="shared" si="2"/>
        <v>1.8018000000000003E-2</v>
      </c>
      <c r="S284" s="150">
        <v>0</v>
      </c>
      <c r="T284" s="151">
        <f t="shared" si="3"/>
        <v>0</v>
      </c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R284" s="152" t="s">
        <v>205</v>
      </c>
      <c r="AT284" s="152" t="s">
        <v>130</v>
      </c>
      <c r="AU284" s="152" t="s">
        <v>83</v>
      </c>
      <c r="AY284" s="17" t="s">
        <v>128</v>
      </c>
      <c r="BE284" s="153">
        <f t="shared" si="4"/>
        <v>0</v>
      </c>
      <c r="BF284" s="153">
        <f t="shared" si="5"/>
        <v>0</v>
      </c>
      <c r="BG284" s="153">
        <f t="shared" si="6"/>
        <v>0</v>
      </c>
      <c r="BH284" s="153">
        <f t="shared" si="7"/>
        <v>0</v>
      </c>
      <c r="BI284" s="153">
        <f t="shared" si="8"/>
        <v>0</v>
      </c>
      <c r="BJ284" s="17" t="s">
        <v>81</v>
      </c>
      <c r="BK284" s="153">
        <f t="shared" si="9"/>
        <v>0</v>
      </c>
      <c r="BL284" s="17" t="s">
        <v>205</v>
      </c>
      <c r="BM284" s="152" t="s">
        <v>496</v>
      </c>
    </row>
    <row r="285" spans="1:65" s="2" customFormat="1" ht="16.350000000000001" customHeight="1">
      <c r="A285" s="32"/>
      <c r="B285" s="139"/>
      <c r="C285" s="140" t="s">
        <v>497</v>
      </c>
      <c r="D285" s="140" t="s">
        <v>130</v>
      </c>
      <c r="E285" s="141" t="s">
        <v>498</v>
      </c>
      <c r="F285" s="142" t="s">
        <v>499</v>
      </c>
      <c r="G285" s="143" t="s">
        <v>248</v>
      </c>
      <c r="H285" s="144">
        <v>6.8</v>
      </c>
      <c r="I285" s="145"/>
      <c r="J285" s="146">
        <f t="shared" si="0"/>
        <v>0</v>
      </c>
      <c r="K285" s="147"/>
      <c r="L285" s="33"/>
      <c r="M285" s="148" t="s">
        <v>1</v>
      </c>
      <c r="N285" s="149" t="s">
        <v>41</v>
      </c>
      <c r="O285" s="58"/>
      <c r="P285" s="150">
        <f t="shared" si="1"/>
        <v>0</v>
      </c>
      <c r="Q285" s="150">
        <v>2.9399999999999999E-3</v>
      </c>
      <c r="R285" s="150">
        <f t="shared" si="2"/>
        <v>1.9991999999999999E-2</v>
      </c>
      <c r="S285" s="150">
        <v>0</v>
      </c>
      <c r="T285" s="151">
        <f t="shared" si="3"/>
        <v>0</v>
      </c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R285" s="152" t="s">
        <v>205</v>
      </c>
      <c r="AT285" s="152" t="s">
        <v>130</v>
      </c>
      <c r="AU285" s="152" t="s">
        <v>83</v>
      </c>
      <c r="AY285" s="17" t="s">
        <v>128</v>
      </c>
      <c r="BE285" s="153">
        <f t="shared" si="4"/>
        <v>0</v>
      </c>
      <c r="BF285" s="153">
        <f t="shared" si="5"/>
        <v>0</v>
      </c>
      <c r="BG285" s="153">
        <f t="shared" si="6"/>
        <v>0</v>
      </c>
      <c r="BH285" s="153">
        <f t="shared" si="7"/>
        <v>0</v>
      </c>
      <c r="BI285" s="153">
        <f t="shared" si="8"/>
        <v>0</v>
      </c>
      <c r="BJ285" s="17" t="s">
        <v>81</v>
      </c>
      <c r="BK285" s="153">
        <f t="shared" si="9"/>
        <v>0</v>
      </c>
      <c r="BL285" s="17" t="s">
        <v>205</v>
      </c>
      <c r="BM285" s="152" t="s">
        <v>500</v>
      </c>
    </row>
    <row r="286" spans="1:65" s="2" customFormat="1" ht="16.350000000000001" customHeight="1">
      <c r="A286" s="32"/>
      <c r="B286" s="139"/>
      <c r="C286" s="140" t="s">
        <v>501</v>
      </c>
      <c r="D286" s="140" t="s">
        <v>130</v>
      </c>
      <c r="E286" s="141" t="s">
        <v>502</v>
      </c>
      <c r="F286" s="142" t="s">
        <v>503</v>
      </c>
      <c r="G286" s="143" t="s">
        <v>248</v>
      </c>
      <c r="H286" s="144">
        <v>6.8</v>
      </c>
      <c r="I286" s="145"/>
      <c r="J286" s="146">
        <f t="shared" si="0"/>
        <v>0</v>
      </c>
      <c r="K286" s="147"/>
      <c r="L286" s="33"/>
      <c r="M286" s="148" t="s">
        <v>1</v>
      </c>
      <c r="N286" s="149" t="s">
        <v>41</v>
      </c>
      <c r="O286" s="58"/>
      <c r="P286" s="150">
        <f t="shared" si="1"/>
        <v>0</v>
      </c>
      <c r="Q286" s="150">
        <v>2.8600000000000001E-3</v>
      </c>
      <c r="R286" s="150">
        <f t="shared" si="2"/>
        <v>1.9448E-2</v>
      </c>
      <c r="S286" s="150">
        <v>0</v>
      </c>
      <c r="T286" s="151">
        <f t="shared" si="3"/>
        <v>0</v>
      </c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R286" s="152" t="s">
        <v>205</v>
      </c>
      <c r="AT286" s="152" t="s">
        <v>130</v>
      </c>
      <c r="AU286" s="152" t="s">
        <v>83</v>
      </c>
      <c r="AY286" s="17" t="s">
        <v>128</v>
      </c>
      <c r="BE286" s="153">
        <f t="shared" si="4"/>
        <v>0</v>
      </c>
      <c r="BF286" s="153">
        <f t="shared" si="5"/>
        <v>0</v>
      </c>
      <c r="BG286" s="153">
        <f t="shared" si="6"/>
        <v>0</v>
      </c>
      <c r="BH286" s="153">
        <f t="shared" si="7"/>
        <v>0</v>
      </c>
      <c r="BI286" s="153">
        <f t="shared" si="8"/>
        <v>0</v>
      </c>
      <c r="BJ286" s="17" t="s">
        <v>81</v>
      </c>
      <c r="BK286" s="153">
        <f t="shared" si="9"/>
        <v>0</v>
      </c>
      <c r="BL286" s="17" t="s">
        <v>205</v>
      </c>
      <c r="BM286" s="152" t="s">
        <v>504</v>
      </c>
    </row>
    <row r="287" spans="1:65" s="2" customFormat="1" ht="16.350000000000001" customHeight="1">
      <c r="A287" s="32"/>
      <c r="B287" s="139"/>
      <c r="C287" s="140" t="s">
        <v>505</v>
      </c>
      <c r="D287" s="140" t="s">
        <v>130</v>
      </c>
      <c r="E287" s="141" t="s">
        <v>506</v>
      </c>
      <c r="F287" s="142" t="s">
        <v>507</v>
      </c>
      <c r="G287" s="143" t="s">
        <v>241</v>
      </c>
      <c r="H287" s="144">
        <v>1</v>
      </c>
      <c r="I287" s="145"/>
      <c r="J287" s="146">
        <f t="shared" si="0"/>
        <v>0</v>
      </c>
      <c r="K287" s="147"/>
      <c r="L287" s="33"/>
      <c r="M287" s="148" t="s">
        <v>1</v>
      </c>
      <c r="N287" s="149" t="s">
        <v>41</v>
      </c>
      <c r="O287" s="58"/>
      <c r="P287" s="150">
        <f t="shared" si="1"/>
        <v>0</v>
      </c>
      <c r="Q287" s="150">
        <v>4.8000000000000001E-4</v>
      </c>
      <c r="R287" s="150">
        <f t="shared" si="2"/>
        <v>4.8000000000000001E-4</v>
      </c>
      <c r="S287" s="150">
        <v>0</v>
      </c>
      <c r="T287" s="151">
        <f t="shared" si="3"/>
        <v>0</v>
      </c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R287" s="152" t="s">
        <v>205</v>
      </c>
      <c r="AT287" s="152" t="s">
        <v>130</v>
      </c>
      <c r="AU287" s="152" t="s">
        <v>83</v>
      </c>
      <c r="AY287" s="17" t="s">
        <v>128</v>
      </c>
      <c r="BE287" s="153">
        <f t="shared" si="4"/>
        <v>0</v>
      </c>
      <c r="BF287" s="153">
        <f t="shared" si="5"/>
        <v>0</v>
      </c>
      <c r="BG287" s="153">
        <f t="shared" si="6"/>
        <v>0</v>
      </c>
      <c r="BH287" s="153">
        <f t="shared" si="7"/>
        <v>0</v>
      </c>
      <c r="BI287" s="153">
        <f t="shared" si="8"/>
        <v>0</v>
      </c>
      <c r="BJ287" s="17" t="s">
        <v>81</v>
      </c>
      <c r="BK287" s="153">
        <f t="shared" si="9"/>
        <v>0</v>
      </c>
      <c r="BL287" s="17" t="s">
        <v>205</v>
      </c>
      <c r="BM287" s="152" t="s">
        <v>508</v>
      </c>
    </row>
    <row r="288" spans="1:65" s="2" customFormat="1" ht="21" customHeight="1">
      <c r="A288" s="32"/>
      <c r="B288" s="139"/>
      <c r="C288" s="140" t="s">
        <v>509</v>
      </c>
      <c r="D288" s="140" t="s">
        <v>130</v>
      </c>
      <c r="E288" s="141" t="s">
        <v>510</v>
      </c>
      <c r="F288" s="142" t="s">
        <v>511</v>
      </c>
      <c r="G288" s="143" t="s">
        <v>248</v>
      </c>
      <c r="H288" s="144">
        <v>2.5</v>
      </c>
      <c r="I288" s="145"/>
      <c r="J288" s="146">
        <f t="shared" si="0"/>
        <v>0</v>
      </c>
      <c r="K288" s="147"/>
      <c r="L288" s="33"/>
      <c r="M288" s="148" t="s">
        <v>1</v>
      </c>
      <c r="N288" s="149" t="s">
        <v>41</v>
      </c>
      <c r="O288" s="58"/>
      <c r="P288" s="150">
        <f t="shared" si="1"/>
        <v>0</v>
      </c>
      <c r="Q288" s="150">
        <v>2.2300000000000002E-3</v>
      </c>
      <c r="R288" s="150">
        <f t="shared" si="2"/>
        <v>5.5750000000000001E-3</v>
      </c>
      <c r="S288" s="150">
        <v>0</v>
      </c>
      <c r="T288" s="151">
        <f t="shared" si="3"/>
        <v>0</v>
      </c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R288" s="152" t="s">
        <v>205</v>
      </c>
      <c r="AT288" s="152" t="s">
        <v>130</v>
      </c>
      <c r="AU288" s="152" t="s">
        <v>83</v>
      </c>
      <c r="AY288" s="17" t="s">
        <v>128</v>
      </c>
      <c r="BE288" s="153">
        <f t="shared" si="4"/>
        <v>0</v>
      </c>
      <c r="BF288" s="153">
        <f t="shared" si="5"/>
        <v>0</v>
      </c>
      <c r="BG288" s="153">
        <f t="shared" si="6"/>
        <v>0</v>
      </c>
      <c r="BH288" s="153">
        <f t="shared" si="7"/>
        <v>0</v>
      </c>
      <c r="BI288" s="153">
        <f t="shared" si="8"/>
        <v>0</v>
      </c>
      <c r="BJ288" s="17" t="s">
        <v>81</v>
      </c>
      <c r="BK288" s="153">
        <f t="shared" si="9"/>
        <v>0</v>
      </c>
      <c r="BL288" s="17" t="s">
        <v>205</v>
      </c>
      <c r="BM288" s="152" t="s">
        <v>512</v>
      </c>
    </row>
    <row r="289" spans="1:65" s="2" customFormat="1" ht="21" customHeight="1">
      <c r="A289" s="32"/>
      <c r="B289" s="139"/>
      <c r="C289" s="140" t="s">
        <v>513</v>
      </c>
      <c r="D289" s="140" t="s">
        <v>130</v>
      </c>
      <c r="E289" s="141" t="s">
        <v>514</v>
      </c>
      <c r="F289" s="142" t="s">
        <v>515</v>
      </c>
      <c r="G289" s="143" t="s">
        <v>154</v>
      </c>
      <c r="H289" s="144">
        <v>8.7999999999999995E-2</v>
      </c>
      <c r="I289" s="145"/>
      <c r="J289" s="146">
        <f t="shared" si="0"/>
        <v>0</v>
      </c>
      <c r="K289" s="147"/>
      <c r="L289" s="33"/>
      <c r="M289" s="148" t="s">
        <v>1</v>
      </c>
      <c r="N289" s="149" t="s">
        <v>41</v>
      </c>
      <c r="O289" s="58"/>
      <c r="P289" s="150">
        <f t="shared" si="1"/>
        <v>0</v>
      </c>
      <c r="Q289" s="150">
        <v>0</v>
      </c>
      <c r="R289" s="150">
        <f t="shared" si="2"/>
        <v>0</v>
      </c>
      <c r="S289" s="150">
        <v>0</v>
      </c>
      <c r="T289" s="151">
        <f t="shared" si="3"/>
        <v>0</v>
      </c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R289" s="152" t="s">
        <v>205</v>
      </c>
      <c r="AT289" s="152" t="s">
        <v>130</v>
      </c>
      <c r="AU289" s="152" t="s">
        <v>83</v>
      </c>
      <c r="AY289" s="17" t="s">
        <v>128</v>
      </c>
      <c r="BE289" s="153">
        <f t="shared" si="4"/>
        <v>0</v>
      </c>
      <c r="BF289" s="153">
        <f t="shared" si="5"/>
        <v>0</v>
      </c>
      <c r="BG289" s="153">
        <f t="shared" si="6"/>
        <v>0</v>
      </c>
      <c r="BH289" s="153">
        <f t="shared" si="7"/>
        <v>0</v>
      </c>
      <c r="BI289" s="153">
        <f t="shared" si="8"/>
        <v>0</v>
      </c>
      <c r="BJ289" s="17" t="s">
        <v>81</v>
      </c>
      <c r="BK289" s="153">
        <f t="shared" si="9"/>
        <v>0</v>
      </c>
      <c r="BL289" s="17" t="s">
        <v>205</v>
      </c>
      <c r="BM289" s="152" t="s">
        <v>516</v>
      </c>
    </row>
    <row r="290" spans="1:65" s="12" customFormat="1" ht="22.9" customHeight="1">
      <c r="B290" s="126"/>
      <c r="D290" s="127" t="s">
        <v>75</v>
      </c>
      <c r="E290" s="137" t="s">
        <v>517</v>
      </c>
      <c r="F290" s="137" t="s">
        <v>518</v>
      </c>
      <c r="I290" s="129"/>
      <c r="J290" s="138">
        <f>BK290</f>
        <v>0</v>
      </c>
      <c r="L290" s="126"/>
      <c r="M290" s="131"/>
      <c r="N290" s="132"/>
      <c r="O290" s="132"/>
      <c r="P290" s="133">
        <f>SUM(P291:P300)</f>
        <v>0</v>
      </c>
      <c r="Q290" s="132"/>
      <c r="R290" s="133">
        <f>SUM(R291:R300)</f>
        <v>0.63297700000000001</v>
      </c>
      <c r="S290" s="132"/>
      <c r="T290" s="134">
        <f>SUM(T291:T300)</f>
        <v>0</v>
      </c>
      <c r="AR290" s="127" t="s">
        <v>83</v>
      </c>
      <c r="AT290" s="135" t="s">
        <v>75</v>
      </c>
      <c r="AU290" s="135" t="s">
        <v>81</v>
      </c>
      <c r="AY290" s="127" t="s">
        <v>128</v>
      </c>
      <c r="BK290" s="136">
        <f>SUM(BK291:BK300)</f>
        <v>0</v>
      </c>
    </row>
    <row r="291" spans="1:65" s="2" customFormat="1" ht="16.350000000000001" customHeight="1">
      <c r="A291" s="32"/>
      <c r="B291" s="139"/>
      <c r="C291" s="140" t="s">
        <v>519</v>
      </c>
      <c r="D291" s="140" t="s">
        <v>130</v>
      </c>
      <c r="E291" s="141" t="s">
        <v>520</v>
      </c>
      <c r="F291" s="142" t="s">
        <v>521</v>
      </c>
      <c r="G291" s="143" t="s">
        <v>248</v>
      </c>
      <c r="H291" s="144">
        <v>6.8</v>
      </c>
      <c r="I291" s="145"/>
      <c r="J291" s="146">
        <f>ROUND(I291*H291,2)</f>
        <v>0</v>
      </c>
      <c r="K291" s="147"/>
      <c r="L291" s="33"/>
      <c r="M291" s="148" t="s">
        <v>1</v>
      </c>
      <c r="N291" s="149" t="s">
        <v>41</v>
      </c>
      <c r="O291" s="58"/>
      <c r="P291" s="150">
        <f>O291*H291</f>
        <v>0</v>
      </c>
      <c r="Q291" s="150">
        <v>1.0000000000000001E-5</v>
      </c>
      <c r="R291" s="150">
        <f>Q291*H291</f>
        <v>6.7999999999999999E-5</v>
      </c>
      <c r="S291" s="150">
        <v>0</v>
      </c>
      <c r="T291" s="151">
        <f>S291*H291</f>
        <v>0</v>
      </c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R291" s="152" t="s">
        <v>205</v>
      </c>
      <c r="AT291" s="152" t="s">
        <v>130</v>
      </c>
      <c r="AU291" s="152" t="s">
        <v>83</v>
      </c>
      <c r="AY291" s="17" t="s">
        <v>128</v>
      </c>
      <c r="BE291" s="153">
        <f>IF(N291="základní",J291,0)</f>
        <v>0</v>
      </c>
      <c r="BF291" s="153">
        <f>IF(N291="snížená",J291,0)</f>
        <v>0</v>
      </c>
      <c r="BG291" s="153">
        <f>IF(N291="zákl. přenesená",J291,0)</f>
        <v>0</v>
      </c>
      <c r="BH291" s="153">
        <f>IF(N291="sníž. přenesená",J291,0)</f>
        <v>0</v>
      </c>
      <c r="BI291" s="153">
        <f>IF(N291="nulová",J291,0)</f>
        <v>0</v>
      </c>
      <c r="BJ291" s="17" t="s">
        <v>81</v>
      </c>
      <c r="BK291" s="153">
        <f>ROUND(I291*H291,2)</f>
        <v>0</v>
      </c>
      <c r="BL291" s="17" t="s">
        <v>205</v>
      </c>
      <c r="BM291" s="152" t="s">
        <v>522</v>
      </c>
    </row>
    <row r="292" spans="1:65" s="2" customFormat="1" ht="16.350000000000001" customHeight="1">
      <c r="A292" s="32"/>
      <c r="B292" s="139"/>
      <c r="C292" s="178" t="s">
        <v>523</v>
      </c>
      <c r="D292" s="178" t="s">
        <v>376</v>
      </c>
      <c r="E292" s="179" t="s">
        <v>524</v>
      </c>
      <c r="F292" s="180" t="s">
        <v>525</v>
      </c>
      <c r="G292" s="181" t="s">
        <v>241</v>
      </c>
      <c r="H292" s="182">
        <v>6.8</v>
      </c>
      <c r="I292" s="183"/>
      <c r="J292" s="184">
        <f>ROUND(I292*H292,2)</f>
        <v>0</v>
      </c>
      <c r="K292" s="185"/>
      <c r="L292" s="186"/>
      <c r="M292" s="187" t="s">
        <v>1</v>
      </c>
      <c r="N292" s="188" t="s">
        <v>41</v>
      </c>
      <c r="O292" s="58"/>
      <c r="P292" s="150">
        <f>O292*H292</f>
        <v>0</v>
      </c>
      <c r="Q292" s="150">
        <v>1E-4</v>
      </c>
      <c r="R292" s="150">
        <f>Q292*H292</f>
        <v>6.8000000000000005E-4</v>
      </c>
      <c r="S292" s="150">
        <v>0</v>
      </c>
      <c r="T292" s="151">
        <f>S292*H292</f>
        <v>0</v>
      </c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R292" s="152" t="s">
        <v>289</v>
      </c>
      <c r="AT292" s="152" t="s">
        <v>376</v>
      </c>
      <c r="AU292" s="152" t="s">
        <v>83</v>
      </c>
      <c r="AY292" s="17" t="s">
        <v>128</v>
      </c>
      <c r="BE292" s="153">
        <f>IF(N292="základní",J292,0)</f>
        <v>0</v>
      </c>
      <c r="BF292" s="153">
        <f>IF(N292="snížená",J292,0)</f>
        <v>0</v>
      </c>
      <c r="BG292" s="153">
        <f>IF(N292="zákl. přenesená",J292,0)</f>
        <v>0</v>
      </c>
      <c r="BH292" s="153">
        <f>IF(N292="sníž. přenesená",J292,0)</f>
        <v>0</v>
      </c>
      <c r="BI292" s="153">
        <f>IF(N292="nulová",J292,0)</f>
        <v>0</v>
      </c>
      <c r="BJ292" s="17" t="s">
        <v>81</v>
      </c>
      <c r="BK292" s="153">
        <f>ROUND(I292*H292,2)</f>
        <v>0</v>
      </c>
      <c r="BL292" s="17" t="s">
        <v>205</v>
      </c>
      <c r="BM292" s="152" t="s">
        <v>526</v>
      </c>
    </row>
    <row r="293" spans="1:65" s="2" customFormat="1" ht="16.350000000000001" customHeight="1">
      <c r="A293" s="32"/>
      <c r="B293" s="139"/>
      <c r="C293" s="140" t="s">
        <v>527</v>
      </c>
      <c r="D293" s="140" t="s">
        <v>130</v>
      </c>
      <c r="E293" s="141" t="s">
        <v>528</v>
      </c>
      <c r="F293" s="142" t="s">
        <v>529</v>
      </c>
      <c r="G293" s="143" t="s">
        <v>170</v>
      </c>
      <c r="H293" s="144">
        <v>9</v>
      </c>
      <c r="I293" s="145"/>
      <c r="J293" s="146">
        <f>ROUND(I293*H293,2)</f>
        <v>0</v>
      </c>
      <c r="K293" s="147"/>
      <c r="L293" s="33"/>
      <c r="M293" s="148" t="s">
        <v>1</v>
      </c>
      <c r="N293" s="149" t="s">
        <v>41</v>
      </c>
      <c r="O293" s="58"/>
      <c r="P293" s="150">
        <f>O293*H293</f>
        <v>0</v>
      </c>
      <c r="Q293" s="150">
        <v>6.4600000000000005E-2</v>
      </c>
      <c r="R293" s="150">
        <f>Q293*H293</f>
        <v>0.58140000000000003</v>
      </c>
      <c r="S293" s="150">
        <v>0</v>
      </c>
      <c r="T293" s="151">
        <f>S293*H293</f>
        <v>0</v>
      </c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R293" s="152" t="s">
        <v>205</v>
      </c>
      <c r="AT293" s="152" t="s">
        <v>130</v>
      </c>
      <c r="AU293" s="152" t="s">
        <v>83</v>
      </c>
      <c r="AY293" s="17" t="s">
        <v>128</v>
      </c>
      <c r="BE293" s="153">
        <f>IF(N293="základní",J293,0)</f>
        <v>0</v>
      </c>
      <c r="BF293" s="153">
        <f>IF(N293="snížená",J293,0)</f>
        <v>0</v>
      </c>
      <c r="BG293" s="153">
        <f>IF(N293="zákl. přenesená",J293,0)</f>
        <v>0</v>
      </c>
      <c r="BH293" s="153">
        <f>IF(N293="sníž. přenesená",J293,0)</f>
        <v>0</v>
      </c>
      <c r="BI293" s="153">
        <f>IF(N293="nulová",J293,0)</f>
        <v>0</v>
      </c>
      <c r="BJ293" s="17" t="s">
        <v>81</v>
      </c>
      <c r="BK293" s="153">
        <f>ROUND(I293*H293,2)</f>
        <v>0</v>
      </c>
      <c r="BL293" s="17" t="s">
        <v>205</v>
      </c>
      <c r="BM293" s="152" t="s">
        <v>530</v>
      </c>
    </row>
    <row r="294" spans="1:65" s="13" customFormat="1" ht="11.25">
      <c r="B294" s="154"/>
      <c r="D294" s="155" t="s">
        <v>136</v>
      </c>
      <c r="E294" s="156" t="s">
        <v>1</v>
      </c>
      <c r="F294" s="157" t="s">
        <v>531</v>
      </c>
      <c r="H294" s="158">
        <v>9</v>
      </c>
      <c r="I294" s="159"/>
      <c r="L294" s="154"/>
      <c r="M294" s="160"/>
      <c r="N294" s="161"/>
      <c r="O294" s="161"/>
      <c r="P294" s="161"/>
      <c r="Q294" s="161"/>
      <c r="R294" s="161"/>
      <c r="S294" s="161"/>
      <c r="T294" s="162"/>
      <c r="AT294" s="156" t="s">
        <v>136</v>
      </c>
      <c r="AU294" s="156" t="s">
        <v>83</v>
      </c>
      <c r="AV294" s="13" t="s">
        <v>83</v>
      </c>
      <c r="AW294" s="13" t="s">
        <v>32</v>
      </c>
      <c r="AX294" s="13" t="s">
        <v>81</v>
      </c>
      <c r="AY294" s="156" t="s">
        <v>128</v>
      </c>
    </row>
    <row r="295" spans="1:65" s="2" customFormat="1" ht="21" customHeight="1">
      <c r="A295" s="32"/>
      <c r="B295" s="139"/>
      <c r="C295" s="140" t="s">
        <v>532</v>
      </c>
      <c r="D295" s="140" t="s">
        <v>130</v>
      </c>
      <c r="E295" s="141" t="s">
        <v>533</v>
      </c>
      <c r="F295" s="142" t="s">
        <v>534</v>
      </c>
      <c r="G295" s="143" t="s">
        <v>248</v>
      </c>
      <c r="H295" s="144">
        <v>5.6</v>
      </c>
      <c r="I295" s="145"/>
      <c r="J295" s="146">
        <f>ROUND(I295*H295,2)</f>
        <v>0</v>
      </c>
      <c r="K295" s="147"/>
      <c r="L295" s="33"/>
      <c r="M295" s="148" t="s">
        <v>1</v>
      </c>
      <c r="N295" s="149" t="s">
        <v>41</v>
      </c>
      <c r="O295" s="58"/>
      <c r="P295" s="150">
        <f>O295*H295</f>
        <v>0</v>
      </c>
      <c r="Q295" s="150">
        <v>8.6700000000000006E-3</v>
      </c>
      <c r="R295" s="150">
        <f>Q295*H295</f>
        <v>4.8551999999999998E-2</v>
      </c>
      <c r="S295" s="150">
        <v>0</v>
      </c>
      <c r="T295" s="151">
        <f>S295*H295</f>
        <v>0</v>
      </c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R295" s="152" t="s">
        <v>205</v>
      </c>
      <c r="AT295" s="152" t="s">
        <v>130</v>
      </c>
      <c r="AU295" s="152" t="s">
        <v>83</v>
      </c>
      <c r="AY295" s="17" t="s">
        <v>128</v>
      </c>
      <c r="BE295" s="153">
        <f>IF(N295="základní",J295,0)</f>
        <v>0</v>
      </c>
      <c r="BF295" s="153">
        <f>IF(N295="snížená",J295,0)</f>
        <v>0</v>
      </c>
      <c r="BG295" s="153">
        <f>IF(N295="zákl. přenesená",J295,0)</f>
        <v>0</v>
      </c>
      <c r="BH295" s="153">
        <f>IF(N295="sníž. přenesená",J295,0)</f>
        <v>0</v>
      </c>
      <c r="BI295" s="153">
        <f>IF(N295="nulová",J295,0)</f>
        <v>0</v>
      </c>
      <c r="BJ295" s="17" t="s">
        <v>81</v>
      </c>
      <c r="BK295" s="153">
        <f>ROUND(I295*H295,2)</f>
        <v>0</v>
      </c>
      <c r="BL295" s="17" t="s">
        <v>205</v>
      </c>
      <c r="BM295" s="152" t="s">
        <v>535</v>
      </c>
    </row>
    <row r="296" spans="1:65" s="13" customFormat="1" ht="11.25">
      <c r="B296" s="154"/>
      <c r="D296" s="155" t="s">
        <v>136</v>
      </c>
      <c r="E296" s="156" t="s">
        <v>1</v>
      </c>
      <c r="F296" s="157" t="s">
        <v>536</v>
      </c>
      <c r="H296" s="158">
        <v>5.6</v>
      </c>
      <c r="I296" s="159"/>
      <c r="L296" s="154"/>
      <c r="M296" s="160"/>
      <c r="N296" s="161"/>
      <c r="O296" s="161"/>
      <c r="P296" s="161"/>
      <c r="Q296" s="161"/>
      <c r="R296" s="161"/>
      <c r="S296" s="161"/>
      <c r="T296" s="162"/>
      <c r="AT296" s="156" t="s">
        <v>136</v>
      </c>
      <c r="AU296" s="156" t="s">
        <v>83</v>
      </c>
      <c r="AV296" s="13" t="s">
        <v>83</v>
      </c>
      <c r="AW296" s="13" t="s">
        <v>32</v>
      </c>
      <c r="AX296" s="13" t="s">
        <v>81</v>
      </c>
      <c r="AY296" s="156" t="s">
        <v>128</v>
      </c>
    </row>
    <row r="297" spans="1:65" s="2" customFormat="1" ht="21" customHeight="1">
      <c r="A297" s="32"/>
      <c r="B297" s="139"/>
      <c r="C297" s="140" t="s">
        <v>537</v>
      </c>
      <c r="D297" s="140" t="s">
        <v>130</v>
      </c>
      <c r="E297" s="141" t="s">
        <v>538</v>
      </c>
      <c r="F297" s="142" t="s">
        <v>539</v>
      </c>
      <c r="G297" s="143" t="s">
        <v>170</v>
      </c>
      <c r="H297" s="144">
        <v>9</v>
      </c>
      <c r="I297" s="145"/>
      <c r="J297" s="146">
        <f>ROUND(I297*H297,2)</f>
        <v>0</v>
      </c>
      <c r="K297" s="147"/>
      <c r="L297" s="33"/>
      <c r="M297" s="148" t="s">
        <v>1</v>
      </c>
      <c r="N297" s="149" t="s">
        <v>41</v>
      </c>
      <c r="O297" s="58"/>
      <c r="P297" s="150">
        <f>O297*H297</f>
        <v>0</v>
      </c>
      <c r="Q297" s="150">
        <v>0</v>
      </c>
      <c r="R297" s="150">
        <f>Q297*H297</f>
        <v>0</v>
      </c>
      <c r="S297" s="150">
        <v>0</v>
      </c>
      <c r="T297" s="151">
        <f>S297*H297</f>
        <v>0</v>
      </c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R297" s="152" t="s">
        <v>205</v>
      </c>
      <c r="AT297" s="152" t="s">
        <v>130</v>
      </c>
      <c r="AU297" s="152" t="s">
        <v>83</v>
      </c>
      <c r="AY297" s="17" t="s">
        <v>128</v>
      </c>
      <c r="BE297" s="153">
        <f>IF(N297="základní",J297,0)</f>
        <v>0</v>
      </c>
      <c r="BF297" s="153">
        <f>IF(N297="snížená",J297,0)</f>
        <v>0</v>
      </c>
      <c r="BG297" s="153">
        <f>IF(N297="zákl. přenesená",J297,0)</f>
        <v>0</v>
      </c>
      <c r="BH297" s="153">
        <f>IF(N297="sníž. přenesená",J297,0)</f>
        <v>0</v>
      </c>
      <c r="BI297" s="153">
        <f>IF(N297="nulová",J297,0)</f>
        <v>0</v>
      </c>
      <c r="BJ297" s="17" t="s">
        <v>81</v>
      </c>
      <c r="BK297" s="153">
        <f>ROUND(I297*H297,2)</f>
        <v>0</v>
      </c>
      <c r="BL297" s="17" t="s">
        <v>205</v>
      </c>
      <c r="BM297" s="152" t="s">
        <v>540</v>
      </c>
    </row>
    <row r="298" spans="1:65" s="2" customFormat="1" ht="23.45" customHeight="1">
      <c r="A298" s="32"/>
      <c r="B298" s="139"/>
      <c r="C298" s="178" t="s">
        <v>541</v>
      </c>
      <c r="D298" s="178" t="s">
        <v>376</v>
      </c>
      <c r="E298" s="179" t="s">
        <v>542</v>
      </c>
      <c r="F298" s="180" t="s">
        <v>543</v>
      </c>
      <c r="G298" s="181" t="s">
        <v>170</v>
      </c>
      <c r="H298" s="182">
        <v>9.9</v>
      </c>
      <c r="I298" s="183"/>
      <c r="J298" s="184">
        <f>ROUND(I298*H298,2)</f>
        <v>0</v>
      </c>
      <c r="K298" s="185"/>
      <c r="L298" s="186"/>
      <c r="M298" s="187" t="s">
        <v>1</v>
      </c>
      <c r="N298" s="188" t="s">
        <v>41</v>
      </c>
      <c r="O298" s="58"/>
      <c r="P298" s="150">
        <f>O298*H298</f>
        <v>0</v>
      </c>
      <c r="Q298" s="150">
        <v>2.3000000000000001E-4</v>
      </c>
      <c r="R298" s="150">
        <f>Q298*H298</f>
        <v>2.2769999999999999E-3</v>
      </c>
      <c r="S298" s="150">
        <v>0</v>
      </c>
      <c r="T298" s="151">
        <f>S298*H298</f>
        <v>0</v>
      </c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R298" s="152" t="s">
        <v>289</v>
      </c>
      <c r="AT298" s="152" t="s">
        <v>376</v>
      </c>
      <c r="AU298" s="152" t="s">
        <v>83</v>
      </c>
      <c r="AY298" s="17" t="s">
        <v>128</v>
      </c>
      <c r="BE298" s="153">
        <f>IF(N298="základní",J298,0)</f>
        <v>0</v>
      </c>
      <c r="BF298" s="153">
        <f>IF(N298="snížená",J298,0)</f>
        <v>0</v>
      </c>
      <c r="BG298" s="153">
        <f>IF(N298="zákl. přenesená",J298,0)</f>
        <v>0</v>
      </c>
      <c r="BH298" s="153">
        <f>IF(N298="sníž. přenesená",J298,0)</f>
        <v>0</v>
      </c>
      <c r="BI298" s="153">
        <f>IF(N298="nulová",J298,0)</f>
        <v>0</v>
      </c>
      <c r="BJ298" s="17" t="s">
        <v>81</v>
      </c>
      <c r="BK298" s="153">
        <f>ROUND(I298*H298,2)</f>
        <v>0</v>
      </c>
      <c r="BL298" s="17" t="s">
        <v>205</v>
      </c>
      <c r="BM298" s="152" t="s">
        <v>544</v>
      </c>
    </row>
    <row r="299" spans="1:65" s="13" customFormat="1" ht="11.25">
      <c r="B299" s="154"/>
      <c r="D299" s="155" t="s">
        <v>136</v>
      </c>
      <c r="F299" s="157" t="s">
        <v>545</v>
      </c>
      <c r="H299" s="158">
        <v>9.9</v>
      </c>
      <c r="I299" s="159"/>
      <c r="L299" s="154"/>
      <c r="M299" s="160"/>
      <c r="N299" s="161"/>
      <c r="O299" s="161"/>
      <c r="P299" s="161"/>
      <c r="Q299" s="161"/>
      <c r="R299" s="161"/>
      <c r="S299" s="161"/>
      <c r="T299" s="162"/>
      <c r="AT299" s="156" t="s">
        <v>136</v>
      </c>
      <c r="AU299" s="156" t="s">
        <v>83</v>
      </c>
      <c r="AV299" s="13" t="s">
        <v>83</v>
      </c>
      <c r="AW299" s="13" t="s">
        <v>3</v>
      </c>
      <c r="AX299" s="13" t="s">
        <v>81</v>
      </c>
      <c r="AY299" s="156" t="s">
        <v>128</v>
      </c>
    </row>
    <row r="300" spans="1:65" s="2" customFormat="1" ht="21" customHeight="1">
      <c r="A300" s="32"/>
      <c r="B300" s="139"/>
      <c r="C300" s="140" t="s">
        <v>546</v>
      </c>
      <c r="D300" s="140" t="s">
        <v>130</v>
      </c>
      <c r="E300" s="141" t="s">
        <v>547</v>
      </c>
      <c r="F300" s="142" t="s">
        <v>548</v>
      </c>
      <c r="G300" s="143" t="s">
        <v>154</v>
      </c>
      <c r="H300" s="144">
        <v>0.63300000000000001</v>
      </c>
      <c r="I300" s="145"/>
      <c r="J300" s="146">
        <f>ROUND(I300*H300,2)</f>
        <v>0</v>
      </c>
      <c r="K300" s="147"/>
      <c r="L300" s="33"/>
      <c r="M300" s="148" t="s">
        <v>1</v>
      </c>
      <c r="N300" s="149" t="s">
        <v>41</v>
      </c>
      <c r="O300" s="58"/>
      <c r="P300" s="150">
        <f>O300*H300</f>
        <v>0</v>
      </c>
      <c r="Q300" s="150">
        <v>0</v>
      </c>
      <c r="R300" s="150">
        <f>Q300*H300</f>
        <v>0</v>
      </c>
      <c r="S300" s="150">
        <v>0</v>
      </c>
      <c r="T300" s="151">
        <f>S300*H300</f>
        <v>0</v>
      </c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R300" s="152" t="s">
        <v>205</v>
      </c>
      <c r="AT300" s="152" t="s">
        <v>130</v>
      </c>
      <c r="AU300" s="152" t="s">
        <v>83</v>
      </c>
      <c r="AY300" s="17" t="s">
        <v>128</v>
      </c>
      <c r="BE300" s="153">
        <f>IF(N300="základní",J300,0)</f>
        <v>0</v>
      </c>
      <c r="BF300" s="153">
        <f>IF(N300="snížená",J300,0)</f>
        <v>0</v>
      </c>
      <c r="BG300" s="153">
        <f>IF(N300="zákl. přenesená",J300,0)</f>
        <v>0</v>
      </c>
      <c r="BH300" s="153">
        <f>IF(N300="sníž. přenesená",J300,0)</f>
        <v>0</v>
      </c>
      <c r="BI300" s="153">
        <f>IF(N300="nulová",J300,0)</f>
        <v>0</v>
      </c>
      <c r="BJ300" s="17" t="s">
        <v>81</v>
      </c>
      <c r="BK300" s="153">
        <f>ROUND(I300*H300,2)</f>
        <v>0</v>
      </c>
      <c r="BL300" s="17" t="s">
        <v>205</v>
      </c>
      <c r="BM300" s="152" t="s">
        <v>549</v>
      </c>
    </row>
    <row r="301" spans="1:65" s="12" customFormat="1" ht="22.9" customHeight="1">
      <c r="B301" s="126"/>
      <c r="D301" s="127" t="s">
        <v>75</v>
      </c>
      <c r="E301" s="137" t="s">
        <v>550</v>
      </c>
      <c r="F301" s="137" t="s">
        <v>551</v>
      </c>
      <c r="I301" s="129"/>
      <c r="J301" s="138">
        <f>BK301</f>
        <v>0</v>
      </c>
      <c r="L301" s="126"/>
      <c r="M301" s="131"/>
      <c r="N301" s="132"/>
      <c r="O301" s="132"/>
      <c r="P301" s="133">
        <f>SUM(P302:P306)</f>
        <v>0</v>
      </c>
      <c r="Q301" s="132"/>
      <c r="R301" s="133">
        <f>SUM(R302:R306)</f>
        <v>0.9850000000000001</v>
      </c>
      <c r="S301" s="132"/>
      <c r="T301" s="134">
        <f>SUM(T302:T306)</f>
        <v>0</v>
      </c>
      <c r="AR301" s="127" t="s">
        <v>83</v>
      </c>
      <c r="AT301" s="135" t="s">
        <v>75</v>
      </c>
      <c r="AU301" s="135" t="s">
        <v>81</v>
      </c>
      <c r="AY301" s="127" t="s">
        <v>128</v>
      </c>
      <c r="BK301" s="136">
        <f>SUM(BK302:BK306)</f>
        <v>0</v>
      </c>
    </row>
    <row r="302" spans="1:65" s="2" customFormat="1" ht="16.350000000000001" customHeight="1">
      <c r="A302" s="32"/>
      <c r="B302" s="139"/>
      <c r="C302" s="140" t="s">
        <v>552</v>
      </c>
      <c r="D302" s="140" t="s">
        <v>130</v>
      </c>
      <c r="E302" s="141" t="s">
        <v>553</v>
      </c>
      <c r="F302" s="142" t="s">
        <v>554</v>
      </c>
      <c r="G302" s="143" t="s">
        <v>268</v>
      </c>
      <c r="H302" s="144">
        <v>4</v>
      </c>
      <c r="I302" s="145"/>
      <c r="J302" s="146">
        <f>ROUND(I302*H302,2)</f>
        <v>0</v>
      </c>
      <c r="K302" s="147"/>
      <c r="L302" s="33"/>
      <c r="M302" s="148" t="s">
        <v>1</v>
      </c>
      <c r="N302" s="149" t="s">
        <v>41</v>
      </c>
      <c r="O302" s="58"/>
      <c r="P302" s="150">
        <f>O302*H302</f>
        <v>0</v>
      </c>
      <c r="Q302" s="150">
        <v>0.06</v>
      </c>
      <c r="R302" s="150">
        <f>Q302*H302</f>
        <v>0.24</v>
      </c>
      <c r="S302" s="150">
        <v>0</v>
      </c>
      <c r="T302" s="151">
        <f>S302*H302</f>
        <v>0</v>
      </c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R302" s="152" t="s">
        <v>205</v>
      </c>
      <c r="AT302" s="152" t="s">
        <v>130</v>
      </c>
      <c r="AU302" s="152" t="s">
        <v>83</v>
      </c>
      <c r="AY302" s="17" t="s">
        <v>128</v>
      </c>
      <c r="BE302" s="153">
        <f>IF(N302="základní",J302,0)</f>
        <v>0</v>
      </c>
      <c r="BF302" s="153">
        <f>IF(N302="snížená",J302,0)</f>
        <v>0</v>
      </c>
      <c r="BG302" s="153">
        <f>IF(N302="zákl. přenesená",J302,0)</f>
        <v>0</v>
      </c>
      <c r="BH302" s="153">
        <f>IF(N302="sníž. přenesená",J302,0)</f>
        <v>0</v>
      </c>
      <c r="BI302" s="153">
        <f>IF(N302="nulová",J302,0)</f>
        <v>0</v>
      </c>
      <c r="BJ302" s="17" t="s">
        <v>81</v>
      </c>
      <c r="BK302" s="153">
        <f>ROUND(I302*H302,2)</f>
        <v>0</v>
      </c>
      <c r="BL302" s="17" t="s">
        <v>205</v>
      </c>
      <c r="BM302" s="152" t="s">
        <v>555</v>
      </c>
    </row>
    <row r="303" spans="1:65" s="2" customFormat="1" ht="16.350000000000001" customHeight="1">
      <c r="A303" s="32"/>
      <c r="B303" s="139"/>
      <c r="C303" s="140" t="s">
        <v>556</v>
      </c>
      <c r="D303" s="140" t="s">
        <v>130</v>
      </c>
      <c r="E303" s="141" t="s">
        <v>557</v>
      </c>
      <c r="F303" s="142" t="s">
        <v>558</v>
      </c>
      <c r="G303" s="143" t="s">
        <v>268</v>
      </c>
      <c r="H303" s="144">
        <v>8</v>
      </c>
      <c r="I303" s="145"/>
      <c r="J303" s="146">
        <f>ROUND(I303*H303,2)</f>
        <v>0</v>
      </c>
      <c r="K303" s="147"/>
      <c r="L303" s="33"/>
      <c r="M303" s="148" t="s">
        <v>1</v>
      </c>
      <c r="N303" s="149" t="s">
        <v>41</v>
      </c>
      <c r="O303" s="58"/>
      <c r="P303" s="150">
        <f>O303*H303</f>
        <v>0</v>
      </c>
      <c r="Q303" s="150">
        <v>0.08</v>
      </c>
      <c r="R303" s="150">
        <f>Q303*H303</f>
        <v>0.64</v>
      </c>
      <c r="S303" s="150">
        <v>0</v>
      </c>
      <c r="T303" s="151">
        <f>S303*H303</f>
        <v>0</v>
      </c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R303" s="152" t="s">
        <v>205</v>
      </c>
      <c r="AT303" s="152" t="s">
        <v>130</v>
      </c>
      <c r="AU303" s="152" t="s">
        <v>83</v>
      </c>
      <c r="AY303" s="17" t="s">
        <v>128</v>
      </c>
      <c r="BE303" s="153">
        <f>IF(N303="základní",J303,0)</f>
        <v>0</v>
      </c>
      <c r="BF303" s="153">
        <f>IF(N303="snížená",J303,0)</f>
        <v>0</v>
      </c>
      <c r="BG303" s="153">
        <f>IF(N303="zákl. přenesená",J303,0)</f>
        <v>0</v>
      </c>
      <c r="BH303" s="153">
        <f>IF(N303="sníž. přenesená",J303,0)</f>
        <v>0</v>
      </c>
      <c r="BI303" s="153">
        <f>IF(N303="nulová",J303,0)</f>
        <v>0</v>
      </c>
      <c r="BJ303" s="17" t="s">
        <v>81</v>
      </c>
      <c r="BK303" s="153">
        <f>ROUND(I303*H303,2)</f>
        <v>0</v>
      </c>
      <c r="BL303" s="17" t="s">
        <v>205</v>
      </c>
      <c r="BM303" s="152" t="s">
        <v>559</v>
      </c>
    </row>
    <row r="304" spans="1:65" s="2" customFormat="1" ht="16.350000000000001" customHeight="1">
      <c r="A304" s="32"/>
      <c r="B304" s="139"/>
      <c r="C304" s="140" t="s">
        <v>560</v>
      </c>
      <c r="D304" s="140" t="s">
        <v>130</v>
      </c>
      <c r="E304" s="141" t="s">
        <v>561</v>
      </c>
      <c r="F304" s="142" t="s">
        <v>562</v>
      </c>
      <c r="G304" s="143" t="s">
        <v>268</v>
      </c>
      <c r="H304" s="144">
        <v>1</v>
      </c>
      <c r="I304" s="145"/>
      <c r="J304" s="146">
        <f>ROUND(I304*H304,2)</f>
        <v>0</v>
      </c>
      <c r="K304" s="147"/>
      <c r="L304" s="33"/>
      <c r="M304" s="148" t="s">
        <v>1</v>
      </c>
      <c r="N304" s="149" t="s">
        <v>41</v>
      </c>
      <c r="O304" s="58"/>
      <c r="P304" s="150">
        <f>O304*H304</f>
        <v>0</v>
      </c>
      <c r="Q304" s="150">
        <v>3.5000000000000003E-2</v>
      </c>
      <c r="R304" s="150">
        <f>Q304*H304</f>
        <v>3.5000000000000003E-2</v>
      </c>
      <c r="S304" s="150">
        <v>0</v>
      </c>
      <c r="T304" s="151">
        <f>S304*H304</f>
        <v>0</v>
      </c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R304" s="152" t="s">
        <v>205</v>
      </c>
      <c r="AT304" s="152" t="s">
        <v>130</v>
      </c>
      <c r="AU304" s="152" t="s">
        <v>83</v>
      </c>
      <c r="AY304" s="17" t="s">
        <v>128</v>
      </c>
      <c r="BE304" s="153">
        <f>IF(N304="základní",J304,0)</f>
        <v>0</v>
      </c>
      <c r="BF304" s="153">
        <f>IF(N304="snížená",J304,0)</f>
        <v>0</v>
      </c>
      <c r="BG304" s="153">
        <f>IF(N304="zákl. přenesená",J304,0)</f>
        <v>0</v>
      </c>
      <c r="BH304" s="153">
        <f>IF(N304="sníž. přenesená",J304,0)</f>
        <v>0</v>
      </c>
      <c r="BI304" s="153">
        <f>IF(N304="nulová",J304,0)</f>
        <v>0</v>
      </c>
      <c r="BJ304" s="17" t="s">
        <v>81</v>
      </c>
      <c r="BK304" s="153">
        <f>ROUND(I304*H304,2)</f>
        <v>0</v>
      </c>
      <c r="BL304" s="17" t="s">
        <v>205</v>
      </c>
      <c r="BM304" s="152" t="s">
        <v>563</v>
      </c>
    </row>
    <row r="305" spans="1:65" s="2" customFormat="1" ht="21" customHeight="1">
      <c r="A305" s="32"/>
      <c r="B305" s="139"/>
      <c r="C305" s="140" t="s">
        <v>564</v>
      </c>
      <c r="D305" s="140" t="s">
        <v>130</v>
      </c>
      <c r="E305" s="141" t="s">
        <v>565</v>
      </c>
      <c r="F305" s="142" t="s">
        <v>566</v>
      </c>
      <c r="G305" s="143" t="s">
        <v>268</v>
      </c>
      <c r="H305" s="144">
        <v>2</v>
      </c>
      <c r="I305" s="145"/>
      <c r="J305" s="146">
        <f>ROUND(I305*H305,2)</f>
        <v>0</v>
      </c>
      <c r="K305" s="147"/>
      <c r="L305" s="33"/>
      <c r="M305" s="148" t="s">
        <v>1</v>
      </c>
      <c r="N305" s="149" t="s">
        <v>41</v>
      </c>
      <c r="O305" s="58"/>
      <c r="P305" s="150">
        <f>O305*H305</f>
        <v>0</v>
      </c>
      <c r="Q305" s="150">
        <v>3.5000000000000003E-2</v>
      </c>
      <c r="R305" s="150">
        <f>Q305*H305</f>
        <v>7.0000000000000007E-2</v>
      </c>
      <c r="S305" s="150">
        <v>0</v>
      </c>
      <c r="T305" s="151">
        <f>S305*H305</f>
        <v>0</v>
      </c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R305" s="152" t="s">
        <v>205</v>
      </c>
      <c r="AT305" s="152" t="s">
        <v>130</v>
      </c>
      <c r="AU305" s="152" t="s">
        <v>83</v>
      </c>
      <c r="AY305" s="17" t="s">
        <v>128</v>
      </c>
      <c r="BE305" s="153">
        <f>IF(N305="základní",J305,0)</f>
        <v>0</v>
      </c>
      <c r="BF305" s="153">
        <f>IF(N305="snížená",J305,0)</f>
        <v>0</v>
      </c>
      <c r="BG305" s="153">
        <f>IF(N305="zákl. přenesená",J305,0)</f>
        <v>0</v>
      </c>
      <c r="BH305" s="153">
        <f>IF(N305="sníž. přenesená",J305,0)</f>
        <v>0</v>
      </c>
      <c r="BI305" s="153">
        <f>IF(N305="nulová",J305,0)</f>
        <v>0</v>
      </c>
      <c r="BJ305" s="17" t="s">
        <v>81</v>
      </c>
      <c r="BK305" s="153">
        <f>ROUND(I305*H305,2)</f>
        <v>0</v>
      </c>
      <c r="BL305" s="17" t="s">
        <v>205</v>
      </c>
      <c r="BM305" s="152" t="s">
        <v>567</v>
      </c>
    </row>
    <row r="306" spans="1:65" s="2" customFormat="1" ht="21" customHeight="1">
      <c r="A306" s="32"/>
      <c r="B306" s="139"/>
      <c r="C306" s="140" t="s">
        <v>568</v>
      </c>
      <c r="D306" s="140" t="s">
        <v>130</v>
      </c>
      <c r="E306" s="141" t="s">
        <v>569</v>
      </c>
      <c r="F306" s="142" t="s">
        <v>570</v>
      </c>
      <c r="G306" s="143" t="s">
        <v>154</v>
      </c>
      <c r="H306" s="144">
        <v>0.98499999999999999</v>
      </c>
      <c r="I306" s="145"/>
      <c r="J306" s="146">
        <f>ROUND(I306*H306,2)</f>
        <v>0</v>
      </c>
      <c r="K306" s="147"/>
      <c r="L306" s="33"/>
      <c r="M306" s="148" t="s">
        <v>1</v>
      </c>
      <c r="N306" s="149" t="s">
        <v>41</v>
      </c>
      <c r="O306" s="58"/>
      <c r="P306" s="150">
        <f>O306*H306</f>
        <v>0</v>
      </c>
      <c r="Q306" s="150">
        <v>0</v>
      </c>
      <c r="R306" s="150">
        <f>Q306*H306</f>
        <v>0</v>
      </c>
      <c r="S306" s="150">
        <v>0</v>
      </c>
      <c r="T306" s="151">
        <f>S306*H306</f>
        <v>0</v>
      </c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R306" s="152" t="s">
        <v>205</v>
      </c>
      <c r="AT306" s="152" t="s">
        <v>130</v>
      </c>
      <c r="AU306" s="152" t="s">
        <v>83</v>
      </c>
      <c r="AY306" s="17" t="s">
        <v>128</v>
      </c>
      <c r="BE306" s="153">
        <f>IF(N306="základní",J306,0)</f>
        <v>0</v>
      </c>
      <c r="BF306" s="153">
        <f>IF(N306="snížená",J306,0)</f>
        <v>0</v>
      </c>
      <c r="BG306" s="153">
        <f>IF(N306="zákl. přenesená",J306,0)</f>
        <v>0</v>
      </c>
      <c r="BH306" s="153">
        <f>IF(N306="sníž. přenesená",J306,0)</f>
        <v>0</v>
      </c>
      <c r="BI306" s="153">
        <f>IF(N306="nulová",J306,0)</f>
        <v>0</v>
      </c>
      <c r="BJ306" s="17" t="s">
        <v>81</v>
      </c>
      <c r="BK306" s="153">
        <f>ROUND(I306*H306,2)</f>
        <v>0</v>
      </c>
      <c r="BL306" s="17" t="s">
        <v>205</v>
      </c>
      <c r="BM306" s="152" t="s">
        <v>571</v>
      </c>
    </row>
    <row r="307" spans="1:65" s="12" customFormat="1" ht="22.9" customHeight="1">
      <c r="B307" s="126"/>
      <c r="D307" s="127" t="s">
        <v>75</v>
      </c>
      <c r="E307" s="137" t="s">
        <v>572</v>
      </c>
      <c r="F307" s="137" t="s">
        <v>573</v>
      </c>
      <c r="I307" s="129"/>
      <c r="J307" s="138">
        <f>BK307</f>
        <v>0</v>
      </c>
      <c r="L307" s="126"/>
      <c r="M307" s="131"/>
      <c r="N307" s="132"/>
      <c r="O307" s="132"/>
      <c r="P307" s="133">
        <f>SUM(P308:P316)</f>
        <v>0</v>
      </c>
      <c r="Q307" s="132"/>
      <c r="R307" s="133">
        <f>SUM(R308:R316)</f>
        <v>2.3552</v>
      </c>
      <c r="S307" s="132"/>
      <c r="T307" s="134">
        <f>SUM(T308:T316)</f>
        <v>0.01</v>
      </c>
      <c r="AR307" s="127" t="s">
        <v>83</v>
      </c>
      <c r="AT307" s="135" t="s">
        <v>75</v>
      </c>
      <c r="AU307" s="135" t="s">
        <v>81</v>
      </c>
      <c r="AY307" s="127" t="s">
        <v>128</v>
      </c>
      <c r="BK307" s="136">
        <f>SUM(BK308:BK316)</f>
        <v>0</v>
      </c>
    </row>
    <row r="308" spans="1:65" s="2" customFormat="1" ht="16.350000000000001" customHeight="1">
      <c r="A308" s="32"/>
      <c r="B308" s="139"/>
      <c r="C308" s="140" t="s">
        <v>574</v>
      </c>
      <c r="D308" s="140" t="s">
        <v>130</v>
      </c>
      <c r="E308" s="141" t="s">
        <v>575</v>
      </c>
      <c r="F308" s="142" t="s">
        <v>576</v>
      </c>
      <c r="G308" s="143" t="s">
        <v>577</v>
      </c>
      <c r="H308" s="144">
        <v>2074.6</v>
      </c>
      <c r="I308" s="145"/>
      <c r="J308" s="146">
        <f>ROUND(I308*H308,2)</f>
        <v>0</v>
      </c>
      <c r="K308" s="147"/>
      <c r="L308" s="33"/>
      <c r="M308" s="148" t="s">
        <v>1</v>
      </c>
      <c r="N308" s="149" t="s">
        <v>41</v>
      </c>
      <c r="O308" s="58"/>
      <c r="P308" s="150">
        <f>O308*H308</f>
        <v>0</v>
      </c>
      <c r="Q308" s="150">
        <v>1E-3</v>
      </c>
      <c r="R308" s="150">
        <f>Q308*H308</f>
        <v>2.0745999999999998</v>
      </c>
      <c r="S308" s="150">
        <v>0</v>
      </c>
      <c r="T308" s="151">
        <f>S308*H308</f>
        <v>0</v>
      </c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R308" s="152" t="s">
        <v>205</v>
      </c>
      <c r="AT308" s="152" t="s">
        <v>130</v>
      </c>
      <c r="AU308" s="152" t="s">
        <v>83</v>
      </c>
      <c r="AY308" s="17" t="s">
        <v>128</v>
      </c>
      <c r="BE308" s="153">
        <f>IF(N308="základní",J308,0)</f>
        <v>0</v>
      </c>
      <c r="BF308" s="153">
        <f>IF(N308="snížená",J308,0)</f>
        <v>0</v>
      </c>
      <c r="BG308" s="153">
        <f>IF(N308="zákl. přenesená",J308,0)</f>
        <v>0</v>
      </c>
      <c r="BH308" s="153">
        <f>IF(N308="sníž. přenesená",J308,0)</f>
        <v>0</v>
      </c>
      <c r="BI308" s="153">
        <f>IF(N308="nulová",J308,0)</f>
        <v>0</v>
      </c>
      <c r="BJ308" s="17" t="s">
        <v>81</v>
      </c>
      <c r="BK308" s="153">
        <f>ROUND(I308*H308,2)</f>
        <v>0</v>
      </c>
      <c r="BL308" s="17" t="s">
        <v>205</v>
      </c>
      <c r="BM308" s="152" t="s">
        <v>578</v>
      </c>
    </row>
    <row r="309" spans="1:65" s="13" customFormat="1" ht="22.5">
      <c r="B309" s="154"/>
      <c r="D309" s="155" t="s">
        <v>136</v>
      </c>
      <c r="E309" s="156" t="s">
        <v>1</v>
      </c>
      <c r="F309" s="157" t="s">
        <v>579</v>
      </c>
      <c r="H309" s="158">
        <v>2074.6</v>
      </c>
      <c r="I309" s="159"/>
      <c r="L309" s="154"/>
      <c r="M309" s="160"/>
      <c r="N309" s="161"/>
      <c r="O309" s="161"/>
      <c r="P309" s="161"/>
      <c r="Q309" s="161"/>
      <c r="R309" s="161"/>
      <c r="S309" s="161"/>
      <c r="T309" s="162"/>
      <c r="AT309" s="156" t="s">
        <v>136</v>
      </c>
      <c r="AU309" s="156" t="s">
        <v>83</v>
      </c>
      <c r="AV309" s="13" t="s">
        <v>83</v>
      </c>
      <c r="AW309" s="13" t="s">
        <v>32</v>
      </c>
      <c r="AX309" s="13" t="s">
        <v>81</v>
      </c>
      <c r="AY309" s="156" t="s">
        <v>128</v>
      </c>
    </row>
    <row r="310" spans="1:65" s="2" customFormat="1" ht="16.350000000000001" customHeight="1">
      <c r="A310" s="32"/>
      <c r="B310" s="139"/>
      <c r="C310" s="140" t="s">
        <v>580</v>
      </c>
      <c r="D310" s="140" t="s">
        <v>130</v>
      </c>
      <c r="E310" s="141" t="s">
        <v>581</v>
      </c>
      <c r="F310" s="142" t="s">
        <v>582</v>
      </c>
      <c r="G310" s="143" t="s">
        <v>268</v>
      </c>
      <c r="H310" s="144">
        <v>44</v>
      </c>
      <c r="I310" s="145"/>
      <c r="J310" s="146">
        <f>ROUND(I310*H310,2)</f>
        <v>0</v>
      </c>
      <c r="K310" s="147"/>
      <c r="L310" s="33"/>
      <c r="M310" s="148" t="s">
        <v>1</v>
      </c>
      <c r="N310" s="149" t="s">
        <v>41</v>
      </c>
      <c r="O310" s="58"/>
      <c r="P310" s="150">
        <f>O310*H310</f>
        <v>0</v>
      </c>
      <c r="Q310" s="150">
        <v>5.0000000000000001E-3</v>
      </c>
      <c r="R310" s="150">
        <f>Q310*H310</f>
        <v>0.22</v>
      </c>
      <c r="S310" s="150">
        <v>0</v>
      </c>
      <c r="T310" s="151">
        <f>S310*H310</f>
        <v>0</v>
      </c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R310" s="152" t="s">
        <v>205</v>
      </c>
      <c r="AT310" s="152" t="s">
        <v>130</v>
      </c>
      <c r="AU310" s="152" t="s">
        <v>83</v>
      </c>
      <c r="AY310" s="17" t="s">
        <v>128</v>
      </c>
      <c r="BE310" s="153">
        <f>IF(N310="základní",J310,0)</f>
        <v>0</v>
      </c>
      <c r="BF310" s="153">
        <f>IF(N310="snížená",J310,0)</f>
        <v>0</v>
      </c>
      <c r="BG310" s="153">
        <f>IF(N310="zákl. přenesená",J310,0)</f>
        <v>0</v>
      </c>
      <c r="BH310" s="153">
        <f>IF(N310="sníž. přenesená",J310,0)</f>
        <v>0</v>
      </c>
      <c r="BI310" s="153">
        <f>IF(N310="nulová",J310,0)</f>
        <v>0</v>
      </c>
      <c r="BJ310" s="17" t="s">
        <v>81</v>
      </c>
      <c r="BK310" s="153">
        <f>ROUND(I310*H310,2)</f>
        <v>0</v>
      </c>
      <c r="BL310" s="17" t="s">
        <v>205</v>
      </c>
      <c r="BM310" s="152" t="s">
        <v>583</v>
      </c>
    </row>
    <row r="311" spans="1:65" s="13" customFormat="1" ht="11.25">
      <c r="B311" s="154"/>
      <c r="D311" s="155" t="s">
        <v>136</v>
      </c>
      <c r="E311" s="156" t="s">
        <v>1</v>
      </c>
      <c r="F311" s="157" t="s">
        <v>584</v>
      </c>
      <c r="H311" s="158">
        <v>44</v>
      </c>
      <c r="I311" s="159"/>
      <c r="L311" s="154"/>
      <c r="M311" s="160"/>
      <c r="N311" s="161"/>
      <c r="O311" s="161"/>
      <c r="P311" s="161"/>
      <c r="Q311" s="161"/>
      <c r="R311" s="161"/>
      <c r="S311" s="161"/>
      <c r="T311" s="162"/>
      <c r="AT311" s="156" t="s">
        <v>136</v>
      </c>
      <c r="AU311" s="156" t="s">
        <v>83</v>
      </c>
      <c r="AV311" s="13" t="s">
        <v>83</v>
      </c>
      <c r="AW311" s="13" t="s">
        <v>32</v>
      </c>
      <c r="AX311" s="13" t="s">
        <v>81</v>
      </c>
      <c r="AY311" s="156" t="s">
        <v>128</v>
      </c>
    </row>
    <row r="312" spans="1:65" s="2" customFormat="1" ht="16.350000000000001" customHeight="1">
      <c r="A312" s="32"/>
      <c r="B312" s="139"/>
      <c r="C312" s="140" t="s">
        <v>585</v>
      </c>
      <c r="D312" s="140" t="s">
        <v>130</v>
      </c>
      <c r="E312" s="141" t="s">
        <v>586</v>
      </c>
      <c r="F312" s="142" t="s">
        <v>587</v>
      </c>
      <c r="G312" s="143" t="s">
        <v>248</v>
      </c>
      <c r="H312" s="144">
        <v>61.2</v>
      </c>
      <c r="I312" s="145"/>
      <c r="J312" s="146">
        <f>ROUND(I312*H312,2)</f>
        <v>0</v>
      </c>
      <c r="K312" s="147"/>
      <c r="L312" s="33"/>
      <c r="M312" s="148" t="s">
        <v>1</v>
      </c>
      <c r="N312" s="149" t="s">
        <v>41</v>
      </c>
      <c r="O312" s="58"/>
      <c r="P312" s="150">
        <f>O312*H312</f>
        <v>0</v>
      </c>
      <c r="Q312" s="150">
        <v>5.0000000000000001E-4</v>
      </c>
      <c r="R312" s="150">
        <f>Q312*H312</f>
        <v>3.0600000000000002E-2</v>
      </c>
      <c r="S312" s="150">
        <v>0</v>
      </c>
      <c r="T312" s="151">
        <f>S312*H312</f>
        <v>0</v>
      </c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R312" s="152" t="s">
        <v>205</v>
      </c>
      <c r="AT312" s="152" t="s">
        <v>130</v>
      </c>
      <c r="AU312" s="152" t="s">
        <v>83</v>
      </c>
      <c r="AY312" s="17" t="s">
        <v>128</v>
      </c>
      <c r="BE312" s="153">
        <f>IF(N312="základní",J312,0)</f>
        <v>0</v>
      </c>
      <c r="BF312" s="153">
        <f>IF(N312="snížená",J312,0)</f>
        <v>0</v>
      </c>
      <c r="BG312" s="153">
        <f>IF(N312="zákl. přenesená",J312,0)</f>
        <v>0</v>
      </c>
      <c r="BH312" s="153">
        <f>IF(N312="sníž. přenesená",J312,0)</f>
        <v>0</v>
      </c>
      <c r="BI312" s="153">
        <f>IF(N312="nulová",J312,0)</f>
        <v>0</v>
      </c>
      <c r="BJ312" s="17" t="s">
        <v>81</v>
      </c>
      <c r="BK312" s="153">
        <f>ROUND(I312*H312,2)</f>
        <v>0</v>
      </c>
      <c r="BL312" s="17" t="s">
        <v>205</v>
      </c>
      <c r="BM312" s="152" t="s">
        <v>588</v>
      </c>
    </row>
    <row r="313" spans="1:65" s="13" customFormat="1" ht="11.25">
      <c r="B313" s="154"/>
      <c r="D313" s="155" t="s">
        <v>136</v>
      </c>
      <c r="E313" s="156" t="s">
        <v>1</v>
      </c>
      <c r="F313" s="157" t="s">
        <v>589</v>
      </c>
      <c r="H313" s="158">
        <v>61.2</v>
      </c>
      <c r="I313" s="159"/>
      <c r="L313" s="154"/>
      <c r="M313" s="160"/>
      <c r="N313" s="161"/>
      <c r="O313" s="161"/>
      <c r="P313" s="161"/>
      <c r="Q313" s="161"/>
      <c r="R313" s="161"/>
      <c r="S313" s="161"/>
      <c r="T313" s="162"/>
      <c r="AT313" s="156" t="s">
        <v>136</v>
      </c>
      <c r="AU313" s="156" t="s">
        <v>83</v>
      </c>
      <c r="AV313" s="13" t="s">
        <v>83</v>
      </c>
      <c r="AW313" s="13" t="s">
        <v>32</v>
      </c>
      <c r="AX313" s="13" t="s">
        <v>81</v>
      </c>
      <c r="AY313" s="156" t="s">
        <v>128</v>
      </c>
    </row>
    <row r="314" spans="1:65" s="2" customFormat="1" ht="16.350000000000001" customHeight="1">
      <c r="A314" s="32"/>
      <c r="B314" s="139"/>
      <c r="C314" s="140" t="s">
        <v>590</v>
      </c>
      <c r="D314" s="140" t="s">
        <v>130</v>
      </c>
      <c r="E314" s="141" t="s">
        <v>591</v>
      </c>
      <c r="F314" s="142" t="s">
        <v>592</v>
      </c>
      <c r="G314" s="143" t="s">
        <v>268</v>
      </c>
      <c r="H314" s="144">
        <v>2</v>
      </c>
      <c r="I314" s="145"/>
      <c r="J314" s="146">
        <f>ROUND(I314*H314,2)</f>
        <v>0</v>
      </c>
      <c r="K314" s="147"/>
      <c r="L314" s="33"/>
      <c r="M314" s="148" t="s">
        <v>1</v>
      </c>
      <c r="N314" s="149" t="s">
        <v>41</v>
      </c>
      <c r="O314" s="58"/>
      <c r="P314" s="150">
        <f>O314*H314</f>
        <v>0</v>
      </c>
      <c r="Q314" s="150">
        <v>1.4999999999999999E-2</v>
      </c>
      <c r="R314" s="150">
        <f>Q314*H314</f>
        <v>0.03</v>
      </c>
      <c r="S314" s="150">
        <v>0</v>
      </c>
      <c r="T314" s="151">
        <f>S314*H314</f>
        <v>0</v>
      </c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R314" s="152" t="s">
        <v>205</v>
      </c>
      <c r="AT314" s="152" t="s">
        <v>130</v>
      </c>
      <c r="AU314" s="152" t="s">
        <v>83</v>
      </c>
      <c r="AY314" s="17" t="s">
        <v>128</v>
      </c>
      <c r="BE314" s="153">
        <f>IF(N314="základní",J314,0)</f>
        <v>0</v>
      </c>
      <c r="BF314" s="153">
        <f>IF(N314="snížená",J314,0)</f>
        <v>0</v>
      </c>
      <c r="BG314" s="153">
        <f>IF(N314="zákl. přenesená",J314,0)</f>
        <v>0</v>
      </c>
      <c r="BH314" s="153">
        <f>IF(N314="sníž. přenesená",J314,0)</f>
        <v>0</v>
      </c>
      <c r="BI314" s="153">
        <f>IF(N314="nulová",J314,0)</f>
        <v>0</v>
      </c>
      <c r="BJ314" s="17" t="s">
        <v>81</v>
      </c>
      <c r="BK314" s="153">
        <f>ROUND(I314*H314,2)</f>
        <v>0</v>
      </c>
      <c r="BL314" s="17" t="s">
        <v>205</v>
      </c>
      <c r="BM314" s="152" t="s">
        <v>593</v>
      </c>
    </row>
    <row r="315" spans="1:65" s="2" customFormat="1" ht="16.350000000000001" customHeight="1">
      <c r="A315" s="32"/>
      <c r="B315" s="139"/>
      <c r="C315" s="140" t="s">
        <v>594</v>
      </c>
      <c r="D315" s="140" t="s">
        <v>130</v>
      </c>
      <c r="E315" s="141" t="s">
        <v>595</v>
      </c>
      <c r="F315" s="142" t="s">
        <v>596</v>
      </c>
      <c r="G315" s="143" t="s">
        <v>268</v>
      </c>
      <c r="H315" s="144">
        <v>1</v>
      </c>
      <c r="I315" s="145"/>
      <c r="J315" s="146">
        <f>ROUND(I315*H315,2)</f>
        <v>0</v>
      </c>
      <c r="K315" s="147"/>
      <c r="L315" s="33"/>
      <c r="M315" s="148" t="s">
        <v>1</v>
      </c>
      <c r="N315" s="149" t="s">
        <v>41</v>
      </c>
      <c r="O315" s="58"/>
      <c r="P315" s="150">
        <f>O315*H315</f>
        <v>0</v>
      </c>
      <c r="Q315" s="150">
        <v>0</v>
      </c>
      <c r="R315" s="150">
        <f>Q315*H315</f>
        <v>0</v>
      </c>
      <c r="S315" s="150">
        <v>0.01</v>
      </c>
      <c r="T315" s="151">
        <f>S315*H315</f>
        <v>0.01</v>
      </c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R315" s="152" t="s">
        <v>205</v>
      </c>
      <c r="AT315" s="152" t="s">
        <v>130</v>
      </c>
      <c r="AU315" s="152" t="s">
        <v>83</v>
      </c>
      <c r="AY315" s="17" t="s">
        <v>128</v>
      </c>
      <c r="BE315" s="153">
        <f>IF(N315="základní",J315,0)</f>
        <v>0</v>
      </c>
      <c r="BF315" s="153">
        <f>IF(N315="snížená",J315,0)</f>
        <v>0</v>
      </c>
      <c r="BG315" s="153">
        <f>IF(N315="zákl. přenesená",J315,0)</f>
        <v>0</v>
      </c>
      <c r="BH315" s="153">
        <f>IF(N315="sníž. přenesená",J315,0)</f>
        <v>0</v>
      </c>
      <c r="BI315" s="153">
        <f>IF(N315="nulová",J315,0)</f>
        <v>0</v>
      </c>
      <c r="BJ315" s="17" t="s">
        <v>81</v>
      </c>
      <c r="BK315" s="153">
        <f>ROUND(I315*H315,2)</f>
        <v>0</v>
      </c>
      <c r="BL315" s="17" t="s">
        <v>205</v>
      </c>
      <c r="BM315" s="152" t="s">
        <v>597</v>
      </c>
    </row>
    <row r="316" spans="1:65" s="2" customFormat="1" ht="21" customHeight="1">
      <c r="A316" s="32"/>
      <c r="B316" s="139"/>
      <c r="C316" s="140" t="s">
        <v>598</v>
      </c>
      <c r="D316" s="140" t="s">
        <v>130</v>
      </c>
      <c r="E316" s="141" t="s">
        <v>599</v>
      </c>
      <c r="F316" s="142" t="s">
        <v>600</v>
      </c>
      <c r="G316" s="143" t="s">
        <v>154</v>
      </c>
      <c r="H316" s="144">
        <v>2.355</v>
      </c>
      <c r="I316" s="145"/>
      <c r="J316" s="146">
        <f>ROUND(I316*H316,2)</f>
        <v>0</v>
      </c>
      <c r="K316" s="147"/>
      <c r="L316" s="33"/>
      <c r="M316" s="148" t="s">
        <v>1</v>
      </c>
      <c r="N316" s="149" t="s">
        <v>41</v>
      </c>
      <c r="O316" s="58"/>
      <c r="P316" s="150">
        <f>O316*H316</f>
        <v>0</v>
      </c>
      <c r="Q316" s="150">
        <v>0</v>
      </c>
      <c r="R316" s="150">
        <f>Q316*H316</f>
        <v>0</v>
      </c>
      <c r="S316" s="150">
        <v>0</v>
      </c>
      <c r="T316" s="151">
        <f>S316*H316</f>
        <v>0</v>
      </c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R316" s="152" t="s">
        <v>205</v>
      </c>
      <c r="AT316" s="152" t="s">
        <v>130</v>
      </c>
      <c r="AU316" s="152" t="s">
        <v>83</v>
      </c>
      <c r="AY316" s="17" t="s">
        <v>128</v>
      </c>
      <c r="BE316" s="153">
        <f>IF(N316="základní",J316,0)</f>
        <v>0</v>
      </c>
      <c r="BF316" s="153">
        <f>IF(N316="snížená",J316,0)</f>
        <v>0</v>
      </c>
      <c r="BG316" s="153">
        <f>IF(N316="zákl. přenesená",J316,0)</f>
        <v>0</v>
      </c>
      <c r="BH316" s="153">
        <f>IF(N316="sníž. přenesená",J316,0)</f>
        <v>0</v>
      </c>
      <c r="BI316" s="153">
        <f>IF(N316="nulová",J316,0)</f>
        <v>0</v>
      </c>
      <c r="BJ316" s="17" t="s">
        <v>81</v>
      </c>
      <c r="BK316" s="153">
        <f>ROUND(I316*H316,2)</f>
        <v>0</v>
      </c>
      <c r="BL316" s="17" t="s">
        <v>205</v>
      </c>
      <c r="BM316" s="152" t="s">
        <v>601</v>
      </c>
    </row>
    <row r="317" spans="1:65" s="12" customFormat="1" ht="22.9" customHeight="1">
      <c r="B317" s="126"/>
      <c r="D317" s="127" t="s">
        <v>75</v>
      </c>
      <c r="E317" s="137" t="s">
        <v>602</v>
      </c>
      <c r="F317" s="137" t="s">
        <v>603</v>
      </c>
      <c r="I317" s="129"/>
      <c r="J317" s="138">
        <f>BK317</f>
        <v>0</v>
      </c>
      <c r="L317" s="126"/>
      <c r="M317" s="131"/>
      <c r="N317" s="132"/>
      <c r="O317" s="132"/>
      <c r="P317" s="133">
        <f>SUM(P318:P320)</f>
        <v>0</v>
      </c>
      <c r="Q317" s="132"/>
      <c r="R317" s="133">
        <f>SUM(R318:R320)</f>
        <v>4.0562099999999993E-3</v>
      </c>
      <c r="S317" s="132"/>
      <c r="T317" s="134">
        <f>SUM(T318:T320)</f>
        <v>0</v>
      </c>
      <c r="AR317" s="127" t="s">
        <v>83</v>
      </c>
      <c r="AT317" s="135" t="s">
        <v>75</v>
      </c>
      <c r="AU317" s="135" t="s">
        <v>81</v>
      </c>
      <c r="AY317" s="127" t="s">
        <v>128</v>
      </c>
      <c r="BK317" s="136">
        <f>SUM(BK318:BK320)</f>
        <v>0</v>
      </c>
    </row>
    <row r="318" spans="1:65" s="2" customFormat="1" ht="16.350000000000001" customHeight="1">
      <c r="A318" s="32"/>
      <c r="B318" s="139"/>
      <c r="C318" s="140" t="s">
        <v>604</v>
      </c>
      <c r="D318" s="140" t="s">
        <v>130</v>
      </c>
      <c r="E318" s="141" t="s">
        <v>605</v>
      </c>
      <c r="F318" s="142" t="s">
        <v>606</v>
      </c>
      <c r="G318" s="143" t="s">
        <v>170</v>
      </c>
      <c r="H318" s="144">
        <v>15.023</v>
      </c>
      <c r="I318" s="145"/>
      <c r="J318" s="146">
        <f>ROUND(I318*H318,2)</f>
        <v>0</v>
      </c>
      <c r="K318" s="147"/>
      <c r="L318" s="33"/>
      <c r="M318" s="148" t="s">
        <v>1</v>
      </c>
      <c r="N318" s="149" t="s">
        <v>41</v>
      </c>
      <c r="O318" s="58"/>
      <c r="P318" s="150">
        <f>O318*H318</f>
        <v>0</v>
      </c>
      <c r="Q318" s="150">
        <v>1.3999999999999999E-4</v>
      </c>
      <c r="R318" s="150">
        <f>Q318*H318</f>
        <v>2.1032199999999998E-3</v>
      </c>
      <c r="S318" s="150">
        <v>0</v>
      </c>
      <c r="T318" s="151">
        <f>S318*H318</f>
        <v>0</v>
      </c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R318" s="152" t="s">
        <v>205</v>
      </c>
      <c r="AT318" s="152" t="s">
        <v>130</v>
      </c>
      <c r="AU318" s="152" t="s">
        <v>83</v>
      </c>
      <c r="AY318" s="17" t="s">
        <v>128</v>
      </c>
      <c r="BE318" s="153">
        <f>IF(N318="základní",J318,0)</f>
        <v>0</v>
      </c>
      <c r="BF318" s="153">
        <f>IF(N318="snížená",J318,0)</f>
        <v>0</v>
      </c>
      <c r="BG318" s="153">
        <f>IF(N318="zákl. přenesená",J318,0)</f>
        <v>0</v>
      </c>
      <c r="BH318" s="153">
        <f>IF(N318="sníž. přenesená",J318,0)</f>
        <v>0</v>
      </c>
      <c r="BI318" s="153">
        <f>IF(N318="nulová",J318,0)</f>
        <v>0</v>
      </c>
      <c r="BJ318" s="17" t="s">
        <v>81</v>
      </c>
      <c r="BK318" s="153">
        <f>ROUND(I318*H318,2)</f>
        <v>0</v>
      </c>
      <c r="BL318" s="17" t="s">
        <v>205</v>
      </c>
      <c r="BM318" s="152" t="s">
        <v>607</v>
      </c>
    </row>
    <row r="319" spans="1:65" s="13" customFormat="1" ht="11.25">
      <c r="B319" s="154"/>
      <c r="D319" s="155" t="s">
        <v>136</v>
      </c>
      <c r="E319" s="156" t="s">
        <v>1</v>
      </c>
      <c r="F319" s="157" t="s">
        <v>608</v>
      </c>
      <c r="H319" s="158">
        <v>15.023</v>
      </c>
      <c r="I319" s="159"/>
      <c r="L319" s="154"/>
      <c r="M319" s="160"/>
      <c r="N319" s="161"/>
      <c r="O319" s="161"/>
      <c r="P319" s="161"/>
      <c r="Q319" s="161"/>
      <c r="R319" s="161"/>
      <c r="S319" s="161"/>
      <c r="T319" s="162"/>
      <c r="AT319" s="156" t="s">
        <v>136</v>
      </c>
      <c r="AU319" s="156" t="s">
        <v>83</v>
      </c>
      <c r="AV319" s="13" t="s">
        <v>83</v>
      </c>
      <c r="AW319" s="13" t="s">
        <v>32</v>
      </c>
      <c r="AX319" s="13" t="s">
        <v>81</v>
      </c>
      <c r="AY319" s="156" t="s">
        <v>128</v>
      </c>
    </row>
    <row r="320" spans="1:65" s="2" customFormat="1" ht="16.350000000000001" customHeight="1">
      <c r="A320" s="32"/>
      <c r="B320" s="139"/>
      <c r="C320" s="140" t="s">
        <v>609</v>
      </c>
      <c r="D320" s="140" t="s">
        <v>130</v>
      </c>
      <c r="E320" s="141" t="s">
        <v>610</v>
      </c>
      <c r="F320" s="142" t="s">
        <v>611</v>
      </c>
      <c r="G320" s="143" t="s">
        <v>170</v>
      </c>
      <c r="H320" s="144">
        <v>15.023</v>
      </c>
      <c r="I320" s="145"/>
      <c r="J320" s="146">
        <f>ROUND(I320*H320,2)</f>
        <v>0</v>
      </c>
      <c r="K320" s="147"/>
      <c r="L320" s="33"/>
      <c r="M320" s="148" t="s">
        <v>1</v>
      </c>
      <c r="N320" s="149" t="s">
        <v>41</v>
      </c>
      <c r="O320" s="58"/>
      <c r="P320" s="150">
        <f>O320*H320</f>
        <v>0</v>
      </c>
      <c r="Q320" s="150">
        <v>1.2999999999999999E-4</v>
      </c>
      <c r="R320" s="150">
        <f>Q320*H320</f>
        <v>1.9529899999999997E-3</v>
      </c>
      <c r="S320" s="150">
        <v>0</v>
      </c>
      <c r="T320" s="151">
        <f>S320*H320</f>
        <v>0</v>
      </c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R320" s="152" t="s">
        <v>205</v>
      </c>
      <c r="AT320" s="152" t="s">
        <v>130</v>
      </c>
      <c r="AU320" s="152" t="s">
        <v>83</v>
      </c>
      <c r="AY320" s="17" t="s">
        <v>128</v>
      </c>
      <c r="BE320" s="153">
        <f>IF(N320="základní",J320,0)</f>
        <v>0</v>
      </c>
      <c r="BF320" s="153">
        <f>IF(N320="snížená",J320,0)</f>
        <v>0</v>
      </c>
      <c r="BG320" s="153">
        <f>IF(N320="zákl. přenesená",J320,0)</f>
        <v>0</v>
      </c>
      <c r="BH320" s="153">
        <f>IF(N320="sníž. přenesená",J320,0)</f>
        <v>0</v>
      </c>
      <c r="BI320" s="153">
        <f>IF(N320="nulová",J320,0)</f>
        <v>0</v>
      </c>
      <c r="BJ320" s="17" t="s">
        <v>81</v>
      </c>
      <c r="BK320" s="153">
        <f>ROUND(I320*H320,2)</f>
        <v>0</v>
      </c>
      <c r="BL320" s="17" t="s">
        <v>205</v>
      </c>
      <c r="BM320" s="152" t="s">
        <v>612</v>
      </c>
    </row>
    <row r="321" spans="1:65" s="12" customFormat="1" ht="25.9" customHeight="1">
      <c r="B321" s="126"/>
      <c r="D321" s="127" t="s">
        <v>75</v>
      </c>
      <c r="E321" s="128" t="s">
        <v>613</v>
      </c>
      <c r="F321" s="128" t="s">
        <v>614</v>
      </c>
      <c r="I321" s="129"/>
      <c r="J321" s="130">
        <f>BK321</f>
        <v>0</v>
      </c>
      <c r="L321" s="126"/>
      <c r="M321" s="131"/>
      <c r="N321" s="132"/>
      <c r="O321" s="132"/>
      <c r="P321" s="133">
        <f>P322+P326+P328</f>
        <v>0</v>
      </c>
      <c r="Q321" s="132"/>
      <c r="R321" s="133">
        <f>R322+R326+R328</f>
        <v>0</v>
      </c>
      <c r="S321" s="132"/>
      <c r="T321" s="134">
        <f>T322+T326+T328</f>
        <v>0</v>
      </c>
      <c r="AR321" s="127" t="s">
        <v>151</v>
      </c>
      <c r="AT321" s="135" t="s">
        <v>75</v>
      </c>
      <c r="AU321" s="135" t="s">
        <v>76</v>
      </c>
      <c r="AY321" s="127" t="s">
        <v>128</v>
      </c>
      <c r="BK321" s="136">
        <f>BK322+BK326+BK328</f>
        <v>0</v>
      </c>
    </row>
    <row r="322" spans="1:65" s="12" customFormat="1" ht="22.9" customHeight="1">
      <c r="B322" s="126"/>
      <c r="D322" s="127" t="s">
        <v>75</v>
      </c>
      <c r="E322" s="137" t="s">
        <v>615</v>
      </c>
      <c r="F322" s="137" t="s">
        <v>616</v>
      </c>
      <c r="I322" s="129"/>
      <c r="J322" s="138">
        <f>BK322</f>
        <v>0</v>
      </c>
      <c r="L322" s="126"/>
      <c r="M322" s="131"/>
      <c r="N322" s="132"/>
      <c r="O322" s="132"/>
      <c r="P322" s="133">
        <f>SUM(P323:P325)</f>
        <v>0</v>
      </c>
      <c r="Q322" s="132"/>
      <c r="R322" s="133">
        <f>SUM(R323:R325)</f>
        <v>0</v>
      </c>
      <c r="S322" s="132"/>
      <c r="T322" s="134">
        <f>SUM(T323:T325)</f>
        <v>0</v>
      </c>
      <c r="AR322" s="127" t="s">
        <v>151</v>
      </c>
      <c r="AT322" s="135" t="s">
        <v>75</v>
      </c>
      <c r="AU322" s="135" t="s">
        <v>81</v>
      </c>
      <c r="AY322" s="127" t="s">
        <v>128</v>
      </c>
      <c r="BK322" s="136">
        <f>SUM(BK323:BK325)</f>
        <v>0</v>
      </c>
    </row>
    <row r="323" spans="1:65" s="2" customFormat="1" ht="16.350000000000001" customHeight="1">
      <c r="A323" s="32"/>
      <c r="B323" s="139"/>
      <c r="C323" s="140" t="s">
        <v>617</v>
      </c>
      <c r="D323" s="140" t="s">
        <v>130</v>
      </c>
      <c r="E323" s="141" t="s">
        <v>618</v>
      </c>
      <c r="F323" s="142" t="s">
        <v>619</v>
      </c>
      <c r="G323" s="143" t="s">
        <v>620</v>
      </c>
      <c r="H323" s="144">
        <v>1</v>
      </c>
      <c r="I323" s="145"/>
      <c r="J323" s="146">
        <f>ROUND(I323*H323,2)</f>
        <v>0</v>
      </c>
      <c r="K323" s="147"/>
      <c r="L323" s="33"/>
      <c r="M323" s="148" t="s">
        <v>1</v>
      </c>
      <c r="N323" s="149" t="s">
        <v>41</v>
      </c>
      <c r="O323" s="58"/>
      <c r="P323" s="150">
        <f>O323*H323</f>
        <v>0</v>
      </c>
      <c r="Q323" s="150">
        <v>0</v>
      </c>
      <c r="R323" s="150">
        <f>Q323*H323</f>
        <v>0</v>
      </c>
      <c r="S323" s="150">
        <v>0</v>
      </c>
      <c r="T323" s="151">
        <f>S323*H323</f>
        <v>0</v>
      </c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R323" s="152" t="s">
        <v>621</v>
      </c>
      <c r="AT323" s="152" t="s">
        <v>130</v>
      </c>
      <c r="AU323" s="152" t="s">
        <v>83</v>
      </c>
      <c r="AY323" s="17" t="s">
        <v>128</v>
      </c>
      <c r="BE323" s="153">
        <f>IF(N323="základní",J323,0)</f>
        <v>0</v>
      </c>
      <c r="BF323" s="153">
        <f>IF(N323="snížená",J323,0)</f>
        <v>0</v>
      </c>
      <c r="BG323" s="153">
        <f>IF(N323="zákl. přenesená",J323,0)</f>
        <v>0</v>
      </c>
      <c r="BH323" s="153">
        <f>IF(N323="sníž. přenesená",J323,0)</f>
        <v>0</v>
      </c>
      <c r="BI323" s="153">
        <f>IF(N323="nulová",J323,0)</f>
        <v>0</v>
      </c>
      <c r="BJ323" s="17" t="s">
        <v>81</v>
      </c>
      <c r="BK323" s="153">
        <f>ROUND(I323*H323,2)</f>
        <v>0</v>
      </c>
      <c r="BL323" s="17" t="s">
        <v>621</v>
      </c>
      <c r="BM323" s="152" t="s">
        <v>622</v>
      </c>
    </row>
    <row r="324" spans="1:65" s="2" customFormat="1" ht="16.350000000000001" customHeight="1">
      <c r="A324" s="32"/>
      <c r="B324" s="139"/>
      <c r="C324" s="140" t="s">
        <v>623</v>
      </c>
      <c r="D324" s="140" t="s">
        <v>130</v>
      </c>
      <c r="E324" s="141" t="s">
        <v>624</v>
      </c>
      <c r="F324" s="142" t="s">
        <v>625</v>
      </c>
      <c r="G324" s="143" t="s">
        <v>620</v>
      </c>
      <c r="H324" s="144">
        <v>1</v>
      </c>
      <c r="I324" s="145"/>
      <c r="J324" s="146">
        <f>ROUND(I324*H324,2)</f>
        <v>0</v>
      </c>
      <c r="K324" s="147"/>
      <c r="L324" s="33"/>
      <c r="M324" s="148" t="s">
        <v>1</v>
      </c>
      <c r="N324" s="149" t="s">
        <v>41</v>
      </c>
      <c r="O324" s="58"/>
      <c r="P324" s="150">
        <f>O324*H324</f>
        <v>0</v>
      </c>
      <c r="Q324" s="150">
        <v>0</v>
      </c>
      <c r="R324" s="150">
        <f>Q324*H324</f>
        <v>0</v>
      </c>
      <c r="S324" s="150">
        <v>0</v>
      </c>
      <c r="T324" s="151">
        <f>S324*H324</f>
        <v>0</v>
      </c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R324" s="152" t="s">
        <v>621</v>
      </c>
      <c r="AT324" s="152" t="s">
        <v>130</v>
      </c>
      <c r="AU324" s="152" t="s">
        <v>83</v>
      </c>
      <c r="AY324" s="17" t="s">
        <v>128</v>
      </c>
      <c r="BE324" s="153">
        <f>IF(N324="základní",J324,0)</f>
        <v>0</v>
      </c>
      <c r="BF324" s="153">
        <f>IF(N324="snížená",J324,0)</f>
        <v>0</v>
      </c>
      <c r="BG324" s="153">
        <f>IF(N324="zákl. přenesená",J324,0)</f>
        <v>0</v>
      </c>
      <c r="BH324" s="153">
        <f>IF(N324="sníž. přenesená",J324,0)</f>
        <v>0</v>
      </c>
      <c r="BI324" s="153">
        <f>IF(N324="nulová",J324,0)</f>
        <v>0</v>
      </c>
      <c r="BJ324" s="17" t="s">
        <v>81</v>
      </c>
      <c r="BK324" s="153">
        <f>ROUND(I324*H324,2)</f>
        <v>0</v>
      </c>
      <c r="BL324" s="17" t="s">
        <v>621</v>
      </c>
      <c r="BM324" s="152" t="s">
        <v>626</v>
      </c>
    </row>
    <row r="325" spans="1:65" s="2" customFormat="1" ht="16.350000000000001" customHeight="1">
      <c r="A325" s="32"/>
      <c r="B325" s="139"/>
      <c r="C325" s="140" t="s">
        <v>627</v>
      </c>
      <c r="D325" s="140" t="s">
        <v>130</v>
      </c>
      <c r="E325" s="141" t="s">
        <v>628</v>
      </c>
      <c r="F325" s="142" t="s">
        <v>629</v>
      </c>
      <c r="G325" s="143" t="s">
        <v>620</v>
      </c>
      <c r="H325" s="144">
        <v>1</v>
      </c>
      <c r="I325" s="145"/>
      <c r="J325" s="146">
        <f>ROUND(I325*H325,2)</f>
        <v>0</v>
      </c>
      <c r="K325" s="147"/>
      <c r="L325" s="33"/>
      <c r="M325" s="148" t="s">
        <v>1</v>
      </c>
      <c r="N325" s="149" t="s">
        <v>41</v>
      </c>
      <c r="O325" s="58"/>
      <c r="P325" s="150">
        <f>O325*H325</f>
        <v>0</v>
      </c>
      <c r="Q325" s="150">
        <v>0</v>
      </c>
      <c r="R325" s="150">
        <f>Q325*H325</f>
        <v>0</v>
      </c>
      <c r="S325" s="150">
        <v>0</v>
      </c>
      <c r="T325" s="151">
        <f>S325*H325</f>
        <v>0</v>
      </c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R325" s="152" t="s">
        <v>621</v>
      </c>
      <c r="AT325" s="152" t="s">
        <v>130</v>
      </c>
      <c r="AU325" s="152" t="s">
        <v>83</v>
      </c>
      <c r="AY325" s="17" t="s">
        <v>128</v>
      </c>
      <c r="BE325" s="153">
        <f>IF(N325="základní",J325,0)</f>
        <v>0</v>
      </c>
      <c r="BF325" s="153">
        <f>IF(N325="snížená",J325,0)</f>
        <v>0</v>
      </c>
      <c r="BG325" s="153">
        <f>IF(N325="zákl. přenesená",J325,0)</f>
        <v>0</v>
      </c>
      <c r="BH325" s="153">
        <f>IF(N325="sníž. přenesená",J325,0)</f>
        <v>0</v>
      </c>
      <c r="BI325" s="153">
        <f>IF(N325="nulová",J325,0)</f>
        <v>0</v>
      </c>
      <c r="BJ325" s="17" t="s">
        <v>81</v>
      </c>
      <c r="BK325" s="153">
        <f>ROUND(I325*H325,2)</f>
        <v>0</v>
      </c>
      <c r="BL325" s="17" t="s">
        <v>621</v>
      </c>
      <c r="BM325" s="152" t="s">
        <v>630</v>
      </c>
    </row>
    <row r="326" spans="1:65" s="12" customFormat="1" ht="22.9" customHeight="1">
      <c r="B326" s="126"/>
      <c r="D326" s="127" t="s">
        <v>75</v>
      </c>
      <c r="E326" s="137" t="s">
        <v>631</v>
      </c>
      <c r="F326" s="137" t="s">
        <v>632</v>
      </c>
      <c r="I326" s="129"/>
      <c r="J326" s="138">
        <f>BK326</f>
        <v>0</v>
      </c>
      <c r="L326" s="126"/>
      <c r="M326" s="131"/>
      <c r="N326" s="132"/>
      <c r="O326" s="132"/>
      <c r="P326" s="133">
        <f>P327</f>
        <v>0</v>
      </c>
      <c r="Q326" s="132"/>
      <c r="R326" s="133">
        <f>R327</f>
        <v>0</v>
      </c>
      <c r="S326" s="132"/>
      <c r="T326" s="134">
        <f>T327</f>
        <v>0</v>
      </c>
      <c r="AR326" s="127" t="s">
        <v>151</v>
      </c>
      <c r="AT326" s="135" t="s">
        <v>75</v>
      </c>
      <c r="AU326" s="135" t="s">
        <v>81</v>
      </c>
      <c r="AY326" s="127" t="s">
        <v>128</v>
      </c>
      <c r="BK326" s="136">
        <f>BK327</f>
        <v>0</v>
      </c>
    </row>
    <row r="327" spans="1:65" s="2" customFormat="1" ht="16.350000000000001" customHeight="1">
      <c r="A327" s="32"/>
      <c r="B327" s="139"/>
      <c r="C327" s="140" t="s">
        <v>633</v>
      </c>
      <c r="D327" s="140" t="s">
        <v>130</v>
      </c>
      <c r="E327" s="141" t="s">
        <v>634</v>
      </c>
      <c r="F327" s="142" t="s">
        <v>632</v>
      </c>
      <c r="G327" s="143" t="s">
        <v>620</v>
      </c>
      <c r="H327" s="144">
        <v>1</v>
      </c>
      <c r="I327" s="145"/>
      <c r="J327" s="146">
        <f>ROUND(I327*H327,2)</f>
        <v>0</v>
      </c>
      <c r="K327" s="147"/>
      <c r="L327" s="33"/>
      <c r="M327" s="148" t="s">
        <v>1</v>
      </c>
      <c r="N327" s="149" t="s">
        <v>41</v>
      </c>
      <c r="O327" s="58"/>
      <c r="P327" s="150">
        <f>O327*H327</f>
        <v>0</v>
      </c>
      <c r="Q327" s="150">
        <v>0</v>
      </c>
      <c r="R327" s="150">
        <f>Q327*H327</f>
        <v>0</v>
      </c>
      <c r="S327" s="150">
        <v>0</v>
      </c>
      <c r="T327" s="151">
        <f>S327*H327</f>
        <v>0</v>
      </c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R327" s="152" t="s">
        <v>621</v>
      </c>
      <c r="AT327" s="152" t="s">
        <v>130</v>
      </c>
      <c r="AU327" s="152" t="s">
        <v>83</v>
      </c>
      <c r="AY327" s="17" t="s">
        <v>128</v>
      </c>
      <c r="BE327" s="153">
        <f>IF(N327="základní",J327,0)</f>
        <v>0</v>
      </c>
      <c r="BF327" s="153">
        <f>IF(N327="snížená",J327,0)</f>
        <v>0</v>
      </c>
      <c r="BG327" s="153">
        <f>IF(N327="zákl. přenesená",J327,0)</f>
        <v>0</v>
      </c>
      <c r="BH327" s="153">
        <f>IF(N327="sníž. přenesená",J327,0)</f>
        <v>0</v>
      </c>
      <c r="BI327" s="153">
        <f>IF(N327="nulová",J327,0)</f>
        <v>0</v>
      </c>
      <c r="BJ327" s="17" t="s">
        <v>81</v>
      </c>
      <c r="BK327" s="153">
        <f>ROUND(I327*H327,2)</f>
        <v>0</v>
      </c>
      <c r="BL327" s="17" t="s">
        <v>621</v>
      </c>
      <c r="BM327" s="152" t="s">
        <v>635</v>
      </c>
    </row>
    <row r="328" spans="1:65" s="12" customFormat="1" ht="22.9" customHeight="1">
      <c r="B328" s="126"/>
      <c r="D328" s="127" t="s">
        <v>75</v>
      </c>
      <c r="E328" s="137" t="s">
        <v>636</v>
      </c>
      <c r="F328" s="137" t="s">
        <v>637</v>
      </c>
      <c r="I328" s="129"/>
      <c r="J328" s="138">
        <f>BK328</f>
        <v>0</v>
      </c>
      <c r="L328" s="126"/>
      <c r="M328" s="131"/>
      <c r="N328" s="132"/>
      <c r="O328" s="132"/>
      <c r="P328" s="133">
        <f>SUM(P329:P330)</f>
        <v>0</v>
      </c>
      <c r="Q328" s="132"/>
      <c r="R328" s="133">
        <f>SUM(R329:R330)</f>
        <v>0</v>
      </c>
      <c r="S328" s="132"/>
      <c r="T328" s="134">
        <f>SUM(T329:T330)</f>
        <v>0</v>
      </c>
      <c r="AR328" s="127" t="s">
        <v>151</v>
      </c>
      <c r="AT328" s="135" t="s">
        <v>75</v>
      </c>
      <c r="AU328" s="135" t="s">
        <v>81</v>
      </c>
      <c r="AY328" s="127" t="s">
        <v>128</v>
      </c>
      <c r="BK328" s="136">
        <f>SUM(BK329:BK330)</f>
        <v>0</v>
      </c>
    </row>
    <row r="329" spans="1:65" s="2" customFormat="1" ht="16.350000000000001" customHeight="1">
      <c r="A329" s="32"/>
      <c r="B329" s="139"/>
      <c r="C329" s="140" t="s">
        <v>638</v>
      </c>
      <c r="D329" s="140" t="s">
        <v>130</v>
      </c>
      <c r="E329" s="141" t="s">
        <v>639</v>
      </c>
      <c r="F329" s="142" t="s">
        <v>640</v>
      </c>
      <c r="G329" s="143" t="s">
        <v>620</v>
      </c>
      <c r="H329" s="144">
        <v>1</v>
      </c>
      <c r="I329" s="145"/>
      <c r="J329" s="146">
        <f>ROUND(I329*H329,2)</f>
        <v>0</v>
      </c>
      <c r="K329" s="147"/>
      <c r="L329" s="33"/>
      <c r="M329" s="148" t="s">
        <v>1</v>
      </c>
      <c r="N329" s="149" t="s">
        <v>41</v>
      </c>
      <c r="O329" s="58"/>
      <c r="P329" s="150">
        <f>O329*H329</f>
        <v>0</v>
      </c>
      <c r="Q329" s="150">
        <v>0</v>
      </c>
      <c r="R329" s="150">
        <f>Q329*H329</f>
        <v>0</v>
      </c>
      <c r="S329" s="150">
        <v>0</v>
      </c>
      <c r="T329" s="151">
        <f>S329*H329</f>
        <v>0</v>
      </c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R329" s="152" t="s">
        <v>621</v>
      </c>
      <c r="AT329" s="152" t="s">
        <v>130</v>
      </c>
      <c r="AU329" s="152" t="s">
        <v>83</v>
      </c>
      <c r="AY329" s="17" t="s">
        <v>128</v>
      </c>
      <c r="BE329" s="153">
        <f>IF(N329="základní",J329,0)</f>
        <v>0</v>
      </c>
      <c r="BF329" s="153">
        <f>IF(N329="snížená",J329,0)</f>
        <v>0</v>
      </c>
      <c r="BG329" s="153">
        <f>IF(N329="zákl. přenesená",J329,0)</f>
        <v>0</v>
      </c>
      <c r="BH329" s="153">
        <f>IF(N329="sníž. přenesená",J329,0)</f>
        <v>0</v>
      </c>
      <c r="BI329" s="153">
        <f>IF(N329="nulová",J329,0)</f>
        <v>0</v>
      </c>
      <c r="BJ329" s="17" t="s">
        <v>81</v>
      </c>
      <c r="BK329" s="153">
        <f>ROUND(I329*H329,2)</f>
        <v>0</v>
      </c>
      <c r="BL329" s="17" t="s">
        <v>621</v>
      </c>
      <c r="BM329" s="152" t="s">
        <v>641</v>
      </c>
    </row>
    <row r="330" spans="1:65" s="2" customFormat="1" ht="16.350000000000001" customHeight="1">
      <c r="A330" s="32"/>
      <c r="B330" s="139"/>
      <c r="C330" s="140" t="s">
        <v>642</v>
      </c>
      <c r="D330" s="140" t="s">
        <v>130</v>
      </c>
      <c r="E330" s="141" t="s">
        <v>643</v>
      </c>
      <c r="F330" s="142" t="s">
        <v>644</v>
      </c>
      <c r="G330" s="143" t="s">
        <v>620</v>
      </c>
      <c r="H330" s="144">
        <v>1</v>
      </c>
      <c r="I330" s="145"/>
      <c r="J330" s="146">
        <f>ROUND(I330*H330,2)</f>
        <v>0</v>
      </c>
      <c r="K330" s="147"/>
      <c r="L330" s="33"/>
      <c r="M330" s="189" t="s">
        <v>1</v>
      </c>
      <c r="N330" s="190" t="s">
        <v>41</v>
      </c>
      <c r="O330" s="191"/>
      <c r="P330" s="192">
        <f>O330*H330</f>
        <v>0</v>
      </c>
      <c r="Q330" s="192">
        <v>0</v>
      </c>
      <c r="R330" s="192">
        <f>Q330*H330</f>
        <v>0</v>
      </c>
      <c r="S330" s="192">
        <v>0</v>
      </c>
      <c r="T330" s="193">
        <f>S330*H330</f>
        <v>0</v>
      </c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R330" s="152" t="s">
        <v>621</v>
      </c>
      <c r="AT330" s="152" t="s">
        <v>130</v>
      </c>
      <c r="AU330" s="152" t="s">
        <v>83</v>
      </c>
      <c r="AY330" s="17" t="s">
        <v>128</v>
      </c>
      <c r="BE330" s="153">
        <f>IF(N330="základní",J330,0)</f>
        <v>0</v>
      </c>
      <c r="BF330" s="153">
        <f>IF(N330="snížená",J330,0)</f>
        <v>0</v>
      </c>
      <c r="BG330" s="153">
        <f>IF(N330="zákl. přenesená",J330,0)</f>
        <v>0</v>
      </c>
      <c r="BH330" s="153">
        <f>IF(N330="sníž. přenesená",J330,0)</f>
        <v>0</v>
      </c>
      <c r="BI330" s="153">
        <f>IF(N330="nulová",J330,0)</f>
        <v>0</v>
      </c>
      <c r="BJ330" s="17" t="s">
        <v>81</v>
      </c>
      <c r="BK330" s="153">
        <f>ROUND(I330*H330,2)</f>
        <v>0</v>
      </c>
      <c r="BL330" s="17" t="s">
        <v>621</v>
      </c>
      <c r="BM330" s="152" t="s">
        <v>645</v>
      </c>
    </row>
    <row r="331" spans="1:65" s="2" customFormat="1" ht="6.95" customHeight="1">
      <c r="A331" s="32"/>
      <c r="B331" s="47"/>
      <c r="C331" s="48"/>
      <c r="D331" s="48"/>
      <c r="E331" s="48"/>
      <c r="F331" s="48"/>
      <c r="G331" s="48"/>
      <c r="H331" s="48"/>
      <c r="I331" s="48"/>
      <c r="J331" s="48"/>
      <c r="K331" s="48"/>
      <c r="L331" s="33"/>
      <c r="M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</row>
  </sheetData>
  <sheetProtection algorithmName="SHA-512" hashValue="OtOcpD4L+rx+OpvDLE8pLSmgKpFHEeS0GA3+KwGwraM6y/pxpl+O1vwRADtoBiIyAz974iYq1nDKms6vZXvMMw==" saltValue="YDeHP0sZNN4nimeTVhHyFA==" spinCount="100000" sheet="1" objects="1" scenarios="1"/>
  <protectedRanges>
    <protectedRange sqref="I138:I330" name="Oblast1"/>
  </protectedRanges>
  <autoFilter ref="C134:K330" xr:uid="{00000000-0009-0000-0000-000001000000}"/>
  <mergeCells count="6">
    <mergeCell ref="L2:V2"/>
    <mergeCell ref="E7:H7"/>
    <mergeCell ref="E16:H16"/>
    <mergeCell ref="E25:H25"/>
    <mergeCell ref="E85:H85"/>
    <mergeCell ref="E127:H12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0525 - Dětské centrum K.V...</vt:lpstr>
      <vt:lpstr>'0525 - Dětské centrum K.V...'!Názvy_tisku</vt:lpstr>
      <vt:lpstr>'Rekapitulace stavby'!Názvy_tisku</vt:lpstr>
      <vt:lpstr>'0525 - Dětské centrum K.V...'!Oblast_tisku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DESKTOP-6KERRGB\Dell</dc:creator>
  <cp:lastModifiedBy>Toušová Monika</cp:lastModifiedBy>
  <dcterms:created xsi:type="dcterms:W3CDTF">2025-09-15T07:25:21Z</dcterms:created>
  <dcterms:modified xsi:type="dcterms:W3CDTF">2025-09-17T05:57:10Z</dcterms:modified>
</cp:coreProperties>
</file>