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K:\IV.VZ\Zakazky\Dodávky\CZ\KONEKTIVITA\P24V00000788_Konektivita_GOAML\II_vyhlaseni\zadávací dokumentace\P2_PD_TS_VV\P2_PD_TS_VV\"/>
    </mc:Choice>
  </mc:AlternateContent>
  <xr:revisionPtr revIDLastSave="0" documentId="13_ncr:1_{5ABDA46F-3ECB-4E94-9DD7-D3EDCEBDA27D}" xr6:coauthVersionLast="36" xr6:coauthVersionMax="47" xr10:uidLastSave="{00000000-0000-0000-0000-000000000000}"/>
  <bookViews>
    <workbookView xWindow="0" yWindow="0" windowWidth="28800" windowHeight="12225" activeTab="1" xr2:uid="{00000000-000D-0000-FFFF-FFFF00000000}"/>
  </bookViews>
  <sheets>
    <sheet name="Rekapitulace stavby" sheetId="1" r:id="rId1"/>
    <sheet name="01 - Rozvody LAN" sheetId="2" r:id="rId2"/>
    <sheet name="02 - Zabezpečení LAN a WIFI" sheetId="3" r:id="rId3"/>
    <sheet name="03 - Centrální logování a..." sheetId="4" r:id="rId4"/>
    <sheet name="04 - Server, diskové pole..." sheetId="5" r:id="rId5"/>
    <sheet name="05 - Koncová zařízení" sheetId="6" r:id="rId6"/>
  </sheets>
  <definedNames>
    <definedName name="_xlnm._FilterDatabase" localSheetId="1" hidden="1">'01 - Rozvody LAN'!$C$122:$K$172</definedName>
    <definedName name="_xlnm._FilterDatabase" localSheetId="2" hidden="1">'02 - Zabezpečení LAN a WIFI'!$C$115:$K$126</definedName>
    <definedName name="_xlnm._FilterDatabase" localSheetId="3" hidden="1">'03 - Centrální logování a...'!$C$115:$K$117</definedName>
    <definedName name="_xlnm._FilterDatabase" localSheetId="4" hidden="1">'04 - Server, diskové pole...'!$C$115:$K$123</definedName>
    <definedName name="_xlnm._FilterDatabase" localSheetId="5" hidden="1">'05 - Koncová zařízení'!$C$115:$K$119</definedName>
    <definedName name="_xlnm.Print_Titles" localSheetId="1">'01 - Rozvody LAN'!$122:$122</definedName>
    <definedName name="_xlnm.Print_Titles" localSheetId="2">'02 - Zabezpečení LAN a WIFI'!$115:$115</definedName>
    <definedName name="_xlnm.Print_Titles" localSheetId="3">'03 - Centrální logování a...'!$115:$115</definedName>
    <definedName name="_xlnm.Print_Titles" localSheetId="4">'04 - Server, diskové pole...'!$115:$115</definedName>
    <definedName name="_xlnm.Print_Titles" localSheetId="5">'05 - Koncová zařízení'!$115:$115</definedName>
    <definedName name="_xlnm.Print_Titles" localSheetId="0">'Rekapitulace stavby'!$92:$92</definedName>
    <definedName name="_xlnm.Print_Area" localSheetId="1">'01 - Rozvody LAN'!$C$4:$J$76,'01 - Rozvody LAN'!$C$82:$J$104,'01 - Rozvody LAN'!$C$110:$K$172</definedName>
    <definedName name="_xlnm.Print_Area" localSheetId="2">'02 - Zabezpečení LAN a WIFI'!$C$4:$J$76,'02 - Zabezpečení LAN a WIFI'!$C$82:$J$97,'02 - Zabezpečení LAN a WIFI'!$C$103:$K$126</definedName>
    <definedName name="_xlnm.Print_Area" localSheetId="3">'03 - Centrální logování a...'!$C$4:$J$76,'03 - Centrální logování a...'!$C$82:$J$97,'03 - Centrální logování a...'!$C$103:$K$117</definedName>
    <definedName name="_xlnm.Print_Area" localSheetId="4">'04 - Server, diskové pole...'!$C$4:$J$76,'04 - Server, diskové pole...'!$C$82:$J$97,'04 - Server, diskové pole...'!$C$103:$K$123</definedName>
    <definedName name="_xlnm.Print_Area" localSheetId="5">'05 - Koncová zařízení'!$C$4:$J$76,'05 - Koncová zařízení'!$C$82:$J$97,'05 - Koncová zařízení'!$C$103:$K$119</definedName>
    <definedName name="_xlnm.Print_Area" localSheetId="0">'Rekapitulace stavby'!$D$4:$AO$76,'Rekapitulace stavby'!$C$82:$AQ$100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/>
  <c r="J35" i="6"/>
  <c r="AX99" i="1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F110" i="6"/>
  <c r="E108" i="6"/>
  <c r="F89" i="6"/>
  <c r="E87" i="6"/>
  <c r="J24" i="6"/>
  <c r="E24" i="6"/>
  <c r="J113" i="6" s="1"/>
  <c r="J23" i="6"/>
  <c r="J21" i="6"/>
  <c r="E21" i="6"/>
  <c r="J91" i="6" s="1"/>
  <c r="J20" i="6"/>
  <c r="J18" i="6"/>
  <c r="E18" i="6"/>
  <c r="F113" i="6"/>
  <c r="J17" i="6"/>
  <c r="J15" i="6"/>
  <c r="E15" i="6"/>
  <c r="F112" i="6" s="1"/>
  <c r="J14" i="6"/>
  <c r="J12" i="6"/>
  <c r="J89" i="6"/>
  <c r="E7" i="6"/>
  <c r="E85" i="6" s="1"/>
  <c r="J37" i="5"/>
  <c r="J36" i="5"/>
  <c r="AY98" i="1"/>
  <c r="J35" i="5"/>
  <c r="AX98" i="1" s="1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F110" i="5"/>
  <c r="E108" i="5"/>
  <c r="F89" i="5"/>
  <c r="E87" i="5"/>
  <c r="J24" i="5"/>
  <c r="E24" i="5"/>
  <c r="J92" i="5"/>
  <c r="J23" i="5"/>
  <c r="J21" i="5"/>
  <c r="E21" i="5"/>
  <c r="J91" i="5" s="1"/>
  <c r="J20" i="5"/>
  <c r="J18" i="5"/>
  <c r="E18" i="5"/>
  <c r="F113" i="5"/>
  <c r="J17" i="5"/>
  <c r="J15" i="5"/>
  <c r="E15" i="5"/>
  <c r="F91" i="5"/>
  <c r="J14" i="5"/>
  <c r="J12" i="5"/>
  <c r="J89" i="5" s="1"/>
  <c r="E7" i="5"/>
  <c r="E85" i="5" s="1"/>
  <c r="J37" i="4"/>
  <c r="J36" i="4"/>
  <c r="AY97" i="1"/>
  <c r="J35" i="4"/>
  <c r="AX97" i="1"/>
  <c r="BI117" i="4"/>
  <c r="F37" i="4" s="1"/>
  <c r="BD97" i="1" s="1"/>
  <c r="BH117" i="4"/>
  <c r="F36" i="4" s="1"/>
  <c r="BC97" i="1" s="1"/>
  <c r="BG117" i="4"/>
  <c r="BF117" i="4"/>
  <c r="F34" i="4" s="1"/>
  <c r="BA97" i="1" s="1"/>
  <c r="T117" i="4"/>
  <c r="T116" i="4" s="1"/>
  <c r="R117" i="4"/>
  <c r="R116" i="4" s="1"/>
  <c r="P117" i="4"/>
  <c r="P116" i="4"/>
  <c r="AU97" i="1"/>
  <c r="F110" i="4"/>
  <c r="E108" i="4"/>
  <c r="F89" i="4"/>
  <c r="E87" i="4"/>
  <c r="J24" i="4"/>
  <c r="E24" i="4"/>
  <c r="J113" i="4" s="1"/>
  <c r="J23" i="4"/>
  <c r="J21" i="4"/>
  <c r="E21" i="4"/>
  <c r="J112" i="4"/>
  <c r="J20" i="4"/>
  <c r="J18" i="4"/>
  <c r="E18" i="4"/>
  <c r="F113" i="4"/>
  <c r="J17" i="4"/>
  <c r="J15" i="4"/>
  <c r="E15" i="4"/>
  <c r="F112" i="4" s="1"/>
  <c r="J14" i="4"/>
  <c r="J12" i="4"/>
  <c r="J89" i="4"/>
  <c r="E7" i="4"/>
  <c r="E106" i="4"/>
  <c r="J37" i="3"/>
  <c r="J36" i="3"/>
  <c r="AY96" i="1"/>
  <c r="J35" i="3"/>
  <c r="AX96" i="1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F110" i="3"/>
  <c r="E108" i="3"/>
  <c r="F89" i="3"/>
  <c r="E87" i="3"/>
  <c r="J24" i="3"/>
  <c r="E24" i="3"/>
  <c r="J92" i="3"/>
  <c r="J23" i="3"/>
  <c r="J21" i="3"/>
  <c r="E21" i="3"/>
  <c r="J112" i="3" s="1"/>
  <c r="J20" i="3"/>
  <c r="J18" i="3"/>
  <c r="E18" i="3"/>
  <c r="F92" i="3" s="1"/>
  <c r="J17" i="3"/>
  <c r="J15" i="3"/>
  <c r="E15" i="3"/>
  <c r="F91" i="3"/>
  <c r="J14" i="3"/>
  <c r="J12" i="3"/>
  <c r="J110" i="3"/>
  <c r="E7" i="3"/>
  <c r="E85" i="3"/>
  <c r="J37" i="2"/>
  <c r="J36" i="2"/>
  <c r="AY95" i="1" s="1"/>
  <c r="J35" i="2"/>
  <c r="AX95" i="1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F117" i="2"/>
  <c r="E115" i="2"/>
  <c r="F89" i="2"/>
  <c r="E87" i="2"/>
  <c r="J24" i="2"/>
  <c r="E24" i="2"/>
  <c r="J120" i="2"/>
  <c r="J23" i="2"/>
  <c r="J21" i="2"/>
  <c r="E21" i="2"/>
  <c r="J119" i="2" s="1"/>
  <c r="J20" i="2"/>
  <c r="J18" i="2"/>
  <c r="E18" i="2"/>
  <c r="F92" i="2"/>
  <c r="J17" i="2"/>
  <c r="J15" i="2"/>
  <c r="E15" i="2"/>
  <c r="F91" i="2"/>
  <c r="J14" i="2"/>
  <c r="J12" i="2"/>
  <c r="J89" i="2"/>
  <c r="E7" i="2"/>
  <c r="E113" i="2" s="1"/>
  <c r="L90" i="1"/>
  <c r="AM90" i="1"/>
  <c r="AM89" i="1"/>
  <c r="L89" i="1"/>
  <c r="AM87" i="1"/>
  <c r="L87" i="1"/>
  <c r="L85" i="1"/>
  <c r="L84" i="1"/>
  <c r="BK159" i="2"/>
  <c r="J154" i="2"/>
  <c r="BK149" i="2"/>
  <c r="J144" i="2"/>
  <c r="BK135" i="2"/>
  <c r="BK152" i="2"/>
  <c r="J138" i="2"/>
  <c r="J128" i="2"/>
  <c r="J171" i="2"/>
  <c r="J165" i="2"/>
  <c r="BK160" i="2"/>
  <c r="J149" i="2"/>
  <c r="BK137" i="2"/>
  <c r="BK132" i="2"/>
  <c r="J167" i="2"/>
  <c r="BK163" i="2"/>
  <c r="BK161" i="2"/>
  <c r="BK153" i="2"/>
  <c r="BK138" i="2"/>
  <c r="BK128" i="2"/>
  <c r="J121" i="3"/>
  <c r="J122" i="3"/>
  <c r="J119" i="3"/>
  <c r="BK123" i="3"/>
  <c r="J117" i="4"/>
  <c r="BK122" i="5"/>
  <c r="BK121" i="5"/>
  <c r="BK123" i="5"/>
  <c r="BK117" i="5"/>
  <c r="J119" i="6"/>
  <c r="BK171" i="2"/>
  <c r="J155" i="2"/>
  <c r="BK151" i="2"/>
  <c r="BK147" i="2"/>
  <c r="J139" i="2"/>
  <c r="J166" i="2"/>
  <c r="BK144" i="2"/>
  <c r="J132" i="2"/>
  <c r="J126" i="2"/>
  <c r="BK167" i="2"/>
  <c r="J162" i="2"/>
  <c r="J157" i="2"/>
  <c r="J147" i="2"/>
  <c r="J134" i="2"/>
  <c r="BK131" i="2"/>
  <c r="BK165" i="2"/>
  <c r="J163" i="2"/>
  <c r="J159" i="2"/>
  <c r="J151" i="2"/>
  <c r="J141" i="2"/>
  <c r="BK134" i="2"/>
  <c r="J123" i="3"/>
  <c r="BK118" i="3"/>
  <c r="BK121" i="3"/>
  <c r="J125" i="3"/>
  <c r="BK120" i="3"/>
  <c r="BK117" i="3"/>
  <c r="F35" i="4"/>
  <c r="BB97" i="1" s="1"/>
  <c r="BK120" i="5"/>
  <c r="J122" i="5"/>
  <c r="J120" i="5"/>
  <c r="BK118" i="6"/>
  <c r="J117" i="6"/>
  <c r="BK168" i="2"/>
  <c r="BK157" i="2"/>
  <c r="BK150" i="2"/>
  <c r="J145" i="2"/>
  <c r="BK141" i="2"/>
  <c r="J127" i="2"/>
  <c r="BK145" i="2"/>
  <c r="J131" i="2"/>
  <c r="AS94" i="1"/>
  <c r="BK155" i="2"/>
  <c r="J135" i="2"/>
  <c r="BK126" i="2"/>
  <c r="J164" i="2"/>
  <c r="J160" i="2"/>
  <c r="BK154" i="2"/>
  <c r="BK148" i="2"/>
  <c r="J137" i="2"/>
  <c r="BK125" i="3"/>
  <c r="J124" i="3"/>
  <c r="J117" i="3"/>
  <c r="BK124" i="3"/>
  <c r="J118" i="3"/>
  <c r="J123" i="5"/>
  <c r="BK119" i="5"/>
  <c r="J117" i="5"/>
  <c r="J118" i="5"/>
  <c r="J118" i="6"/>
  <c r="J168" i="2"/>
  <c r="J152" i="2"/>
  <c r="J148" i="2"/>
  <c r="BK142" i="2"/>
  <c r="J153" i="2"/>
  <c r="BK139" i="2"/>
  <c r="BK127" i="2"/>
  <c r="J172" i="2"/>
  <c r="BK166" i="2"/>
  <c r="J161" i="2"/>
  <c r="J156" i="2"/>
  <c r="J142" i="2"/>
  <c r="BK133" i="2"/>
  <c r="BK172" i="2"/>
  <c r="BK164" i="2"/>
  <c r="BK162" i="2"/>
  <c r="BK156" i="2"/>
  <c r="J150" i="2"/>
  <c r="J133" i="2"/>
  <c r="BK122" i="3"/>
  <c r="BK126" i="3"/>
  <c r="J120" i="3"/>
  <c r="J126" i="3"/>
  <c r="BK119" i="3"/>
  <c r="BK117" i="4"/>
  <c r="J121" i="5"/>
  <c r="BK118" i="5"/>
  <c r="J119" i="5"/>
  <c r="BK119" i="6"/>
  <c r="BK117" i="6"/>
  <c r="T125" i="2" l="1"/>
  <c r="T124" i="2" s="1"/>
  <c r="T130" i="2"/>
  <c r="T140" i="2"/>
  <c r="P170" i="2"/>
  <c r="P169" i="2"/>
  <c r="R116" i="3"/>
  <c r="BK116" i="5"/>
  <c r="J116" i="5"/>
  <c r="J30" i="5" s="1"/>
  <c r="J96" i="5"/>
  <c r="R125" i="2"/>
  <c r="R124" i="2"/>
  <c r="P130" i="2"/>
  <c r="R140" i="2"/>
  <c r="P116" i="3"/>
  <c r="AU96" i="1"/>
  <c r="R116" i="5"/>
  <c r="P125" i="2"/>
  <c r="P124" i="2"/>
  <c r="R130" i="2"/>
  <c r="R129" i="2"/>
  <c r="P140" i="2"/>
  <c r="BK170" i="2"/>
  <c r="J170" i="2"/>
  <c r="J103" i="2" s="1"/>
  <c r="T170" i="2"/>
  <c r="T169" i="2" s="1"/>
  <c r="T116" i="3"/>
  <c r="T116" i="5"/>
  <c r="BK125" i="2"/>
  <c r="J125" i="2" s="1"/>
  <c r="J98" i="2" s="1"/>
  <c r="BK130" i="2"/>
  <c r="J130" i="2"/>
  <c r="J100" i="2"/>
  <c r="BK140" i="2"/>
  <c r="J140" i="2" s="1"/>
  <c r="J101" i="2" s="1"/>
  <c r="R170" i="2"/>
  <c r="R169" i="2"/>
  <c r="BK116" i="3"/>
  <c r="J116" i="3"/>
  <c r="J96" i="3"/>
  <c r="P116" i="5"/>
  <c r="AU98" i="1"/>
  <c r="BK116" i="6"/>
  <c r="J116" i="6"/>
  <c r="J96" i="6"/>
  <c r="P116" i="6"/>
  <c r="AU99" i="1"/>
  <c r="R116" i="6"/>
  <c r="T116" i="6"/>
  <c r="BK116" i="4"/>
  <c r="J116" i="4"/>
  <c r="J96" i="4"/>
  <c r="F91" i="6"/>
  <c r="F92" i="6"/>
  <c r="E106" i="6"/>
  <c r="J112" i="6"/>
  <c r="BE119" i="6"/>
  <c r="J92" i="6"/>
  <c r="J110" i="6"/>
  <c r="BE118" i="6"/>
  <c r="BE117" i="6"/>
  <c r="F92" i="5"/>
  <c r="J110" i="5"/>
  <c r="J112" i="5"/>
  <c r="BE121" i="5"/>
  <c r="E106" i="5"/>
  <c r="F112" i="5"/>
  <c r="J113" i="5"/>
  <c r="BE120" i="5"/>
  <c r="BE117" i="5"/>
  <c r="BE118" i="5"/>
  <c r="BE119" i="5"/>
  <c r="BE122" i="5"/>
  <c r="BE123" i="5"/>
  <c r="F91" i="4"/>
  <c r="F92" i="4"/>
  <c r="J110" i="4"/>
  <c r="E85" i="4"/>
  <c r="J91" i="4"/>
  <c r="J92" i="4"/>
  <c r="BE117" i="4"/>
  <c r="J33" i="4" s="1"/>
  <c r="AV97" i="1" s="1"/>
  <c r="E106" i="3"/>
  <c r="F112" i="3"/>
  <c r="F113" i="3"/>
  <c r="BE119" i="3"/>
  <c r="BE121" i="3"/>
  <c r="BE123" i="3"/>
  <c r="BE125" i="3"/>
  <c r="J89" i="3"/>
  <c r="J113" i="3"/>
  <c r="BE117" i="3"/>
  <c r="BE120" i="3"/>
  <c r="BE122" i="3"/>
  <c r="BE124" i="3"/>
  <c r="BE118" i="3"/>
  <c r="J91" i="3"/>
  <c r="BE126" i="3"/>
  <c r="E85" i="2"/>
  <c r="J91" i="2"/>
  <c r="F119" i="2"/>
  <c r="F120" i="2"/>
  <c r="BE126" i="2"/>
  <c r="BE127" i="2"/>
  <c r="BE132" i="2"/>
  <c r="BE139" i="2"/>
  <c r="BE145" i="2"/>
  <c r="BE151" i="2"/>
  <c r="BE154" i="2"/>
  <c r="BE155" i="2"/>
  <c r="BE157" i="2"/>
  <c r="BE163" i="2"/>
  <c r="BE166" i="2"/>
  <c r="J92" i="2"/>
  <c r="J117" i="2"/>
  <c r="BE128" i="2"/>
  <c r="BE138" i="2"/>
  <c r="BE144" i="2"/>
  <c r="BE148" i="2"/>
  <c r="BE150" i="2"/>
  <c r="BE152" i="2"/>
  <c r="BE153" i="2"/>
  <c r="BE156" i="2"/>
  <c r="BE159" i="2"/>
  <c r="BE160" i="2"/>
  <c r="BE161" i="2"/>
  <c r="BE162" i="2"/>
  <c r="BE165" i="2"/>
  <c r="BE167" i="2"/>
  <c r="BE168" i="2"/>
  <c r="BE133" i="2"/>
  <c r="BE134" i="2"/>
  <c r="BE135" i="2"/>
  <c r="BE141" i="2"/>
  <c r="BE142" i="2"/>
  <c r="BE147" i="2"/>
  <c r="BE149" i="2"/>
  <c r="BE164" i="2"/>
  <c r="BE131" i="2"/>
  <c r="BE137" i="2"/>
  <c r="BE171" i="2"/>
  <c r="BE172" i="2"/>
  <c r="F35" i="2"/>
  <c r="BB95" i="1" s="1"/>
  <c r="F34" i="2"/>
  <c r="BA95" i="1"/>
  <c r="F37" i="2"/>
  <c r="BD95" i="1"/>
  <c r="J34" i="2"/>
  <c r="AW95" i="1" s="1"/>
  <c r="F37" i="3"/>
  <c r="BD96" i="1"/>
  <c r="F35" i="3"/>
  <c r="BB96" i="1"/>
  <c r="J34" i="3"/>
  <c r="AW96" i="1" s="1"/>
  <c r="F34" i="3"/>
  <c r="BA96" i="1"/>
  <c r="F36" i="3"/>
  <c r="BC96" i="1"/>
  <c r="J34" i="4"/>
  <c r="AW97" i="1"/>
  <c r="J30" i="3"/>
  <c r="F35" i="5"/>
  <c r="BB98" i="1" s="1"/>
  <c r="F36" i="5"/>
  <c r="BC98" i="1" s="1"/>
  <c r="F37" i="5"/>
  <c r="BD98" i="1"/>
  <c r="F34" i="5"/>
  <c r="BA98" i="1"/>
  <c r="J30" i="4"/>
  <c r="J34" i="5"/>
  <c r="AW98" i="1"/>
  <c r="F34" i="6"/>
  <c r="BA99" i="1"/>
  <c r="J34" i="6"/>
  <c r="AW99" i="1" s="1"/>
  <c r="F35" i="6"/>
  <c r="BB99" i="1"/>
  <c r="F36" i="6"/>
  <c r="BC99" i="1"/>
  <c r="F37" i="6"/>
  <c r="BD99" i="1"/>
  <c r="F36" i="2"/>
  <c r="BC95" i="1"/>
  <c r="P129" i="2" l="1"/>
  <c r="P123" i="2"/>
  <c r="AU95" i="1" s="1"/>
  <c r="AU94" i="1" s="1"/>
  <c r="R123" i="2"/>
  <c r="T129" i="2"/>
  <c r="T123" i="2"/>
  <c r="BK124" i="2"/>
  <c r="J124" i="2" s="1"/>
  <c r="J97" i="2" s="1"/>
  <c r="BK129" i="2"/>
  <c r="J129" i="2"/>
  <c r="J99" i="2"/>
  <c r="BK169" i="2"/>
  <c r="J169" i="2"/>
  <c r="J102" i="2" s="1"/>
  <c r="AG98" i="1"/>
  <c r="AG97" i="1"/>
  <c r="AN97" i="1" s="1"/>
  <c r="AG96" i="1"/>
  <c r="J39" i="4"/>
  <c r="F33" i="3"/>
  <c r="AZ96" i="1"/>
  <c r="F33" i="4"/>
  <c r="AZ97" i="1"/>
  <c r="AT97" i="1"/>
  <c r="J33" i="5"/>
  <c r="AV98" i="1" s="1"/>
  <c r="AT98" i="1" s="1"/>
  <c r="AN98" i="1" s="1"/>
  <c r="BB94" i="1"/>
  <c r="W31" i="1" s="1"/>
  <c r="BC94" i="1"/>
  <c r="W32" i="1" s="1"/>
  <c r="J30" i="6"/>
  <c r="AG99" i="1"/>
  <c r="AN99" i="1" s="1"/>
  <c r="J33" i="2"/>
  <c r="AV95" i="1"/>
  <c r="AT95" i="1" s="1"/>
  <c r="J33" i="6"/>
  <c r="AV99" i="1"/>
  <c r="AT99" i="1"/>
  <c r="BD94" i="1"/>
  <c r="W33" i="1"/>
  <c r="F33" i="2"/>
  <c r="AZ95" i="1" s="1"/>
  <c r="BA94" i="1"/>
  <c r="W30" i="1" s="1"/>
  <c r="J33" i="3"/>
  <c r="AV96" i="1" s="1"/>
  <c r="AT96" i="1" s="1"/>
  <c r="F33" i="5"/>
  <c r="AZ98" i="1"/>
  <c r="F33" i="6"/>
  <c r="AZ99" i="1"/>
  <c r="AN96" i="1" l="1"/>
  <c r="BK123" i="2"/>
  <c r="J123" i="2"/>
  <c r="J96" i="2" s="1"/>
  <c r="J39" i="6"/>
  <c r="J39" i="5"/>
  <c r="J39" i="3"/>
  <c r="AZ94" i="1"/>
  <c r="AV94" i="1" s="1"/>
  <c r="AK29" i="1" s="1"/>
  <c r="AY94" i="1"/>
  <c r="AX94" i="1"/>
  <c r="AW94" i="1"/>
  <c r="AK30" i="1" s="1"/>
  <c r="J30" i="2" l="1"/>
  <c r="AG95" i="1"/>
  <c r="AG94" i="1" s="1"/>
  <c r="W29" i="1"/>
  <c r="AT94" i="1"/>
  <c r="AN94" i="1" l="1"/>
  <c r="AK26" i="1"/>
  <c r="AK35" i="1" s="1"/>
  <c r="J39" i="2"/>
  <c r="AN95" i="1"/>
</calcChain>
</file>

<file path=xl/sharedStrings.xml><?xml version="1.0" encoding="utf-8"?>
<sst xmlns="http://schemas.openxmlformats.org/spreadsheetml/2006/main" count="1634" uniqueCount="370">
  <si>
    <t>Export Komplet</t>
  </si>
  <si>
    <t/>
  </si>
  <si>
    <t>2.0</t>
  </si>
  <si>
    <t>ZAMOK</t>
  </si>
  <si>
    <t>False</t>
  </si>
  <si>
    <t>{7e978880-41e2-4507-9e48-34f037b05850}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</si>
  <si>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</si>
  <si>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</si>
  <si>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</si>
  <si>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</si>
  <si>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</si>
  <si>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</si>
  <si>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</si>
  <si>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</si>
  <si>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!KONEKTIVITA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</si>
  <si>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</si>
  <si>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</si>
  <si>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Gymnázium a obchodní akademie Mariánské Lázně,  Ruská 355/7, 353 69 Mariánské Lázně 1</t>
  </si>
  <si>
    <t>KSO:</t>
  </si>
  <si>
    <t>CC-CZ:</t>
  </si>
  <si>
    <t>Místo:</t>
  </si>
  <si>
    <t xml:space="preserve"> </t>
  </si>
  <si>
    <t>Datum:</t>
  </si>
  <si>
    <t>29. 2. 2024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</si>
  <si>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</si>
  <si>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</si>
  <si>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</si>
  <si>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</si>
  <si>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</si>
  <si>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</si>
  <si>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</si>
  <si>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</si>
  <si>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</si>
  <si>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</si>
  <si>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</si>
  <si>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</si>
  <si>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</si>
  <si>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</si>
  <si>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</si>
  <si>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</si>
  <si>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</si>
  <si>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</si>
  <si>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</si>
  <si>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</si>
  <si>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</si>
  <si>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</si>
  <si>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</si>
  <si>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</si>
  <si>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</si>
  <si>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</si>
  <si>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</si>
  <si>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</si>
  <si>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</si>
  <si>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</si>
  <si>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</si>
  <si>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</si>
  <si>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</si>
  <si>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</si>
  <si>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</si>
  <si>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</si>
  <si>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</si>
  <si>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</si>
  <si>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</si>
  <si>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</si>
  <si>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</si>
  <si>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</si>
  <si>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</si>
  <si>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</si>
  <si>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</si>
  <si>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</si>
  <si>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</si>
  <si>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</si>
  <si>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</si>
  <si>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</si>
  <si>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</si>
  <si>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</si>
  <si>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</si>
  <si>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</si>
  <si>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</si>
  <si>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Rozvody LAN</t>
  </si>
  <si>
    <t>STA</t>
  </si>
  <si>
    <t>1</t>
  </si>
  <si>
    <t>{f9856ae9-0bdb-4a1f-82c1-3fa5e1dbbebf}</t>
  </si>
  <si>
    <t>2</t>
  </si>
  <si>
    <t>02</t>
  </si>
  <si>
    <t>Zabezpečení LAN a WIFI</t>
  </si>
  <si>
    <t>{82cc909e-8317-4ebf-b89d-17f08cc567d2}</t>
  </si>
  <si>
    <t>03</t>
  </si>
  <si>
    <t>Centrální logování a monitoring síťového provozu</t>
  </si>
  <si>
    <t>{7aa4aa56-78c7-467c-bfaa-cf46dc21765a}</t>
  </si>
  <si>
    <t>04</t>
  </si>
  <si>
    <t>Server, diskové pole, UPS, zálohování a licence operačních systémů</t>
  </si>
  <si>
    <t>{561dad8d-67b7-47ae-8f37-ad2bd9fcff45}</t>
  </si>
  <si>
    <t>05</t>
  </si>
  <si>
    <t>Koncová zařízení</t>
  </si>
  <si>
    <t>{d2ea5aff-46f6-4cb3-b020-a1795a3dcd82}</t>
  </si>
  <si>
    <t>KRYCÍ LIST SOUPISU PRACÍ</t>
  </si>
  <si>
    <t>Objekt:</t>
  </si>
  <si>
    <t>01 - Rozvody LAN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</si>
  <si>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</si>
  <si>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</si>
  <si>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</si>
  <si>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</si>
  <si>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</si>
  <si>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</si>
  <si>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</si>
  <si>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</si>
  <si>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</si>
  <si>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</si>
  <si>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</si>
  <si>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</si>
  <si>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</si>
  <si>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</si>
  <si>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</si>
  <si>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</si>
  <si>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</si>
  <si>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</si>
  <si>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</si>
  <si>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</si>
  <si>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</si>
  <si>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</si>
  <si>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</si>
  <si>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</si>
  <si>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</si>
  <si>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</si>
  <si>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</si>
  <si>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</si>
  <si>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</si>
  <si>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</si>
  <si>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25</t>
  </si>
  <si>
    <t>K</t>
  </si>
  <si>
    <t>311101211-R</t>
  </si>
  <si>
    <t>Vytvoření prostupů nebo suchých kanálků v 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do 0,02 m2</t>
  </si>
  <si>
    <t>kus</t>
  </si>
  <si>
    <t>4</t>
  </si>
  <si>
    <t>2014332425</t>
  </si>
  <si>
    <t>31</t>
  </si>
  <si>
    <t>M</t>
  </si>
  <si>
    <t>23170003</t>
  </si>
  <si>
    <t>pěna montážní PUR protipožární jednosložková</t>
  </si>
  <si>
    <t>ks</t>
  </si>
  <si>
    <t>CS ÚRS 2024 01</t>
  </si>
  <si>
    <t>8</t>
  </si>
  <si>
    <t>1096988440</t>
  </si>
  <si>
    <t>43</t>
  </si>
  <si>
    <t>727212205R</t>
  </si>
  <si>
    <t>Trubní ucpávka pěna CFS-F FX plastového potrubí bez izolace D 50 mm stěnou tl 150 mm požární odolnost EI 60</t>
  </si>
  <si>
    <t>16</t>
  </si>
  <si>
    <t>-843850707</t>
  </si>
  <si>
    <t>PSV</t>
  </si>
  <si>
    <t>Práce a dodávky PSV</t>
  </si>
  <si>
    <t>741</t>
  </si>
  <si>
    <t>Elektroinstalace - silnoproud</t>
  </si>
  <si>
    <t>37</t>
  </si>
  <si>
    <t>741120001</t>
  </si>
  <si>
    <t>Montáž vodičů izolovaných měděných bez ukončení uložených pod omítku plných a laněných (např. CY), průřezu žíly 0,35 až 6 mm2</t>
  </si>
  <si>
    <t>m</t>
  </si>
  <si>
    <t>1663690072</t>
  </si>
  <si>
    <t>742124011</t>
  </si>
  <si>
    <t>Montáž kabelů datových optických pro vnitřní rozvody do trubky zatažením</t>
  </si>
  <si>
    <t>1939025955</t>
  </si>
  <si>
    <t>41</t>
  </si>
  <si>
    <t>34571008-R</t>
  </si>
  <si>
    <t>lišta elektroinstalační hranatá PVC 40x40mm</t>
  </si>
  <si>
    <t>32</t>
  </si>
  <si>
    <t>241073081</t>
  </si>
  <si>
    <t>52</t>
  </si>
  <si>
    <t>742110041-RR</t>
  </si>
  <si>
    <t>Montáž lišt elektroinstalačních vkládacích</t>
  </si>
  <si>
    <t>914079258</t>
  </si>
  <si>
    <t>34123002-R</t>
  </si>
  <si>
    <t>kabel datový optický OM2 univerzální 12 vláken 50/125 plášť LSOH</t>
  </si>
  <si>
    <t>916545950</t>
  </si>
  <si>
    <t>VV</t>
  </si>
  <si>
    <t>310*1,1 'Přepočtené koeficientem množství</t>
  </si>
  <si>
    <t>38</t>
  </si>
  <si>
    <t>34111036</t>
  </si>
  <si>
    <t>kabel instalační jádro Cu plné izolace PVC plášť PVC 450/750V (CYKY) 3x2,5mm2</t>
  </si>
  <si>
    <t>517357048</t>
  </si>
  <si>
    <t>50</t>
  </si>
  <si>
    <t>34555200</t>
  </si>
  <si>
    <t>zásuvka polozápustná dvojnásobná chráněná, šroubové svorky</t>
  </si>
  <si>
    <t>196468405</t>
  </si>
  <si>
    <t>51</t>
  </si>
  <si>
    <t>741313001</t>
  </si>
  <si>
    <t>Montáž zásuvek domovních se zapojením vodičů bezšroubové připojení polozapuštěných nebo zapuštěných 10/16 A, provedení 2P + PE</t>
  </si>
  <si>
    <t>1274153313</t>
  </si>
  <si>
    <t>742</t>
  </si>
  <si>
    <t>Elektroinstalace - slaboproud</t>
  </si>
  <si>
    <t>5</t>
  </si>
  <si>
    <t>742110041-R</t>
  </si>
  <si>
    <t>353449823</t>
  </si>
  <si>
    <t>6</t>
  </si>
  <si>
    <t>34571004</t>
  </si>
  <si>
    <t>lišta elektroinstalační hranatá PVC 20x20mm</t>
  </si>
  <si>
    <t>-311280317</t>
  </si>
  <si>
    <t>700*1,05 'Přepočtené koeficientem množství</t>
  </si>
  <si>
    <t>7</t>
  </si>
  <si>
    <t>742110041</t>
  </si>
  <si>
    <t>1604160740</t>
  </si>
  <si>
    <t>34571007</t>
  </si>
  <si>
    <t>lišta elektroinstalační hranatá PVC 40x20mm</t>
  </si>
  <si>
    <t>1928583094</t>
  </si>
  <si>
    <t>300*1,05 'Přepočtené koeficientem množství</t>
  </si>
  <si>
    <t>9</t>
  </si>
  <si>
    <t>35712008-R</t>
  </si>
  <si>
    <t>rozvaděč nástěnný jednodílný 19" celoskleněné dveře 9U/500mm</t>
  </si>
  <si>
    <t>356665632</t>
  </si>
  <si>
    <t>10</t>
  </si>
  <si>
    <t>35712020</t>
  </si>
  <si>
    <t>rozvaděč stojanový 19" celoskleněné dveře 18U/600x600mm</t>
  </si>
  <si>
    <t>-1895025595</t>
  </si>
  <si>
    <t>17</t>
  </si>
  <si>
    <t>4001</t>
  </si>
  <si>
    <t>Vyvazovací panel 19" včetně montáže do rackové skříně</t>
  </si>
  <si>
    <t>1979264332</t>
  </si>
  <si>
    <t>18</t>
  </si>
  <si>
    <t>4002</t>
  </si>
  <si>
    <t>Napájecí panel 230V pro 19" rackové skříně včetně přepěťové ochrany, velikost 1U, 8 zásuvkových pozic</t>
  </si>
  <si>
    <t>-449877757</t>
  </si>
  <si>
    <t>19</t>
  </si>
  <si>
    <t>35759000</t>
  </si>
  <si>
    <t>vana optická neosazená výsuvná 1U 1xkazeta pro 24 svárů 24xSC simplex</t>
  </si>
  <si>
    <t>1541352181</t>
  </si>
  <si>
    <t>47</t>
  </si>
  <si>
    <t>220182093-R</t>
  </si>
  <si>
    <t>Ukončení optického kabelu v optorozvaděči pro SZZ s 8 optickými vlákny včetně závěrečného měření</t>
  </si>
  <si>
    <t>64</t>
  </si>
  <si>
    <t>-2019613062</t>
  </si>
  <si>
    <t>49</t>
  </si>
  <si>
    <t>220182093-RR</t>
  </si>
  <si>
    <t>Ukončení optického kabelu v optorozvaděči pro SZZ s16 optickými vlákny včetně závěrečného měření</t>
  </si>
  <si>
    <t>1376747919</t>
  </si>
  <si>
    <t>48</t>
  </si>
  <si>
    <t>34123135-R</t>
  </si>
  <si>
    <t>patchcord optický simplex  SC-SC délka 1m (včetně instalace)</t>
  </si>
  <si>
    <t>256</t>
  </si>
  <si>
    <t>-1986028551</t>
  </si>
  <si>
    <t>46</t>
  </si>
  <si>
    <t>220182091</t>
  </si>
  <si>
    <t>Montáž optického rozvaděče pro SZZ s vnitřním osazením</t>
  </si>
  <si>
    <t>455883015</t>
  </si>
  <si>
    <t>39</t>
  </si>
  <si>
    <t>742124001</t>
  </si>
  <si>
    <t>Montáž kabelů datových FTP, UTP, STP pro vnitřní rozvody do žlabu nebo lišty</t>
  </si>
  <si>
    <t>1055602735</t>
  </si>
  <si>
    <t>40</t>
  </si>
  <si>
    <t>34121321</t>
  </si>
  <si>
    <t>kabel datový bezhalogenový třída reakce na oheň Dcas2d2a1 jádro Cu plné (U/UTP) kategorie 6</t>
  </si>
  <si>
    <t>1064464787</t>
  </si>
  <si>
    <t>6250*1,2 'Přepočtené koeficientem množství</t>
  </si>
  <si>
    <t>11</t>
  </si>
  <si>
    <t>220450007-R</t>
  </si>
  <si>
    <t>Montáž datové skříně rack</t>
  </si>
  <si>
    <t>-1895262529</t>
  </si>
  <si>
    <t>742124005</t>
  </si>
  <si>
    <t>Montáž kabelů datových FTP, UTP, STP ukončení kabelu konektorem</t>
  </si>
  <si>
    <t>389826202</t>
  </si>
  <si>
    <t>14</t>
  </si>
  <si>
    <t>37452030</t>
  </si>
  <si>
    <t>prvek ukončovací datového rozvodu keystone 1xRJ45 UTP Cat6 samořezný kabelová pojistka</t>
  </si>
  <si>
    <t>128</t>
  </si>
  <si>
    <t>184501777</t>
  </si>
  <si>
    <t>742330034</t>
  </si>
  <si>
    <t>Montáž strukturované kabeláže příslušenství a ostatní práce k rozvaděčům patch panelu 24 portů neosazeného</t>
  </si>
  <si>
    <t>-1974942536</t>
  </si>
  <si>
    <t>13</t>
  </si>
  <si>
    <t>37451120</t>
  </si>
  <si>
    <t>patch panel neosazený 1U 24 portů 19" STP</t>
  </si>
  <si>
    <t>1605980814</t>
  </si>
  <si>
    <t>22</t>
  </si>
  <si>
    <t>742330045</t>
  </si>
  <si>
    <t>Montáž strukturované kabeláže zásuvek datových přisazené na omítku 1 až 6 pozic</t>
  </si>
  <si>
    <t>1130802737</t>
  </si>
  <si>
    <t>23</t>
  </si>
  <si>
    <t>37451185</t>
  </si>
  <si>
    <t>krabička nástěnná zásuvková pro keystone moduly plast bílá 1 port (neosazený)</t>
  </si>
  <si>
    <t>1838737304</t>
  </si>
  <si>
    <t>24</t>
  </si>
  <si>
    <t>37451190</t>
  </si>
  <si>
    <t>krabička nástěnná zásuvková pro keystone moduly plast bílá 2 porty (neosazený)</t>
  </si>
  <si>
    <t>2015305633</t>
  </si>
  <si>
    <t>15</t>
  </si>
  <si>
    <t>742330052</t>
  </si>
  <si>
    <t>Montáž strukturované kabeláže zásuvek datových popis portů patchpanelu</t>
  </si>
  <si>
    <t>-197877674</t>
  </si>
  <si>
    <t>26</t>
  </si>
  <si>
    <t>742330101-R</t>
  </si>
  <si>
    <t>Montáž strukturované kabeláže měření segmentu metalického s vyhotovením protokolu</t>
  </si>
  <si>
    <t>1259344597</t>
  </si>
  <si>
    <t>Práce a dodávky M</t>
  </si>
  <si>
    <t>21-M</t>
  </si>
  <si>
    <t>Elektromontáže</t>
  </si>
  <si>
    <t>44</t>
  </si>
  <si>
    <t>210120511</t>
  </si>
  <si>
    <t>Montáž jističů se zapojením vodičů jističů do 100 A</t>
  </si>
  <si>
    <t>1694335215</t>
  </si>
  <si>
    <t>45</t>
  </si>
  <si>
    <t>rmat0002</t>
  </si>
  <si>
    <t>jistič 16A na DIN lištu</t>
  </si>
  <si>
    <t>1491712372</t>
  </si>
  <si>
    <t>02 - Zabezpečení LAN a WIFI</t>
  </si>
  <si>
    <t>B001</t>
  </si>
  <si>
    <t>Perimetrový firewall - dodání včetně implementace</t>
  </si>
  <si>
    <t>1872273288</t>
  </si>
  <si>
    <t>B010</t>
  </si>
  <si>
    <t>Switch 1Gb - 8p + 2x SFP</t>
  </si>
  <si>
    <t>-1637020867</t>
  </si>
  <si>
    <t>B002</t>
  </si>
  <si>
    <t>Centrální přepínač školy - dodání včetně implementace</t>
  </si>
  <si>
    <t>908744518</t>
  </si>
  <si>
    <t>B003</t>
  </si>
  <si>
    <t>Přístupové přepínače 24P - dodání včetně implementace</t>
  </si>
  <si>
    <t>2044072358</t>
  </si>
  <si>
    <t>B004</t>
  </si>
  <si>
    <t>Přístupové přepínače s PoE 24P - dodání včetně implementace</t>
  </si>
  <si>
    <t>1814811246</t>
  </si>
  <si>
    <t>B005</t>
  </si>
  <si>
    <t>Kontrolér WIFI -  dodání včetně implementace</t>
  </si>
  <si>
    <t>-400104549</t>
  </si>
  <si>
    <t>B006</t>
  </si>
  <si>
    <t>WIFI AP - vnitřní - dodání včetně implementace</t>
  </si>
  <si>
    <t>-145737413</t>
  </si>
  <si>
    <t>B007</t>
  </si>
  <si>
    <t>WIFI AP venkovní - dodání včetně implementace</t>
  </si>
  <si>
    <t>-168489086</t>
  </si>
  <si>
    <t>B008</t>
  </si>
  <si>
    <t>Optické prvky - dodání včetně implementace</t>
  </si>
  <si>
    <t>soubor</t>
  </si>
  <si>
    <t>888219912</t>
  </si>
  <si>
    <t>B009</t>
  </si>
  <si>
    <t>Systém 802.1X + Systém EDUROAM - dodání včetně implementace</t>
  </si>
  <si>
    <t>531342276</t>
  </si>
  <si>
    <t>03 - Centrální logování a monitoring síťového provozu</t>
  </si>
  <si>
    <t>C001</t>
  </si>
  <si>
    <t>Systém pro sběr a správu logů a monitoring síťového provozu - dodání včetně implementace</t>
  </si>
  <si>
    <t>1436261482</t>
  </si>
  <si>
    <t>04 - Server, diskové pole, UPS, zálohování a licence operačních systémů</t>
  </si>
  <si>
    <t>D001</t>
  </si>
  <si>
    <t>Server - dodání včetně implementace</t>
  </si>
  <si>
    <t>-1761147507</t>
  </si>
  <si>
    <t>D002</t>
  </si>
  <si>
    <t>Diskové pole - dodání včetně implementace</t>
  </si>
  <si>
    <t>-1747136380</t>
  </si>
  <si>
    <t>D003</t>
  </si>
  <si>
    <t>UPS pro server - dodání včetně implementace</t>
  </si>
  <si>
    <t>2092714420</t>
  </si>
  <si>
    <t>D004</t>
  </si>
  <si>
    <t>Zálohovací zařízení - dodání včetně implementace</t>
  </si>
  <si>
    <t>-1109854252</t>
  </si>
  <si>
    <t>D005</t>
  </si>
  <si>
    <t>UPS pro zálohovací zařízení - dodání včetně implementace</t>
  </si>
  <si>
    <t>1666631861</t>
  </si>
  <si>
    <t>D006</t>
  </si>
  <si>
    <t>Licence zálohovacího softwaru - dodání včetně implementace</t>
  </si>
  <si>
    <t>licence</t>
  </si>
  <si>
    <t>625405330</t>
  </si>
  <si>
    <t>D007</t>
  </si>
  <si>
    <t>Rack pro server - dodání včetně instalace</t>
  </si>
  <si>
    <t>-1026069514</t>
  </si>
  <si>
    <t>05 - Koncová zařízení</t>
  </si>
  <si>
    <t>E001</t>
  </si>
  <si>
    <t>Notebook - dodání včetně instalace</t>
  </si>
  <si>
    <t>-703659862</t>
  </si>
  <si>
    <t>E002</t>
  </si>
  <si>
    <t>Dokovací stanice pro notebook - dodání včetně instalace</t>
  </si>
  <si>
    <t>51904712</t>
  </si>
  <si>
    <t>E003</t>
  </si>
  <si>
    <t>Projektor včetně držáku a montáže</t>
  </si>
  <si>
    <t>1107031025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</si>
</sst>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0" borderId="22" xfId="0" applyNumberFormat="1" applyFont="1" applyBorder="1" applyAlignment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0" fillId="0" borderId="0" xfId="0"/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opLeftCell="A98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176" t="s">
        <v>14</v>
      </c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R5" s="17"/>
      <c r="BE5" s="173" t="s">
        <v>15</v>
      </c>
      <c r="BS5" s="14" t="s">
        <v>6</v>
      </c>
    </row>
    <row r="6" spans="1:74" ht="36.950000000000003" customHeight="1">
      <c r="B6" s="17"/>
      <c r="D6" s="23" t="s">
        <v>16</v>
      </c>
      <c r="K6" s="177" t="s">
        <v>17</v>
      </c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R6" s="17"/>
      <c r="BE6" s="174"/>
      <c r="BS6" s="14" t="s">
        <v>6</v>
      </c>
    </row>
    <row r="7" spans="1:74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74"/>
      <c r="BS7" s="14" t="s">
        <v>6</v>
      </c>
    </row>
    <row r="8" spans="1:74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74"/>
      <c r="BS8" s="14" t="s">
        <v>6</v>
      </c>
    </row>
    <row r="9" spans="1:74" ht="14.45" customHeight="1">
      <c r="B9" s="17"/>
      <c r="AR9" s="17"/>
      <c r="BE9" s="174"/>
      <c r="BS9" s="14" t="s">
        <v>6</v>
      </c>
    </row>
    <row r="10" spans="1:74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74"/>
      <c r="BS10" s="14" t="s">
        <v>6</v>
      </c>
    </row>
    <row r="11" spans="1:74" ht="18.600000000000001" customHeight="1">
      <c r="B11" s="17"/>
      <c r="E11" s="22" t="s">
        <v>21</v>
      </c>
      <c r="AK11" s="24" t="s">
        <v>26</v>
      </c>
      <c r="AN11" s="22" t="s">
        <v>1</v>
      </c>
      <c r="AR11" s="17"/>
      <c r="BE11" s="174"/>
      <c r="BS11" s="14" t="s">
        <v>6</v>
      </c>
    </row>
    <row r="12" spans="1:74" ht="6.95" customHeight="1">
      <c r="B12" s="17"/>
      <c r="AR12" s="17"/>
      <c r="BE12" s="174"/>
      <c r="BS12" s="14" t="s">
        <v>6</v>
      </c>
    </row>
    <row r="13" spans="1:74" ht="12" customHeight="1">
      <c r="B13" s="17"/>
      <c r="D13" s="24" t="s">
        <v>27</v>
      </c>
      <c r="AK13" s="24" t="s">
        <v>25</v>
      </c>
      <c r="AN13" s="26" t="s">
        <v>28</v>
      </c>
      <c r="AR13" s="17"/>
      <c r="BE13" s="174"/>
      <c r="BS13" s="14" t="s">
        <v>6</v>
      </c>
    </row>
    <row r="14" spans="1:74" ht="12.75">
      <c r="B14" s="17"/>
      <c r="E14" s="178" t="s">
        <v>28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24" t="s">
        <v>26</v>
      </c>
      <c r="AN14" s="26" t="s">
        <v>28</v>
      </c>
      <c r="AR14" s="17"/>
      <c r="BE14" s="174"/>
      <c r="BS14" s="14" t="s">
        <v>6</v>
      </c>
    </row>
    <row r="15" spans="1:74" ht="6.95" customHeight="1">
      <c r="B15" s="17"/>
      <c r="AR15" s="17"/>
      <c r="BE15" s="174"/>
      <c r="BS15" s="14" t="s">
        <v>4</v>
      </c>
    </row>
    <row r="16" spans="1:74" ht="12" customHeight="1">
      <c r="B16" s="17"/>
      <c r="D16" s="24" t="s">
        <v>29</v>
      </c>
      <c r="AK16" s="24" t="s">
        <v>25</v>
      </c>
      <c r="AN16" s="22" t="s">
        <v>1</v>
      </c>
      <c r="AR16" s="17"/>
      <c r="BE16" s="174"/>
      <c r="BS16" s="14" t="s">
        <v>4</v>
      </c>
    </row>
    <row r="17" spans="2:71" ht="18.600000000000001" customHeight="1">
      <c r="B17" s="17"/>
      <c r="E17" s="22" t="s">
        <v>21</v>
      </c>
      <c r="AK17" s="24" t="s">
        <v>26</v>
      </c>
      <c r="AN17" s="22" t="s">
        <v>1</v>
      </c>
      <c r="AR17" s="17"/>
      <c r="BE17" s="174"/>
      <c r="BS17" s="14" t="s">
        <v>30</v>
      </c>
    </row>
    <row r="18" spans="2:71" ht="6.95" customHeight="1">
      <c r="B18" s="17"/>
      <c r="AR18" s="17"/>
      <c r="BE18" s="174"/>
      <c r="BS18" s="14" t="s">
        <v>6</v>
      </c>
    </row>
    <row r="19" spans="2:71" ht="12" customHeight="1">
      <c r="B19" s="17"/>
      <c r="D19" s="24" t="s">
        <v>31</v>
      </c>
      <c r="AK19" s="24" t="s">
        <v>25</v>
      </c>
      <c r="AN19" s="22" t="s">
        <v>1</v>
      </c>
      <c r="AR19" s="17"/>
      <c r="BE19" s="174"/>
      <c r="BS19" s="14" t="s">
        <v>6</v>
      </c>
    </row>
    <row r="20" spans="2:71" ht="18.600000000000001" customHeight="1">
      <c r="B20" s="17"/>
      <c r="E20" s="22" t="s">
        <v>21</v>
      </c>
      <c r="AK20" s="24" t="s">
        <v>26</v>
      </c>
      <c r="AN20" s="22" t="s">
        <v>1</v>
      </c>
      <c r="AR20" s="17"/>
      <c r="BE20" s="174"/>
      <c r="BS20" s="14" t="s">
        <v>4</v>
      </c>
    </row>
    <row r="21" spans="2:71" ht="6.95" customHeight="1">
      <c r="B21" s="17"/>
      <c r="AR21" s="17"/>
      <c r="BE21" s="174"/>
    </row>
    <row r="22" spans="2:71" ht="12" customHeight="1">
      <c r="B22" s="17"/>
      <c r="D22" s="24" t="s">
        <v>32</v>
      </c>
      <c r="AR22" s="17"/>
      <c r="BE22" s="174"/>
    </row>
    <row r="23" spans="2:71" ht="16.5" customHeight="1">
      <c r="B23" s="17"/>
      <c r="E23" s="180" t="s">
        <v>1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R23" s="17"/>
      <c r="BE23" s="174"/>
    </row>
    <row r="24" spans="2:71" ht="6.95" customHeight="1">
      <c r="B24" s="17"/>
      <c r="AR24" s="17"/>
      <c r="BE24" s="174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74"/>
    </row>
    <row r="26" spans="2:71" s="1" customFormat="1" ht="25.9" customHeight="1">
      <c r="B26" s="29"/>
      <c r="D26" s="30" t="s">
        <v>33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81">
        <f>ROUND(AG94,2)</f>
        <v>0</v>
      </c>
      <c r="AL26" s="182"/>
      <c r="AM26" s="182"/>
      <c r="AN26" s="182"/>
      <c r="AO26" s="182"/>
      <c r="AR26" s="29"/>
      <c r="BE26" s="174"/>
    </row>
    <row r="27" spans="2:71" s="1" customFormat="1" ht="6.95" customHeight="1">
      <c r="B27" s="29"/>
      <c r="AR27" s="29"/>
      <c r="BE27" s="174"/>
    </row>
    <row r="28" spans="2:71" s="1" customFormat="1" ht="12.75">
      <c r="B28" s="29"/>
      <c r="L28" s="183" t="s">
        <v>34</v>
      </c>
      <c r="M28" s="183"/>
      <c r="N28" s="183"/>
      <c r="O28" s="183"/>
      <c r="P28" s="183"/>
      <c r="W28" s="183" t="s">
        <v>35</v>
      </c>
      <c r="X28" s="183"/>
      <c r="Y28" s="183"/>
      <c r="Z28" s="183"/>
      <c r="AA28" s="183"/>
      <c r="AB28" s="183"/>
      <c r="AC28" s="183"/>
      <c r="AD28" s="183"/>
      <c r="AE28" s="183"/>
      <c r="AK28" s="183" t="s">
        <v>36</v>
      </c>
      <c r="AL28" s="183"/>
      <c r="AM28" s="183"/>
      <c r="AN28" s="183"/>
      <c r="AO28" s="183"/>
      <c r="AR28" s="29"/>
      <c r="BE28" s="174"/>
    </row>
    <row r="29" spans="2:71" s="2" customFormat="1" ht="14.45" customHeight="1">
      <c r="B29" s="33"/>
      <c r="D29" s="24" t="s">
        <v>37</v>
      </c>
      <c r="F29" s="24" t="s">
        <v>38</v>
      </c>
      <c r="L29" s="168">
        <v>0.21</v>
      </c>
      <c r="M29" s="167"/>
      <c r="N29" s="167"/>
      <c r="O29" s="167"/>
      <c r="P29" s="167"/>
      <c r="W29" s="166">
        <f>ROUND(AZ94, 2)</f>
        <v>0</v>
      </c>
      <c r="X29" s="167"/>
      <c r="Y29" s="167"/>
      <c r="Z29" s="167"/>
      <c r="AA29" s="167"/>
      <c r="AB29" s="167"/>
      <c r="AC29" s="167"/>
      <c r="AD29" s="167"/>
      <c r="AE29" s="167"/>
      <c r="AK29" s="166">
        <f>ROUND(AV94, 2)</f>
        <v>0</v>
      </c>
      <c r="AL29" s="167"/>
      <c r="AM29" s="167"/>
      <c r="AN29" s="167"/>
      <c r="AO29" s="167"/>
      <c r="AR29" s="33"/>
      <c r="BE29" s="175"/>
    </row>
    <row r="30" spans="2:71" s="2" customFormat="1" ht="14.45" customHeight="1">
      <c r="B30" s="33"/>
      <c r="F30" s="24" t="s">
        <v>39</v>
      </c>
      <c r="L30" s="168">
        <v>0.12</v>
      </c>
      <c r="M30" s="167"/>
      <c r="N30" s="167"/>
      <c r="O30" s="167"/>
      <c r="P30" s="167"/>
      <c r="W30" s="166">
        <f>ROUND(BA94, 2)</f>
        <v>0</v>
      </c>
      <c r="X30" s="167"/>
      <c r="Y30" s="167"/>
      <c r="Z30" s="167"/>
      <c r="AA30" s="167"/>
      <c r="AB30" s="167"/>
      <c r="AC30" s="167"/>
      <c r="AD30" s="167"/>
      <c r="AE30" s="167"/>
      <c r="AK30" s="166">
        <f>ROUND(AW94, 2)</f>
        <v>0</v>
      </c>
      <c r="AL30" s="167"/>
      <c r="AM30" s="167"/>
      <c r="AN30" s="167"/>
      <c r="AO30" s="167"/>
      <c r="AR30" s="33"/>
      <c r="BE30" s="175"/>
    </row>
    <row r="31" spans="2:71" s="2" customFormat="1" ht="14.45" hidden="1" customHeight="1">
      <c r="B31" s="33"/>
      <c r="F31" s="24" t="s">
        <v>40</v>
      </c>
      <c r="L31" s="168">
        <v>0.21</v>
      </c>
      <c r="M31" s="167"/>
      <c r="N31" s="167"/>
      <c r="O31" s="167"/>
      <c r="P31" s="167"/>
      <c r="W31" s="166">
        <f>ROUND(BB94, 2)</f>
        <v>0</v>
      </c>
      <c r="X31" s="167"/>
      <c r="Y31" s="167"/>
      <c r="Z31" s="167"/>
      <c r="AA31" s="167"/>
      <c r="AB31" s="167"/>
      <c r="AC31" s="167"/>
      <c r="AD31" s="167"/>
      <c r="AE31" s="167"/>
      <c r="AK31" s="166">
        <v>0</v>
      </c>
      <c r="AL31" s="167"/>
      <c r="AM31" s="167"/>
      <c r="AN31" s="167"/>
      <c r="AO31" s="167"/>
      <c r="AR31" s="33"/>
      <c r="BE31" s="175"/>
    </row>
    <row r="32" spans="2:71" s="2" customFormat="1" ht="14.45" hidden="1" customHeight="1">
      <c r="B32" s="33"/>
      <c r="F32" s="24" t="s">
        <v>41</v>
      </c>
      <c r="L32" s="168">
        <v>0.12</v>
      </c>
      <c r="M32" s="167"/>
      <c r="N32" s="167"/>
      <c r="O32" s="167"/>
      <c r="P32" s="167"/>
      <c r="W32" s="166">
        <f>ROUND(BC94, 2)</f>
        <v>0</v>
      </c>
      <c r="X32" s="167"/>
      <c r="Y32" s="167"/>
      <c r="Z32" s="167"/>
      <c r="AA32" s="167"/>
      <c r="AB32" s="167"/>
      <c r="AC32" s="167"/>
      <c r="AD32" s="167"/>
      <c r="AE32" s="167"/>
      <c r="AK32" s="166">
        <v>0</v>
      </c>
      <c r="AL32" s="167"/>
      <c r="AM32" s="167"/>
      <c r="AN32" s="167"/>
      <c r="AO32" s="167"/>
      <c r="AR32" s="33"/>
      <c r="BE32" s="175"/>
    </row>
    <row r="33" spans="2:57" s="2" customFormat="1" ht="14.45" hidden="1" customHeight="1">
      <c r="B33" s="33"/>
      <c r="F33" s="24" t="s">
        <v>42</v>
      </c>
      <c r="L33" s="168">
        <v>0</v>
      </c>
      <c r="M33" s="167"/>
      <c r="N33" s="167"/>
      <c r="O33" s="167"/>
      <c r="P33" s="167"/>
      <c r="W33" s="166">
        <f>ROUND(BD94, 2)</f>
        <v>0</v>
      </c>
      <c r="X33" s="167"/>
      <c r="Y33" s="167"/>
      <c r="Z33" s="167"/>
      <c r="AA33" s="167"/>
      <c r="AB33" s="167"/>
      <c r="AC33" s="167"/>
      <c r="AD33" s="167"/>
      <c r="AE33" s="167"/>
      <c r="AK33" s="166">
        <v>0</v>
      </c>
      <c r="AL33" s="167"/>
      <c r="AM33" s="167"/>
      <c r="AN33" s="167"/>
      <c r="AO33" s="167"/>
      <c r="AR33" s="33"/>
      <c r="BE33" s="175"/>
    </row>
    <row r="34" spans="2:57" s="1" customFormat="1" ht="6.95" customHeight="1">
      <c r="B34" s="29"/>
      <c r="AR34" s="29"/>
      <c r="BE34" s="174"/>
    </row>
    <row r="35" spans="2:57" s="1" customFormat="1" ht="25.9" customHeight="1">
      <c r="B35" s="29"/>
      <c r="C35" s="34"/>
      <c r="D35" s="35" t="s">
        <v>43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44</v>
      </c>
      <c r="U35" s="36"/>
      <c r="V35" s="36"/>
      <c r="W35" s="36"/>
      <c r="X35" s="172" t="s">
        <v>45</v>
      </c>
      <c r="Y35" s="170"/>
      <c r="Z35" s="170"/>
      <c r="AA35" s="170"/>
      <c r="AB35" s="170"/>
      <c r="AC35" s="36"/>
      <c r="AD35" s="36"/>
      <c r="AE35" s="36"/>
      <c r="AF35" s="36"/>
      <c r="AG35" s="36"/>
      <c r="AH35" s="36"/>
      <c r="AI35" s="36"/>
      <c r="AJ35" s="36"/>
      <c r="AK35" s="169">
        <f>SUM(AK26:AK33)</f>
        <v>0</v>
      </c>
      <c r="AL35" s="170"/>
      <c r="AM35" s="170"/>
      <c r="AN35" s="170"/>
      <c r="AO35" s="171"/>
      <c r="AP35" s="34"/>
      <c r="AQ35" s="34"/>
      <c r="AR35" s="29"/>
    </row>
    <row r="36" spans="2:57" s="1" customFormat="1" ht="6.95" customHeight="1">
      <c r="B36" s="29"/>
      <c r="AR36" s="29"/>
    </row>
    <row r="37" spans="2:57" s="1" customFormat="1" ht="14.45" customHeight="1">
      <c r="B37" s="29"/>
      <c r="AR37" s="29"/>
    </row>
    <row r="38" spans="2:57" ht="14.45" customHeight="1">
      <c r="B38" s="17"/>
      <c r="AR38" s="17"/>
    </row>
    <row r="39" spans="2:57" ht="14.45" customHeight="1">
      <c r="B39" s="17"/>
      <c r="AR39" s="17"/>
    </row>
    <row r="40" spans="2:57" ht="14.45" customHeight="1">
      <c r="B40" s="17"/>
      <c r="AR40" s="17"/>
    </row>
    <row r="41" spans="2:57" ht="14.45" customHeight="1">
      <c r="B41" s="17"/>
      <c r="AR41" s="17"/>
    </row>
    <row r="42" spans="2:57" ht="14.45" customHeight="1">
      <c r="B42" s="17"/>
      <c r="AR42" s="17"/>
    </row>
    <row r="43" spans="2:57" ht="14.45" customHeight="1">
      <c r="B43" s="17"/>
      <c r="AR43" s="17"/>
    </row>
    <row r="44" spans="2:57" ht="14.45" customHeight="1">
      <c r="B44" s="17"/>
      <c r="AR44" s="17"/>
    </row>
    <row r="45" spans="2:57" ht="14.45" customHeight="1">
      <c r="B45" s="17"/>
      <c r="AR45" s="17"/>
    </row>
    <row r="46" spans="2:57" ht="14.45" customHeight="1">
      <c r="B46" s="17"/>
      <c r="AR46" s="17"/>
    </row>
    <row r="47" spans="2:57" ht="14.45" customHeight="1">
      <c r="B47" s="17"/>
      <c r="AR47" s="17"/>
    </row>
    <row r="48" spans="2:57" ht="14.45" customHeight="1">
      <c r="B48" s="17"/>
      <c r="AR48" s="17"/>
    </row>
    <row r="49" spans="2:44" s="1" customFormat="1" ht="14.45" customHeight="1">
      <c r="B49" s="29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29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9"/>
      <c r="D60" s="40" t="s">
        <v>48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49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48</v>
      </c>
      <c r="AI60" s="31"/>
      <c r="AJ60" s="31"/>
      <c r="AK60" s="31"/>
      <c r="AL60" s="31"/>
      <c r="AM60" s="40" t="s">
        <v>49</v>
      </c>
      <c r="AN60" s="31"/>
      <c r="AO60" s="31"/>
      <c r="AR60" s="29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9"/>
      <c r="D64" s="38" t="s">
        <v>50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51</v>
      </c>
      <c r="AI64" s="39"/>
      <c r="AJ64" s="39"/>
      <c r="AK64" s="39"/>
      <c r="AL64" s="39"/>
      <c r="AM64" s="39"/>
      <c r="AN64" s="39"/>
      <c r="AO64" s="39"/>
      <c r="AR64" s="29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9"/>
      <c r="D75" s="40" t="s">
        <v>48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49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48</v>
      </c>
      <c r="AI75" s="31"/>
      <c r="AJ75" s="31"/>
      <c r="AK75" s="31"/>
      <c r="AL75" s="31"/>
      <c r="AM75" s="40" t="s">
        <v>49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5" customHeight="1">
      <c r="B82" s="29"/>
      <c r="C82" s="18" t="s">
        <v>52</v>
      </c>
      <c r="AR82" s="29"/>
    </row>
    <row r="83" spans="1:91" s="1" customFormat="1" ht="6.95" customHeight="1">
      <c r="B83" s="29"/>
      <c r="AR83" s="29"/>
    </row>
    <row r="84" spans="1:91" s="3" customFormat="1" ht="12" customHeight="1">
      <c r="B84" s="45"/>
      <c r="C84" s="24" t="s">
        <v>13</v>
      </c>
      <c r="L84" s="3" t="str">
        <f>K5</f>
        <v>!KONEKTIVITA</v>
      </c>
      <c r="AR84" s="45"/>
    </row>
    <row r="85" spans="1:91" s="4" customFormat="1" ht="36.950000000000003" customHeight="1">
      <c r="B85" s="46"/>
      <c r="C85" s="47" t="s">
        <v>16</v>
      </c>
      <c r="L85" s="194" t="str">
        <f>K6</f>
        <v>Gymnázium a obchodní akademie Mariánské Lázně,  Ruská 355/7, 353 69 Mariánské Lázně 1</v>
      </c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  <c r="AK85" s="195"/>
      <c r="AL85" s="195"/>
      <c r="AM85" s="195"/>
      <c r="AN85" s="195"/>
      <c r="AO85" s="195"/>
      <c r="AR85" s="46"/>
    </row>
    <row r="86" spans="1:91" s="1" customFormat="1" ht="6.95" customHeight="1">
      <c r="B86" s="29"/>
      <c r="AR86" s="29"/>
    </row>
    <row r="87" spans="1:91" s="1" customFormat="1" ht="12" customHeight="1">
      <c r="B87" s="29"/>
      <c r="C87" s="24" t="s">
        <v>20</v>
      </c>
      <c r="L87" s="48" t="str">
        <f>IF(K8="","",K8)</f>
        <v xml:space="preserve"> </v>
      </c>
      <c r="AI87" s="24" t="s">
        <v>22</v>
      </c>
      <c r="AM87" s="196" t="str">
        <f>IF(AN8= "","",AN8)</f>
        <v>29. 2. 2024</v>
      </c>
      <c r="AN87" s="196"/>
      <c r="AR87" s="29"/>
    </row>
    <row r="88" spans="1:91" s="1" customFormat="1" ht="6.95" customHeight="1">
      <c r="B88" s="29"/>
      <c r="AR88" s="29"/>
    </row>
    <row r="89" spans="1:91" s="1" customFormat="1" ht="15.2" customHeight="1">
      <c r="B89" s="29"/>
      <c r="C89" s="24" t="s">
        <v>24</v>
      </c>
      <c r="L89" s="3" t="str">
        <f>IF(E11= "","",E11)</f>
        <v xml:space="preserve"> </v>
      </c>
      <c r="AI89" s="24" t="s">
        <v>29</v>
      </c>
      <c r="AM89" s="197" t="str">
        <f>IF(E17="","",E17)</f>
        <v xml:space="preserve"> </v>
      </c>
      <c r="AN89" s="198"/>
      <c r="AO89" s="198"/>
      <c r="AP89" s="198"/>
      <c r="AR89" s="29"/>
      <c r="AS89" s="199" t="s">
        <v>53</v>
      </c>
      <c r="AT89" s="200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2" customHeight="1">
      <c r="B90" s="29"/>
      <c r="C90" s="24" t="s">
        <v>27</v>
      </c>
      <c r="L90" s="3" t="str">
        <f>IF(E14= "Vyplň údaj","",E14)</f>
        <v/>
      </c>
      <c r="AI90" s="24" t="s">
        <v>31</v>
      </c>
      <c r="AM90" s="197" t="str">
        <f>IF(E20="","",E20)</f>
        <v xml:space="preserve"> </v>
      </c>
      <c r="AN90" s="198"/>
      <c r="AO90" s="198"/>
      <c r="AP90" s="198"/>
      <c r="AR90" s="29"/>
      <c r="AS90" s="201"/>
      <c r="AT90" s="202"/>
      <c r="BD90" s="53"/>
    </row>
    <row r="91" spans="1:91" s="1" customFormat="1" ht="10.9" customHeight="1">
      <c r="B91" s="29"/>
      <c r="AR91" s="29"/>
      <c r="AS91" s="201"/>
      <c r="AT91" s="202"/>
      <c r="BD91" s="53"/>
    </row>
    <row r="92" spans="1:91" s="1" customFormat="1" ht="29.25" customHeight="1">
      <c r="B92" s="29"/>
      <c r="C92" s="187" t="s">
        <v>54</v>
      </c>
      <c r="D92" s="188"/>
      <c r="E92" s="188"/>
      <c r="F92" s="188"/>
      <c r="G92" s="188"/>
      <c r="H92" s="54"/>
      <c r="I92" s="190" t="s">
        <v>55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89" t="s">
        <v>56</v>
      </c>
      <c r="AH92" s="188"/>
      <c r="AI92" s="188"/>
      <c r="AJ92" s="188"/>
      <c r="AK92" s="188"/>
      <c r="AL92" s="188"/>
      <c r="AM92" s="188"/>
      <c r="AN92" s="190" t="s">
        <v>57</v>
      </c>
      <c r="AO92" s="188"/>
      <c r="AP92" s="191"/>
      <c r="AQ92" s="55" t="s">
        <v>58</v>
      </c>
      <c r="AR92" s="29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</row>
    <row r="93" spans="1:91" s="1" customFormat="1" ht="10.9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60"/>
      <c r="C94" s="61" t="s">
        <v>71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92">
        <f>ROUND(SUM(AG95:AG99),2)</f>
        <v>0</v>
      </c>
      <c r="AH94" s="192"/>
      <c r="AI94" s="192"/>
      <c r="AJ94" s="192"/>
      <c r="AK94" s="192"/>
      <c r="AL94" s="192"/>
      <c r="AM94" s="192"/>
      <c r="AN94" s="193">
        <f t="shared" ref="AN94:AN99" si="0">SUM(AG94,AT94)</f>
        <v>0</v>
      </c>
      <c r="AO94" s="193"/>
      <c r="AP94" s="193"/>
      <c r="AQ94" s="64" t="s">
        <v>1</v>
      </c>
      <c r="AR94" s="60"/>
      <c r="AS94" s="65">
        <f>ROUND(SUM(AS95:AS99),2)</f>
        <v>0</v>
      </c>
      <c r="AT94" s="66">
        <f t="shared" ref="AT94:AT99" si="1">ROUND(SUM(AV94:AW94),2)</f>
        <v>0</v>
      </c>
      <c r="AU94" s="67">
        <f>ROUND(SUM(AU95:AU99),5)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ROUND(SUM(AZ95:AZ99),2)</f>
        <v>0</v>
      </c>
      <c r="BA94" s="66">
        <f>ROUND(SUM(BA95:BA99),2)</f>
        <v>0</v>
      </c>
      <c r="BB94" s="66">
        <f>ROUND(SUM(BB95:BB99),2)</f>
        <v>0</v>
      </c>
      <c r="BC94" s="66">
        <f>ROUND(SUM(BC95:BC99),2)</f>
        <v>0</v>
      </c>
      <c r="BD94" s="68">
        <f>ROUND(SUM(BD95:BD99),2)</f>
        <v>0</v>
      </c>
      <c r="BS94" s="69" t="s">
        <v>72</v>
      </c>
      <c r="BT94" s="69" t="s">
        <v>73</v>
      </c>
      <c r="BU94" s="70" t="s">
        <v>74</v>
      </c>
      <c r="BV94" s="69" t="s">
        <v>75</v>
      </c>
      <c r="BW94" s="69" t="s">
        <v>5</v>
      </c>
      <c r="BX94" s="69" t="s">
        <v>76</v>
      </c>
      <c r="CL94" s="69" t="s">
        <v>1</v>
      </c>
    </row>
    <row r="95" spans="1:91" s="6" customFormat="1" ht="16.5" customHeight="1">
      <c r="A95" s="71" t="s">
        <v>77</v>
      </c>
      <c r="B95" s="72"/>
      <c r="C95" s="73"/>
      <c r="D95" s="186" t="s">
        <v>78</v>
      </c>
      <c r="E95" s="186"/>
      <c r="F95" s="186"/>
      <c r="G95" s="186"/>
      <c r="H95" s="186"/>
      <c r="I95" s="74"/>
      <c r="J95" s="186" t="s">
        <v>79</v>
      </c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84">
        <f>'01 - Rozvody LAN'!J30</f>
        <v>0</v>
      </c>
      <c r="AH95" s="185"/>
      <c r="AI95" s="185"/>
      <c r="AJ95" s="185"/>
      <c r="AK95" s="185"/>
      <c r="AL95" s="185"/>
      <c r="AM95" s="185"/>
      <c r="AN95" s="184">
        <f t="shared" si="0"/>
        <v>0</v>
      </c>
      <c r="AO95" s="185"/>
      <c r="AP95" s="185"/>
      <c r="AQ95" s="75" t="s">
        <v>80</v>
      </c>
      <c r="AR95" s="72"/>
      <c r="AS95" s="76">
        <v>0</v>
      </c>
      <c r="AT95" s="77">
        <f t="shared" si="1"/>
        <v>0</v>
      </c>
      <c r="AU95" s="78">
        <f>'01 - Rozvody LAN'!P123</f>
        <v>0</v>
      </c>
      <c r="AV95" s="77">
        <f>'01 - Rozvody LAN'!J33</f>
        <v>0</v>
      </c>
      <c r="AW95" s="77">
        <f>'01 - Rozvody LAN'!J34</f>
        <v>0</v>
      </c>
      <c r="AX95" s="77">
        <f>'01 - Rozvody LAN'!J35</f>
        <v>0</v>
      </c>
      <c r="AY95" s="77">
        <f>'01 - Rozvody LAN'!J36</f>
        <v>0</v>
      </c>
      <c r="AZ95" s="77">
        <f>'01 - Rozvody LAN'!F33</f>
        <v>0</v>
      </c>
      <c r="BA95" s="77">
        <f>'01 - Rozvody LAN'!F34</f>
        <v>0</v>
      </c>
      <c r="BB95" s="77">
        <f>'01 - Rozvody LAN'!F35</f>
        <v>0</v>
      </c>
      <c r="BC95" s="77">
        <f>'01 - Rozvody LAN'!F36</f>
        <v>0</v>
      </c>
      <c r="BD95" s="79">
        <f>'01 - Rozvody LAN'!F37</f>
        <v>0</v>
      </c>
      <c r="BT95" s="80" t="s">
        <v>81</v>
      </c>
      <c r="BV95" s="80" t="s">
        <v>75</v>
      </c>
      <c r="BW95" s="80" t="s">
        <v>82</v>
      </c>
      <c r="BX95" s="80" t="s">
        <v>5</v>
      </c>
      <c r="CL95" s="80" t="s">
        <v>1</v>
      </c>
      <c r="CM95" s="80" t="s">
        <v>83</v>
      </c>
    </row>
    <row r="96" spans="1:91" s="6" customFormat="1" ht="16.5" customHeight="1">
      <c r="A96" s="71" t="s">
        <v>77</v>
      </c>
      <c r="B96" s="72"/>
      <c r="C96" s="73"/>
      <c r="D96" s="186" t="s">
        <v>84</v>
      </c>
      <c r="E96" s="186"/>
      <c r="F96" s="186"/>
      <c r="G96" s="186"/>
      <c r="H96" s="186"/>
      <c r="I96" s="74"/>
      <c r="J96" s="186" t="s">
        <v>85</v>
      </c>
      <c r="K96" s="186"/>
      <c r="L96" s="186"/>
      <c r="M96" s="186"/>
      <c r="N96" s="186"/>
      <c r="O96" s="186"/>
      <c r="P96" s="186"/>
      <c r="Q96" s="186"/>
      <c r="R96" s="186"/>
      <c r="S96" s="186"/>
      <c r="T96" s="186"/>
      <c r="U96" s="186"/>
      <c r="V96" s="186"/>
      <c r="W96" s="186"/>
      <c r="X96" s="186"/>
      <c r="Y96" s="186"/>
      <c r="Z96" s="186"/>
      <c r="AA96" s="186"/>
      <c r="AB96" s="186"/>
      <c r="AC96" s="186"/>
      <c r="AD96" s="186"/>
      <c r="AE96" s="186"/>
      <c r="AF96" s="186"/>
      <c r="AG96" s="184">
        <f>'02 - Zabezpečení LAN a WIFI'!J30</f>
        <v>0</v>
      </c>
      <c r="AH96" s="185"/>
      <c r="AI96" s="185"/>
      <c r="AJ96" s="185"/>
      <c r="AK96" s="185"/>
      <c r="AL96" s="185"/>
      <c r="AM96" s="185"/>
      <c r="AN96" s="184">
        <f t="shared" si="0"/>
        <v>0</v>
      </c>
      <c r="AO96" s="185"/>
      <c r="AP96" s="185"/>
      <c r="AQ96" s="75" t="s">
        <v>80</v>
      </c>
      <c r="AR96" s="72"/>
      <c r="AS96" s="76">
        <v>0</v>
      </c>
      <c r="AT96" s="77">
        <f t="shared" si="1"/>
        <v>0</v>
      </c>
      <c r="AU96" s="78">
        <f>'02 - Zabezpečení LAN a WIFI'!P116</f>
        <v>0</v>
      </c>
      <c r="AV96" s="77">
        <f>'02 - Zabezpečení LAN a WIFI'!J33</f>
        <v>0</v>
      </c>
      <c r="AW96" s="77">
        <f>'02 - Zabezpečení LAN a WIFI'!J34</f>
        <v>0</v>
      </c>
      <c r="AX96" s="77">
        <f>'02 - Zabezpečení LAN a WIFI'!J35</f>
        <v>0</v>
      </c>
      <c r="AY96" s="77">
        <f>'02 - Zabezpečení LAN a WIFI'!J36</f>
        <v>0</v>
      </c>
      <c r="AZ96" s="77">
        <f>'02 - Zabezpečení LAN a WIFI'!F33</f>
        <v>0</v>
      </c>
      <c r="BA96" s="77">
        <f>'02 - Zabezpečení LAN a WIFI'!F34</f>
        <v>0</v>
      </c>
      <c r="BB96" s="77">
        <f>'02 - Zabezpečení LAN a WIFI'!F35</f>
        <v>0</v>
      </c>
      <c r="BC96" s="77">
        <f>'02 - Zabezpečení LAN a WIFI'!F36</f>
        <v>0</v>
      </c>
      <c r="BD96" s="79">
        <f>'02 - Zabezpečení LAN a WIFI'!F37</f>
        <v>0</v>
      </c>
      <c r="BT96" s="80" t="s">
        <v>81</v>
      </c>
      <c r="BV96" s="80" t="s">
        <v>75</v>
      </c>
      <c r="BW96" s="80" t="s">
        <v>86</v>
      </c>
      <c r="BX96" s="80" t="s">
        <v>5</v>
      </c>
      <c r="CL96" s="80" t="s">
        <v>1</v>
      </c>
      <c r="CM96" s="80" t="s">
        <v>83</v>
      </c>
    </row>
    <row r="97" spans="1:91" s="6" customFormat="1" ht="24.75" customHeight="1">
      <c r="A97" s="71" t="s">
        <v>77</v>
      </c>
      <c r="B97" s="72"/>
      <c r="C97" s="73"/>
      <c r="D97" s="186" t="s">
        <v>87</v>
      </c>
      <c r="E97" s="186"/>
      <c r="F97" s="186"/>
      <c r="G97" s="186"/>
      <c r="H97" s="186"/>
      <c r="I97" s="74"/>
      <c r="J97" s="186" t="s">
        <v>88</v>
      </c>
      <c r="K97" s="186"/>
      <c r="L97" s="186"/>
      <c r="M97" s="186"/>
      <c r="N97" s="186"/>
      <c r="O97" s="186"/>
      <c r="P97" s="186"/>
      <c r="Q97" s="186"/>
      <c r="R97" s="186"/>
      <c r="S97" s="186"/>
      <c r="T97" s="186"/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  <c r="AF97" s="186"/>
      <c r="AG97" s="184">
        <f>'03 - Centrální logování a...'!J30</f>
        <v>0</v>
      </c>
      <c r="AH97" s="185"/>
      <c r="AI97" s="185"/>
      <c r="AJ97" s="185"/>
      <c r="AK97" s="185"/>
      <c r="AL97" s="185"/>
      <c r="AM97" s="185"/>
      <c r="AN97" s="184">
        <f t="shared" si="0"/>
        <v>0</v>
      </c>
      <c r="AO97" s="185"/>
      <c r="AP97" s="185"/>
      <c r="AQ97" s="75" t="s">
        <v>80</v>
      </c>
      <c r="AR97" s="72"/>
      <c r="AS97" s="76">
        <v>0</v>
      </c>
      <c r="AT97" s="77">
        <f t="shared" si="1"/>
        <v>0</v>
      </c>
      <c r="AU97" s="78">
        <f>'03 - Centrální logování a...'!P116</f>
        <v>0</v>
      </c>
      <c r="AV97" s="77">
        <f>'03 - Centrální logování a...'!J33</f>
        <v>0</v>
      </c>
      <c r="AW97" s="77">
        <f>'03 - Centrální logování a...'!J34</f>
        <v>0</v>
      </c>
      <c r="AX97" s="77">
        <f>'03 - Centrální logování a...'!J35</f>
        <v>0</v>
      </c>
      <c r="AY97" s="77">
        <f>'03 - Centrální logování a...'!J36</f>
        <v>0</v>
      </c>
      <c r="AZ97" s="77">
        <f>'03 - Centrální logování a...'!F33</f>
        <v>0</v>
      </c>
      <c r="BA97" s="77">
        <f>'03 - Centrální logování a...'!F34</f>
        <v>0</v>
      </c>
      <c r="BB97" s="77">
        <f>'03 - Centrální logování a...'!F35</f>
        <v>0</v>
      </c>
      <c r="BC97" s="77">
        <f>'03 - Centrální logování a...'!F36</f>
        <v>0</v>
      </c>
      <c r="BD97" s="79">
        <f>'03 - Centrální logování a...'!F37</f>
        <v>0</v>
      </c>
      <c r="BT97" s="80" t="s">
        <v>81</v>
      </c>
      <c r="BV97" s="80" t="s">
        <v>75</v>
      </c>
      <c r="BW97" s="80" t="s">
        <v>89</v>
      </c>
      <c r="BX97" s="80" t="s">
        <v>5</v>
      </c>
      <c r="CL97" s="80" t="s">
        <v>1</v>
      </c>
      <c r="CM97" s="80" t="s">
        <v>83</v>
      </c>
    </row>
    <row r="98" spans="1:91" s="6" customFormat="1" ht="24.75" customHeight="1">
      <c r="A98" s="71" t="s">
        <v>77</v>
      </c>
      <c r="B98" s="72"/>
      <c r="C98" s="73"/>
      <c r="D98" s="186" t="s">
        <v>90</v>
      </c>
      <c r="E98" s="186"/>
      <c r="F98" s="186"/>
      <c r="G98" s="186"/>
      <c r="H98" s="186"/>
      <c r="I98" s="74"/>
      <c r="J98" s="186" t="s">
        <v>91</v>
      </c>
      <c r="K98" s="186"/>
      <c r="L98" s="186"/>
      <c r="M98" s="186"/>
      <c r="N98" s="186"/>
      <c r="O98" s="186"/>
      <c r="P98" s="186"/>
      <c r="Q98" s="186"/>
      <c r="R98" s="186"/>
      <c r="S98" s="186"/>
      <c r="T98" s="186"/>
      <c r="U98" s="186"/>
      <c r="V98" s="186"/>
      <c r="W98" s="186"/>
      <c r="X98" s="186"/>
      <c r="Y98" s="186"/>
      <c r="Z98" s="186"/>
      <c r="AA98" s="186"/>
      <c r="AB98" s="186"/>
      <c r="AC98" s="186"/>
      <c r="AD98" s="186"/>
      <c r="AE98" s="186"/>
      <c r="AF98" s="186"/>
      <c r="AG98" s="184">
        <f>'04 - Server, diskové pole...'!J30</f>
        <v>0</v>
      </c>
      <c r="AH98" s="185"/>
      <c r="AI98" s="185"/>
      <c r="AJ98" s="185"/>
      <c r="AK98" s="185"/>
      <c r="AL98" s="185"/>
      <c r="AM98" s="185"/>
      <c r="AN98" s="184">
        <f t="shared" si="0"/>
        <v>0</v>
      </c>
      <c r="AO98" s="185"/>
      <c r="AP98" s="185"/>
      <c r="AQ98" s="75" t="s">
        <v>80</v>
      </c>
      <c r="AR98" s="72"/>
      <c r="AS98" s="76">
        <v>0</v>
      </c>
      <c r="AT98" s="77">
        <f t="shared" si="1"/>
        <v>0</v>
      </c>
      <c r="AU98" s="78">
        <f>'04 - Server, diskové pole...'!P116</f>
        <v>0</v>
      </c>
      <c r="AV98" s="77">
        <f>'04 - Server, diskové pole...'!J33</f>
        <v>0</v>
      </c>
      <c r="AW98" s="77">
        <f>'04 - Server, diskové pole...'!J34</f>
        <v>0</v>
      </c>
      <c r="AX98" s="77">
        <f>'04 - Server, diskové pole...'!J35</f>
        <v>0</v>
      </c>
      <c r="AY98" s="77">
        <f>'04 - Server, diskové pole...'!J36</f>
        <v>0</v>
      </c>
      <c r="AZ98" s="77">
        <f>'04 - Server, diskové pole...'!F33</f>
        <v>0</v>
      </c>
      <c r="BA98" s="77">
        <f>'04 - Server, diskové pole...'!F34</f>
        <v>0</v>
      </c>
      <c r="BB98" s="77">
        <f>'04 - Server, diskové pole...'!F35</f>
        <v>0</v>
      </c>
      <c r="BC98" s="77">
        <f>'04 - Server, diskové pole...'!F36</f>
        <v>0</v>
      </c>
      <c r="BD98" s="79">
        <f>'04 - Server, diskové pole...'!F37</f>
        <v>0</v>
      </c>
      <c r="BT98" s="80" t="s">
        <v>81</v>
      </c>
      <c r="BV98" s="80" t="s">
        <v>75</v>
      </c>
      <c r="BW98" s="80" t="s">
        <v>92</v>
      </c>
      <c r="BX98" s="80" t="s">
        <v>5</v>
      </c>
      <c r="CL98" s="80" t="s">
        <v>1</v>
      </c>
      <c r="CM98" s="80" t="s">
        <v>83</v>
      </c>
    </row>
    <row r="99" spans="1:91" s="6" customFormat="1" ht="16.5" customHeight="1">
      <c r="A99" s="71" t="s">
        <v>77</v>
      </c>
      <c r="B99" s="72"/>
      <c r="C99" s="73"/>
      <c r="D99" s="186" t="s">
        <v>93</v>
      </c>
      <c r="E99" s="186"/>
      <c r="F99" s="186"/>
      <c r="G99" s="186"/>
      <c r="H99" s="186"/>
      <c r="I99" s="74"/>
      <c r="J99" s="186" t="s">
        <v>94</v>
      </c>
      <c r="K99" s="186"/>
      <c r="L99" s="186"/>
      <c r="M99" s="186"/>
      <c r="N99" s="186"/>
      <c r="O99" s="186"/>
      <c r="P99" s="186"/>
      <c r="Q99" s="186"/>
      <c r="R99" s="186"/>
      <c r="S99" s="186"/>
      <c r="T99" s="186"/>
      <c r="U99" s="186"/>
      <c r="V99" s="186"/>
      <c r="W99" s="186"/>
      <c r="X99" s="186"/>
      <c r="Y99" s="186"/>
      <c r="Z99" s="186"/>
      <c r="AA99" s="186"/>
      <c r="AB99" s="186"/>
      <c r="AC99" s="186"/>
      <c r="AD99" s="186"/>
      <c r="AE99" s="186"/>
      <c r="AF99" s="186"/>
      <c r="AG99" s="184">
        <f>'05 - Koncová zařízení'!J30</f>
        <v>0</v>
      </c>
      <c r="AH99" s="185"/>
      <c r="AI99" s="185"/>
      <c r="AJ99" s="185"/>
      <c r="AK99" s="185"/>
      <c r="AL99" s="185"/>
      <c r="AM99" s="185"/>
      <c r="AN99" s="184">
        <f t="shared" si="0"/>
        <v>0</v>
      </c>
      <c r="AO99" s="185"/>
      <c r="AP99" s="185"/>
      <c r="AQ99" s="75" t="s">
        <v>80</v>
      </c>
      <c r="AR99" s="72"/>
      <c r="AS99" s="81">
        <v>0</v>
      </c>
      <c r="AT99" s="82">
        <f t="shared" si="1"/>
        <v>0</v>
      </c>
      <c r="AU99" s="83">
        <f>'05 - Koncová zařízení'!P116</f>
        <v>0</v>
      </c>
      <c r="AV99" s="82">
        <f>'05 - Koncová zařízení'!J33</f>
        <v>0</v>
      </c>
      <c r="AW99" s="82">
        <f>'05 - Koncová zařízení'!J34</f>
        <v>0</v>
      </c>
      <c r="AX99" s="82">
        <f>'05 - Koncová zařízení'!J35</f>
        <v>0</v>
      </c>
      <c r="AY99" s="82">
        <f>'05 - Koncová zařízení'!J36</f>
        <v>0</v>
      </c>
      <c r="AZ99" s="82">
        <f>'05 - Koncová zařízení'!F33</f>
        <v>0</v>
      </c>
      <c r="BA99" s="82">
        <f>'05 - Koncová zařízení'!F34</f>
        <v>0</v>
      </c>
      <c r="BB99" s="82">
        <f>'05 - Koncová zařízení'!F35</f>
        <v>0</v>
      </c>
      <c r="BC99" s="82">
        <f>'05 - Koncová zařízení'!F36</f>
        <v>0</v>
      </c>
      <c r="BD99" s="84">
        <f>'05 - Koncová zařízení'!F37</f>
        <v>0</v>
      </c>
      <c r="BT99" s="80" t="s">
        <v>81</v>
      </c>
      <c r="BV99" s="80" t="s">
        <v>75</v>
      </c>
      <c r="BW99" s="80" t="s">
        <v>95</v>
      </c>
      <c r="BX99" s="80" t="s">
        <v>5</v>
      </c>
      <c r="CL99" s="80" t="s">
        <v>1</v>
      </c>
      <c r="CM99" s="80" t="s">
        <v>83</v>
      </c>
    </row>
    <row r="100" spans="1:91" s="1" customFormat="1" ht="30" customHeight="1">
      <c r="B100" s="29"/>
      <c r="AR100" s="29"/>
    </row>
    <row r="101" spans="1:91" s="1" customFormat="1" ht="6.95" customHeight="1"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29"/>
    </row>
  </sheetData>
  <sheetProtection algorithmName="SHA-512" hashValue="S7ZO6uZSJRk0RCXlwDIlg4W2xGwiJCbl/MwR1JiVh5fv6JI/M2Dm4hytHJmlC4ZpcawFkyiozj/Y7+pTSAEyvA==" saltValue="QUPJruWLaF7PgW7H663o/rGXb99CdGgFJNroBdbUItNszta6/c8y7saB6DygoDoXfmjaz1Pq8XCI03ZroqNIUg==" spinCount="100000" sheet="1" objects="1" scenarios="1" formatColumns="0" formatRows="0"/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 - Rozvody LAN'!C2" display="/" xr:uid="{00000000-0004-0000-0000-000000000000}"/>
    <hyperlink ref="A96" location="'02 - Zabezpečení LAN a WIFI'!C2" display="/" xr:uid="{00000000-0004-0000-0000-000001000000}"/>
    <hyperlink ref="A97" location="'03 - Centrální logování a...'!C2" display="/" xr:uid="{00000000-0004-0000-0000-000002000000}"/>
    <hyperlink ref="A98" location="'04 - Server, diskové pole...'!C2" display="/" xr:uid="{00000000-0004-0000-0000-000003000000}"/>
    <hyperlink ref="A99" location="'05 - Koncová zařízení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3"/>
  <sheetViews>
    <sheetView showGridLines="0" tabSelected="1" workbookViewId="0">
      <selection activeCell="I128" sqref="I12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AT2" s="14" t="s">
        <v>82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>
      <c r="B4" s="17"/>
      <c r="D4" s="18" t="s">
        <v>96</v>
      </c>
      <c r="L4" s="17"/>
      <c r="M4" s="85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26.25" customHeight="1">
      <c r="B7" s="17"/>
      <c r="E7" s="204" t="str">
        <f>'Rekapitulace stavby'!K6</f>
        <v>Gymnázium a obchodní akademie Mariánské Lázně,  Ruská 355/7, 353 69 Mariánské Lázně 1</v>
      </c>
      <c r="F7" s="205"/>
      <c r="G7" s="205"/>
      <c r="H7" s="205"/>
      <c r="L7" s="17"/>
    </row>
    <row r="8" spans="2:46" s="1" customFormat="1" ht="12" customHeight="1">
      <c r="B8" s="29"/>
      <c r="D8" s="24" t="s">
        <v>97</v>
      </c>
      <c r="L8" s="29"/>
    </row>
    <row r="9" spans="2:46" s="1" customFormat="1" ht="16.5" customHeight="1">
      <c r="B9" s="29"/>
      <c r="E9" s="194" t="s">
        <v>98</v>
      </c>
      <c r="F9" s="203"/>
      <c r="G9" s="203"/>
      <c r="H9" s="203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18</v>
      </c>
      <c r="F11" s="22" t="s">
        <v>1</v>
      </c>
      <c r="I11" s="24" t="s">
        <v>19</v>
      </c>
      <c r="J11" s="22" t="s">
        <v>1</v>
      </c>
      <c r="L11" s="29"/>
    </row>
    <row r="12" spans="2:46" s="1" customFormat="1" ht="12" customHeight="1">
      <c r="B12" s="29"/>
      <c r="D12" s="24" t="s">
        <v>20</v>
      </c>
      <c r="F12" s="22" t="s">
        <v>21</v>
      </c>
      <c r="I12" s="24" t="s">
        <v>22</v>
      </c>
      <c r="J12" s="49" t="str">
        <f>'Rekapitulace stavby'!AN8</f>
        <v>29. 2. 2024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>
      <c r="B15" s="29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27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06" t="str">
        <f>'Rekapitulace stavby'!E14</f>
        <v>Vyplň údaj</v>
      </c>
      <c r="F18" s="176"/>
      <c r="G18" s="176"/>
      <c r="H18" s="176"/>
      <c r="I18" s="24" t="s">
        <v>26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29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>
      <c r="B21" s="29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31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>
      <c r="B24" s="29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32</v>
      </c>
      <c r="L26" s="29"/>
    </row>
    <row r="27" spans="2:12" s="7" customFormat="1" ht="16.5" customHeight="1">
      <c r="B27" s="86"/>
      <c r="E27" s="180" t="s">
        <v>1</v>
      </c>
      <c r="F27" s="180"/>
      <c r="G27" s="180"/>
      <c r="H27" s="180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5" customHeight="1">
      <c r="B30" s="29"/>
      <c r="D30" s="87" t="s">
        <v>33</v>
      </c>
      <c r="J30" s="63">
        <f>ROUND(J123,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5" customHeight="1">
      <c r="B33" s="29"/>
      <c r="D33" s="52" t="s">
        <v>37</v>
      </c>
      <c r="E33" s="24" t="s">
        <v>38</v>
      </c>
      <c r="F33" s="88">
        <f>ROUND((SUM(BE123:BE172)),  2)</f>
        <v>0</v>
      </c>
      <c r="I33" s="89">
        <v>0.21</v>
      </c>
      <c r="J33" s="88">
        <f>ROUND(((SUM(BE123:BE172))*I33),  2)</f>
        <v>0</v>
      </c>
      <c r="L33" s="29"/>
    </row>
    <row r="34" spans="2:12" s="1" customFormat="1" ht="14.45" customHeight="1">
      <c r="B34" s="29"/>
      <c r="E34" s="24" t="s">
        <v>39</v>
      </c>
      <c r="F34" s="88">
        <f>ROUND((SUM(BF123:BF172)),  2)</f>
        <v>0</v>
      </c>
      <c r="I34" s="89">
        <v>0.12</v>
      </c>
      <c r="J34" s="88">
        <f>ROUND(((SUM(BF123:BF172))*I34),  2)</f>
        <v>0</v>
      </c>
      <c r="L34" s="29"/>
    </row>
    <row r="35" spans="2:12" s="1" customFormat="1" ht="14.45" hidden="1" customHeight="1">
      <c r="B35" s="29"/>
      <c r="E35" s="24" t="s">
        <v>40</v>
      </c>
      <c r="F35" s="88">
        <f>ROUND((SUM(BG123:BG172)),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4" t="s">
        <v>41</v>
      </c>
      <c r="F36" s="88">
        <f>ROUND((SUM(BH123:BH172)),  2)</f>
        <v>0</v>
      </c>
      <c r="I36" s="89">
        <v>0.12</v>
      </c>
      <c r="J36" s="88">
        <f>0</f>
        <v>0</v>
      </c>
      <c r="L36" s="29"/>
    </row>
    <row r="37" spans="2:12" s="1" customFormat="1" ht="14.45" hidden="1" customHeight="1">
      <c r="B37" s="29"/>
      <c r="E37" s="24" t="s">
        <v>42</v>
      </c>
      <c r="F37" s="88">
        <f>ROUND((SUM(BI123:BI172)),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5" customHeight="1">
      <c r="B39" s="29"/>
      <c r="C39" s="90"/>
      <c r="D39" s="91" t="s">
        <v>43</v>
      </c>
      <c r="E39" s="54"/>
      <c r="F39" s="54"/>
      <c r="G39" s="92" t="s">
        <v>44</v>
      </c>
      <c r="H39" s="93" t="s">
        <v>45</v>
      </c>
      <c r="I39" s="54"/>
      <c r="J39" s="94">
        <f>SUM(J30:J37)</f>
        <v>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9"/>
      <c r="D61" s="40" t="s">
        <v>48</v>
      </c>
      <c r="E61" s="31"/>
      <c r="F61" s="96" t="s">
        <v>49</v>
      </c>
      <c r="G61" s="40" t="s">
        <v>48</v>
      </c>
      <c r="H61" s="31"/>
      <c r="I61" s="31"/>
      <c r="J61" s="97" t="s">
        <v>49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9"/>
      <c r="D76" s="40" t="s">
        <v>48</v>
      </c>
      <c r="E76" s="31"/>
      <c r="F76" s="96" t="s">
        <v>49</v>
      </c>
      <c r="G76" s="40" t="s">
        <v>48</v>
      </c>
      <c r="H76" s="31"/>
      <c r="I76" s="31"/>
      <c r="J76" s="97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18" t="s">
        <v>99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4" t="s">
        <v>16</v>
      </c>
      <c r="L84" s="29"/>
    </row>
    <row r="85" spans="2:47" s="1" customFormat="1" ht="26.25" customHeight="1">
      <c r="B85" s="29"/>
      <c r="E85" s="204" t="str">
        <f>E7</f>
        <v>Gymnázium a obchodní akademie Mariánské Lázně,  Ruská 355/7, 353 69 Mariánské Lázně 1</v>
      </c>
      <c r="F85" s="205"/>
      <c r="G85" s="205"/>
      <c r="H85" s="205"/>
      <c r="L85" s="29"/>
    </row>
    <row r="86" spans="2:47" s="1" customFormat="1" ht="12" customHeight="1">
      <c r="B86" s="29"/>
      <c r="C86" s="24" t="s">
        <v>97</v>
      </c>
      <c r="L86" s="29"/>
    </row>
    <row r="87" spans="2:47" s="1" customFormat="1" ht="16.5" customHeight="1">
      <c r="B87" s="29"/>
      <c r="E87" s="194" t="str">
        <f>E9</f>
        <v>01 - Rozvody LAN</v>
      </c>
      <c r="F87" s="203"/>
      <c r="G87" s="203"/>
      <c r="H87" s="203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4" t="s">
        <v>20</v>
      </c>
      <c r="F89" s="22" t="str">
        <f>F12</f>
        <v xml:space="preserve"> </v>
      </c>
      <c r="I89" s="24" t="s">
        <v>22</v>
      </c>
      <c r="J89" s="49" t="str">
        <f>IF(J12="","",J12)</f>
        <v>29. 2. 2024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4" t="s">
        <v>24</v>
      </c>
      <c r="F91" s="22" t="str">
        <f>E15</f>
        <v xml:space="preserve"> </v>
      </c>
      <c r="I91" s="24" t="s">
        <v>29</v>
      </c>
      <c r="J91" s="27" t="str">
        <f>E21</f>
        <v xml:space="preserve"> </v>
      </c>
      <c r="L91" s="29"/>
    </row>
    <row r="92" spans="2:47" s="1" customFormat="1" ht="15.2" customHeight="1">
      <c r="B92" s="29"/>
      <c r="C92" s="24" t="s">
        <v>27</v>
      </c>
      <c r="F92" s="22" t="str">
        <f>IF(E18="","",E18)</f>
        <v>Vyplň údaj</v>
      </c>
      <c r="I92" s="24" t="s">
        <v>31</v>
      </c>
      <c r="J92" s="27" t="str">
        <f>E24</f>
        <v xml:space="preserve"> 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100</v>
      </c>
      <c r="D94" s="90"/>
      <c r="E94" s="90"/>
      <c r="F94" s="90"/>
      <c r="G94" s="90"/>
      <c r="H94" s="90"/>
      <c r="I94" s="90"/>
      <c r="J94" s="99" t="s">
        <v>101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102</v>
      </c>
      <c r="J96" s="63">
        <f>J123</f>
        <v>0</v>
      </c>
      <c r="L96" s="29"/>
      <c r="AU96" s="14" t="s">
        <v>103</v>
      </c>
    </row>
    <row r="97" spans="2:12" s="8" customFormat="1" ht="24.95" customHeight="1">
      <c r="B97" s="101"/>
      <c r="D97" s="102" t="s">
        <v>104</v>
      </c>
      <c r="E97" s="103"/>
      <c r="F97" s="103"/>
      <c r="G97" s="103"/>
      <c r="H97" s="103"/>
      <c r="I97" s="103"/>
      <c r="J97" s="104">
        <f>J124</f>
        <v>0</v>
      </c>
      <c r="L97" s="101"/>
    </row>
    <row r="98" spans="2:12" s="9" customFormat="1" ht="19.899999999999999" customHeight="1">
      <c r="B98" s="105"/>
      <c r="D98" s="106" t="s">
        <v>105</v>
      </c>
      <c r="E98" s="107"/>
      <c r="F98" s="107"/>
      <c r="G98" s="107"/>
      <c r="H98" s="107"/>
      <c r="I98" s="107"/>
      <c r="J98" s="108">
        <f>J125</f>
        <v>0</v>
      </c>
      <c r="L98" s="105"/>
    </row>
    <row r="99" spans="2:12" s="8" customFormat="1" ht="24.95" customHeight="1">
      <c r="B99" s="101"/>
      <c r="D99" s="102" t="s">
        <v>106</v>
      </c>
      <c r="E99" s="103"/>
      <c r="F99" s="103"/>
      <c r="G99" s="103"/>
      <c r="H99" s="103"/>
      <c r="I99" s="103"/>
      <c r="J99" s="104">
        <f>J129</f>
        <v>0</v>
      </c>
      <c r="L99" s="101"/>
    </row>
    <row r="100" spans="2:12" s="9" customFormat="1" ht="19.899999999999999" customHeight="1">
      <c r="B100" s="105"/>
      <c r="D100" s="106" t="s">
        <v>107</v>
      </c>
      <c r="E100" s="107"/>
      <c r="F100" s="107"/>
      <c r="G100" s="107"/>
      <c r="H100" s="107"/>
      <c r="I100" s="107"/>
      <c r="J100" s="108">
        <f>J130</f>
        <v>0</v>
      </c>
      <c r="L100" s="105"/>
    </row>
    <row r="101" spans="2:12" s="9" customFormat="1" ht="19.899999999999999" customHeight="1">
      <c r="B101" s="105"/>
      <c r="D101" s="106" t="s">
        <v>108</v>
      </c>
      <c r="E101" s="107"/>
      <c r="F101" s="107"/>
      <c r="G101" s="107"/>
      <c r="H101" s="107"/>
      <c r="I101" s="107"/>
      <c r="J101" s="108">
        <f>J140</f>
        <v>0</v>
      </c>
      <c r="L101" s="105"/>
    </row>
    <row r="102" spans="2:12" s="8" customFormat="1" ht="24.95" customHeight="1">
      <c r="B102" s="101"/>
      <c r="D102" s="102" t="s">
        <v>109</v>
      </c>
      <c r="E102" s="103"/>
      <c r="F102" s="103"/>
      <c r="G102" s="103"/>
      <c r="H102" s="103"/>
      <c r="I102" s="103"/>
      <c r="J102" s="104">
        <f>J169</f>
        <v>0</v>
      </c>
      <c r="L102" s="101"/>
    </row>
    <row r="103" spans="2:12" s="9" customFormat="1" ht="19.899999999999999" customHeight="1">
      <c r="B103" s="105"/>
      <c r="D103" s="106" t="s">
        <v>110</v>
      </c>
      <c r="E103" s="107"/>
      <c r="F103" s="107"/>
      <c r="G103" s="107"/>
      <c r="H103" s="107"/>
      <c r="I103" s="107"/>
      <c r="J103" s="108">
        <f>J170</f>
        <v>0</v>
      </c>
      <c r="L103" s="105"/>
    </row>
    <row r="104" spans="2:12" s="1" customFormat="1" ht="21.95" customHeight="1">
      <c r="B104" s="29"/>
      <c r="L104" s="29"/>
    </row>
    <row r="105" spans="2:12" s="1" customFormat="1" ht="6.95" customHeight="1"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29"/>
    </row>
    <row r="109" spans="2:12" s="1" customFormat="1" ht="6.95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9"/>
    </row>
    <row r="110" spans="2:12" s="1" customFormat="1" ht="24.95" customHeight="1">
      <c r="B110" s="29"/>
      <c r="C110" s="18" t="s">
        <v>111</v>
      </c>
      <c r="L110" s="29"/>
    </row>
    <row r="111" spans="2:12" s="1" customFormat="1" ht="6.95" customHeight="1">
      <c r="B111" s="29"/>
      <c r="L111" s="29"/>
    </row>
    <row r="112" spans="2:12" s="1" customFormat="1" ht="12" customHeight="1">
      <c r="B112" s="29"/>
      <c r="C112" s="24" t="s">
        <v>16</v>
      </c>
      <c r="L112" s="29"/>
    </row>
    <row r="113" spans="2:65" s="1" customFormat="1" ht="26.25" customHeight="1">
      <c r="B113" s="29"/>
      <c r="E113" s="204" t="str">
        <f>E7</f>
        <v>Gymnázium a obchodní akademie Mariánské Lázně,  Ruská 355/7, 353 69 Mariánské Lázně 1</v>
      </c>
      <c r="F113" s="205"/>
      <c r="G113" s="205"/>
      <c r="H113" s="205"/>
      <c r="L113" s="29"/>
    </row>
    <row r="114" spans="2:65" s="1" customFormat="1" ht="12" customHeight="1">
      <c r="B114" s="29"/>
      <c r="C114" s="24" t="s">
        <v>97</v>
      </c>
      <c r="L114" s="29"/>
    </row>
    <row r="115" spans="2:65" s="1" customFormat="1" ht="16.5" customHeight="1">
      <c r="B115" s="29"/>
      <c r="E115" s="194" t="str">
        <f>E9</f>
        <v>01 - Rozvody LAN</v>
      </c>
      <c r="F115" s="203"/>
      <c r="G115" s="203"/>
      <c r="H115" s="203"/>
      <c r="L115" s="29"/>
    </row>
    <row r="116" spans="2:65" s="1" customFormat="1" ht="6.95" customHeight="1">
      <c r="B116" s="29"/>
      <c r="L116" s="29"/>
    </row>
    <row r="117" spans="2:65" s="1" customFormat="1" ht="12" customHeight="1">
      <c r="B117" s="29"/>
      <c r="C117" s="24" t="s">
        <v>20</v>
      </c>
      <c r="F117" s="22" t="str">
        <f>F12</f>
        <v xml:space="preserve"> </v>
      </c>
      <c r="I117" s="24" t="s">
        <v>22</v>
      </c>
      <c r="J117" s="49" t="str">
        <f>IF(J12="","",J12)</f>
        <v>29. 2. 2024</v>
      </c>
      <c r="L117" s="29"/>
    </row>
    <row r="118" spans="2:65" s="1" customFormat="1" ht="6.95" customHeight="1">
      <c r="B118" s="29"/>
      <c r="L118" s="29"/>
    </row>
    <row r="119" spans="2:65" s="1" customFormat="1" ht="15.2" customHeight="1">
      <c r="B119" s="29"/>
      <c r="C119" s="24" t="s">
        <v>24</v>
      </c>
      <c r="F119" s="22" t="str">
        <f>E15</f>
        <v xml:space="preserve"> </v>
      </c>
      <c r="I119" s="24" t="s">
        <v>29</v>
      </c>
      <c r="J119" s="27" t="str">
        <f>E21</f>
        <v xml:space="preserve"> </v>
      </c>
      <c r="L119" s="29"/>
    </row>
    <row r="120" spans="2:65" s="1" customFormat="1" ht="15.2" customHeight="1">
      <c r="B120" s="29"/>
      <c r="C120" s="24" t="s">
        <v>27</v>
      </c>
      <c r="F120" s="22" t="str">
        <f>IF(E18="","",E18)</f>
        <v>Vyplň údaj</v>
      </c>
      <c r="I120" s="24" t="s">
        <v>31</v>
      </c>
      <c r="J120" s="27" t="str">
        <f>E24</f>
        <v xml:space="preserve"> </v>
      </c>
      <c r="L120" s="29"/>
    </row>
    <row r="121" spans="2:65" s="1" customFormat="1" ht="10.35" customHeight="1">
      <c r="B121" s="29"/>
      <c r="L121" s="29"/>
    </row>
    <row r="122" spans="2:65" s="10" customFormat="1" ht="29.25" customHeight="1">
      <c r="B122" s="109"/>
      <c r="C122" s="110" t="s">
        <v>112</v>
      </c>
      <c r="D122" s="111" t="s">
        <v>58</v>
      </c>
      <c r="E122" s="111" t="s">
        <v>54</v>
      </c>
      <c r="F122" s="111" t="s">
        <v>55</v>
      </c>
      <c r="G122" s="111" t="s">
        <v>113</v>
      </c>
      <c r="H122" s="111" t="s">
        <v>114</v>
      </c>
      <c r="I122" s="111" t="s">
        <v>115</v>
      </c>
      <c r="J122" s="111" t="s">
        <v>101</v>
      </c>
      <c r="K122" s="112" t="s">
        <v>116</v>
      </c>
      <c r="L122" s="109"/>
      <c r="M122" s="56" t="s">
        <v>1</v>
      </c>
      <c r="N122" s="57" t="s">
        <v>37</v>
      </c>
      <c r="O122" s="57" t="s">
        <v>117</v>
      </c>
      <c r="P122" s="57" t="s">
        <v>118</v>
      </c>
      <c r="Q122" s="57" t="s">
        <v>119</v>
      </c>
      <c r="R122" s="57" t="s">
        <v>120</v>
      </c>
      <c r="S122" s="57" t="s">
        <v>121</v>
      </c>
      <c r="T122" s="58" t="s">
        <v>122</v>
      </c>
    </row>
    <row r="123" spans="2:65" s="1" customFormat="1" ht="22.9" customHeight="1">
      <c r="B123" s="29"/>
      <c r="C123" s="61" t="s">
        <v>123</v>
      </c>
      <c r="J123" s="113">
        <f>BK123</f>
        <v>0</v>
      </c>
      <c r="L123" s="29"/>
      <c r="M123" s="59"/>
      <c r="N123" s="50"/>
      <c r="O123" s="50"/>
      <c r="P123" s="114">
        <f>P124+P129+P169</f>
        <v>0</v>
      </c>
      <c r="Q123" s="50"/>
      <c r="R123" s="114">
        <f>R124+R129+R169</f>
        <v>0.84220000000000006</v>
      </c>
      <c r="S123" s="50"/>
      <c r="T123" s="115">
        <f>T124+T129+T169</f>
        <v>0</v>
      </c>
      <c r="AT123" s="14" t="s">
        <v>72</v>
      </c>
      <c r="AU123" s="14" t="s">
        <v>103</v>
      </c>
      <c r="BK123" s="116">
        <f>BK124+BK129+BK169</f>
        <v>0</v>
      </c>
    </row>
    <row r="124" spans="2:65" s="11" customFormat="1" ht="25.9" customHeight="1">
      <c r="B124" s="117"/>
      <c r="D124" s="118" t="s">
        <v>72</v>
      </c>
      <c r="E124" s="119" t="s">
        <v>124</v>
      </c>
      <c r="F124" s="119" t="s">
        <v>125</v>
      </c>
      <c r="I124" s="120"/>
      <c r="J124" s="121">
        <f>BK124</f>
        <v>0</v>
      </c>
      <c r="L124" s="117"/>
      <c r="M124" s="122"/>
      <c r="P124" s="123">
        <f>P125</f>
        <v>0</v>
      </c>
      <c r="R124" s="123">
        <f>R125</f>
        <v>3.3E-3</v>
      </c>
      <c r="T124" s="124">
        <f>T125</f>
        <v>0</v>
      </c>
      <c r="AR124" s="118" t="s">
        <v>81</v>
      </c>
      <c r="AT124" s="125" t="s">
        <v>72</v>
      </c>
      <c r="AU124" s="125" t="s">
        <v>73</v>
      </c>
      <c r="AY124" s="118" t="s">
        <v>126</v>
      </c>
      <c r="BK124" s="126">
        <f>BK125</f>
        <v>0</v>
      </c>
    </row>
    <row r="125" spans="2:65" s="11" customFormat="1" ht="22.9" customHeight="1">
      <c r="B125" s="117"/>
      <c r="D125" s="118" t="s">
        <v>72</v>
      </c>
      <c r="E125" s="127" t="s">
        <v>127</v>
      </c>
      <c r="F125" s="127" t="s">
        <v>128</v>
      </c>
      <c r="I125" s="120"/>
      <c r="J125" s="128">
        <f>BK125</f>
        <v>0</v>
      </c>
      <c r="L125" s="117"/>
      <c r="M125" s="122"/>
      <c r="P125" s="123">
        <f>SUM(P126:P128)</f>
        <v>0</v>
      </c>
      <c r="R125" s="123">
        <f>SUM(R126:R128)</f>
        <v>3.3E-3</v>
      </c>
      <c r="T125" s="124">
        <f>SUM(T126:T128)</f>
        <v>0</v>
      </c>
      <c r="AR125" s="118" t="s">
        <v>81</v>
      </c>
      <c r="AT125" s="125" t="s">
        <v>72</v>
      </c>
      <c r="AU125" s="125" t="s">
        <v>81</v>
      </c>
      <c r="AY125" s="118" t="s">
        <v>126</v>
      </c>
      <c r="BK125" s="126">
        <f>SUM(BK126:BK128)</f>
        <v>0</v>
      </c>
    </row>
    <row r="126" spans="2:65" s="1" customFormat="1" ht="101.25" customHeight="1">
      <c r="B126" s="29"/>
      <c r="C126" s="129" t="s">
        <v>129</v>
      </c>
      <c r="D126" s="129" t="s">
        <v>130</v>
      </c>
      <c r="E126" s="130" t="s">
        <v>131</v>
      </c>
      <c r="F126" s="131" t="s">
        <v>132</v>
      </c>
      <c r="G126" s="132" t="s">
        <v>133</v>
      </c>
      <c r="H126" s="133">
        <v>50</v>
      </c>
      <c r="I126" s="134"/>
      <c r="J126" s="135">
        <f>ROUND(I126*H126,2)</f>
        <v>0</v>
      </c>
      <c r="K126" s="131" t="s">
        <v>1</v>
      </c>
      <c r="L126" s="29"/>
      <c r="M126" s="136" t="s">
        <v>1</v>
      </c>
      <c r="N126" s="137" t="s">
        <v>38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134</v>
      </c>
      <c r="AT126" s="140" t="s">
        <v>130</v>
      </c>
      <c r="AU126" s="140" t="s">
        <v>83</v>
      </c>
      <c r="AY126" s="14" t="s">
        <v>126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4" t="s">
        <v>81</v>
      </c>
      <c r="BK126" s="141">
        <f>ROUND(I126*H126,2)</f>
        <v>0</v>
      </c>
      <c r="BL126" s="14" t="s">
        <v>134</v>
      </c>
      <c r="BM126" s="140" t="s">
        <v>135</v>
      </c>
    </row>
    <row r="127" spans="2:65" s="1" customFormat="1" ht="16.5" customHeight="1">
      <c r="B127" s="29"/>
      <c r="C127" s="142" t="s">
        <v>136</v>
      </c>
      <c r="D127" s="142" t="s">
        <v>137</v>
      </c>
      <c r="E127" s="143" t="s">
        <v>138</v>
      </c>
      <c r="F127" s="144" t="s">
        <v>139</v>
      </c>
      <c r="G127" s="145" t="s">
        <v>140</v>
      </c>
      <c r="H127" s="146">
        <v>3</v>
      </c>
      <c r="I127" s="147"/>
      <c r="J127" s="148">
        <f>ROUND(I127*H127,2)</f>
        <v>0</v>
      </c>
      <c r="K127" s="144" t="s">
        <v>141</v>
      </c>
      <c r="L127" s="149"/>
      <c r="M127" s="150" t="s">
        <v>1</v>
      </c>
      <c r="N127" s="151" t="s">
        <v>38</v>
      </c>
      <c r="P127" s="138">
        <f>O127*H127</f>
        <v>0</v>
      </c>
      <c r="Q127" s="138">
        <v>1.07E-3</v>
      </c>
      <c r="R127" s="138">
        <f>Q127*H127</f>
        <v>3.2100000000000002E-3</v>
      </c>
      <c r="S127" s="138">
        <v>0</v>
      </c>
      <c r="T127" s="139">
        <f>S127*H127</f>
        <v>0</v>
      </c>
      <c r="AR127" s="140" t="s">
        <v>142</v>
      </c>
      <c r="AT127" s="140" t="s">
        <v>137</v>
      </c>
      <c r="AU127" s="140" t="s">
        <v>83</v>
      </c>
      <c r="AY127" s="14" t="s">
        <v>126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4" t="s">
        <v>81</v>
      </c>
      <c r="BK127" s="141">
        <f>ROUND(I127*H127,2)</f>
        <v>0</v>
      </c>
      <c r="BL127" s="14" t="s">
        <v>134</v>
      </c>
      <c r="BM127" s="140" t="s">
        <v>143</v>
      </c>
    </row>
    <row r="128" spans="2:65" s="1" customFormat="1" ht="37.9" customHeight="1">
      <c r="B128" s="29"/>
      <c r="C128" s="129" t="s">
        <v>144</v>
      </c>
      <c r="D128" s="129" t="s">
        <v>130</v>
      </c>
      <c r="E128" s="130" t="s">
        <v>145</v>
      </c>
      <c r="F128" s="131" t="s">
        <v>146</v>
      </c>
      <c r="G128" s="132" t="s">
        <v>133</v>
      </c>
      <c r="H128" s="133">
        <v>3</v>
      </c>
      <c r="I128" s="134"/>
      <c r="J128" s="135">
        <f>ROUND(I128*H128,2)</f>
        <v>0</v>
      </c>
      <c r="K128" s="131" t="s">
        <v>1</v>
      </c>
      <c r="L128" s="29"/>
      <c r="M128" s="136" t="s">
        <v>1</v>
      </c>
      <c r="N128" s="137" t="s">
        <v>38</v>
      </c>
      <c r="P128" s="138">
        <f>O128*H128</f>
        <v>0</v>
      </c>
      <c r="Q128" s="138">
        <v>3.0000000000000001E-5</v>
      </c>
      <c r="R128" s="138">
        <f>Q128*H128</f>
        <v>9.0000000000000006E-5</v>
      </c>
      <c r="S128" s="138">
        <v>0</v>
      </c>
      <c r="T128" s="139">
        <f>S128*H128</f>
        <v>0</v>
      </c>
      <c r="AR128" s="140" t="s">
        <v>147</v>
      </c>
      <c r="AT128" s="140" t="s">
        <v>130</v>
      </c>
      <c r="AU128" s="140" t="s">
        <v>83</v>
      </c>
      <c r="AY128" s="14" t="s">
        <v>126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4" t="s">
        <v>81</v>
      </c>
      <c r="BK128" s="141">
        <f>ROUND(I128*H128,2)</f>
        <v>0</v>
      </c>
      <c r="BL128" s="14" t="s">
        <v>147</v>
      </c>
      <c r="BM128" s="140" t="s">
        <v>148</v>
      </c>
    </row>
    <row r="129" spans="2:65" s="11" customFormat="1" ht="25.9" customHeight="1">
      <c r="B129" s="117"/>
      <c r="D129" s="118" t="s">
        <v>72</v>
      </c>
      <c r="E129" s="119" t="s">
        <v>149</v>
      </c>
      <c r="F129" s="119" t="s">
        <v>150</v>
      </c>
      <c r="I129" s="120"/>
      <c r="J129" s="121">
        <f>BK129</f>
        <v>0</v>
      </c>
      <c r="L129" s="117"/>
      <c r="M129" s="122"/>
      <c r="P129" s="123">
        <f>P130+P140</f>
        <v>0</v>
      </c>
      <c r="R129" s="123">
        <f>R130+R140</f>
        <v>0.83890000000000009</v>
      </c>
      <c r="T129" s="124">
        <f>T130+T140</f>
        <v>0</v>
      </c>
      <c r="AR129" s="118" t="s">
        <v>83</v>
      </c>
      <c r="AT129" s="125" t="s">
        <v>72</v>
      </c>
      <c r="AU129" s="125" t="s">
        <v>73</v>
      </c>
      <c r="AY129" s="118" t="s">
        <v>126</v>
      </c>
      <c r="BK129" s="126">
        <f>BK130+BK140</f>
        <v>0</v>
      </c>
    </row>
    <row r="130" spans="2:65" s="11" customFormat="1" ht="22.9" customHeight="1">
      <c r="B130" s="117"/>
      <c r="D130" s="118" t="s">
        <v>72</v>
      </c>
      <c r="E130" s="127" t="s">
        <v>151</v>
      </c>
      <c r="F130" s="127" t="s">
        <v>152</v>
      </c>
      <c r="I130" s="120"/>
      <c r="J130" s="128">
        <f>BK130</f>
        <v>0</v>
      </c>
      <c r="L130" s="117"/>
      <c r="M130" s="122"/>
      <c r="P130" s="123">
        <f>SUM(P131:P139)</f>
        <v>0</v>
      </c>
      <c r="R130" s="123">
        <f>SUM(R131:R139)</f>
        <v>4.496E-2</v>
      </c>
      <c r="T130" s="124">
        <f>SUM(T131:T139)</f>
        <v>0</v>
      </c>
      <c r="AR130" s="118" t="s">
        <v>83</v>
      </c>
      <c r="AT130" s="125" t="s">
        <v>72</v>
      </c>
      <c r="AU130" s="125" t="s">
        <v>81</v>
      </c>
      <c r="AY130" s="118" t="s">
        <v>126</v>
      </c>
      <c r="BK130" s="126">
        <f>SUM(BK131:BK139)</f>
        <v>0</v>
      </c>
    </row>
    <row r="131" spans="2:65" s="1" customFormat="1" ht="44.25" customHeight="1">
      <c r="B131" s="29"/>
      <c r="C131" s="129" t="s">
        <v>153</v>
      </c>
      <c r="D131" s="129" t="s">
        <v>130</v>
      </c>
      <c r="E131" s="130" t="s">
        <v>154</v>
      </c>
      <c r="F131" s="131" t="s">
        <v>155</v>
      </c>
      <c r="G131" s="132" t="s">
        <v>156</v>
      </c>
      <c r="H131" s="133">
        <v>120</v>
      </c>
      <c r="I131" s="134"/>
      <c r="J131" s="135">
        <f>ROUND(I131*H131,2)</f>
        <v>0</v>
      </c>
      <c r="K131" s="131" t="s">
        <v>141</v>
      </c>
      <c r="L131" s="29"/>
      <c r="M131" s="136" t="s">
        <v>1</v>
      </c>
      <c r="N131" s="137" t="s">
        <v>38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147</v>
      </c>
      <c r="AT131" s="140" t="s">
        <v>130</v>
      </c>
      <c r="AU131" s="140" t="s">
        <v>83</v>
      </c>
      <c r="AY131" s="14" t="s">
        <v>126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4" t="s">
        <v>81</v>
      </c>
      <c r="BK131" s="141">
        <f>ROUND(I131*H131,2)</f>
        <v>0</v>
      </c>
      <c r="BL131" s="14" t="s">
        <v>147</v>
      </c>
      <c r="BM131" s="140" t="s">
        <v>157</v>
      </c>
    </row>
    <row r="132" spans="2:65" s="1" customFormat="1" ht="24.2" customHeight="1">
      <c r="B132" s="29"/>
      <c r="C132" s="129" t="s">
        <v>127</v>
      </c>
      <c r="D132" s="129" t="s">
        <v>130</v>
      </c>
      <c r="E132" s="130" t="s">
        <v>158</v>
      </c>
      <c r="F132" s="131" t="s">
        <v>159</v>
      </c>
      <c r="G132" s="132" t="s">
        <v>156</v>
      </c>
      <c r="H132" s="133">
        <v>310</v>
      </c>
      <c r="I132" s="134"/>
      <c r="J132" s="135">
        <f>ROUND(I132*H132,2)</f>
        <v>0</v>
      </c>
      <c r="K132" s="131" t="s">
        <v>141</v>
      </c>
      <c r="L132" s="29"/>
      <c r="M132" s="136" t="s">
        <v>1</v>
      </c>
      <c r="N132" s="137" t="s">
        <v>38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147</v>
      </c>
      <c r="AT132" s="140" t="s">
        <v>130</v>
      </c>
      <c r="AU132" s="140" t="s">
        <v>83</v>
      </c>
      <c r="AY132" s="14" t="s">
        <v>126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4" t="s">
        <v>81</v>
      </c>
      <c r="BK132" s="141">
        <f>ROUND(I132*H132,2)</f>
        <v>0</v>
      </c>
      <c r="BL132" s="14" t="s">
        <v>147</v>
      </c>
      <c r="BM132" s="140" t="s">
        <v>160</v>
      </c>
    </row>
    <row r="133" spans="2:65" s="1" customFormat="1" ht="16.5" customHeight="1">
      <c r="B133" s="29"/>
      <c r="C133" s="142" t="s">
        <v>161</v>
      </c>
      <c r="D133" s="142" t="s">
        <v>137</v>
      </c>
      <c r="E133" s="143" t="s">
        <v>162</v>
      </c>
      <c r="F133" s="144" t="s">
        <v>163</v>
      </c>
      <c r="G133" s="145" t="s">
        <v>156</v>
      </c>
      <c r="H133" s="146">
        <v>45</v>
      </c>
      <c r="I133" s="147"/>
      <c r="J133" s="148">
        <f>ROUND(I133*H133,2)</f>
        <v>0</v>
      </c>
      <c r="K133" s="144" t="s">
        <v>1</v>
      </c>
      <c r="L133" s="149"/>
      <c r="M133" s="150" t="s">
        <v>1</v>
      </c>
      <c r="N133" s="151" t="s">
        <v>38</v>
      </c>
      <c r="P133" s="138">
        <f>O133*H133</f>
        <v>0</v>
      </c>
      <c r="Q133" s="138">
        <v>3.8999999999999999E-4</v>
      </c>
      <c r="R133" s="138">
        <f>Q133*H133</f>
        <v>1.755E-2</v>
      </c>
      <c r="S133" s="138">
        <v>0</v>
      </c>
      <c r="T133" s="139">
        <f>S133*H133</f>
        <v>0</v>
      </c>
      <c r="AR133" s="140" t="s">
        <v>164</v>
      </c>
      <c r="AT133" s="140" t="s">
        <v>137</v>
      </c>
      <c r="AU133" s="140" t="s">
        <v>83</v>
      </c>
      <c r="AY133" s="14" t="s">
        <v>126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4" t="s">
        <v>81</v>
      </c>
      <c r="BK133" s="141">
        <f>ROUND(I133*H133,2)</f>
        <v>0</v>
      </c>
      <c r="BL133" s="14" t="s">
        <v>147</v>
      </c>
      <c r="BM133" s="140" t="s">
        <v>165</v>
      </c>
    </row>
    <row r="134" spans="2:65" s="1" customFormat="1" ht="16.5" customHeight="1">
      <c r="B134" s="29"/>
      <c r="C134" s="129" t="s">
        <v>166</v>
      </c>
      <c r="D134" s="129" t="s">
        <v>130</v>
      </c>
      <c r="E134" s="130" t="s">
        <v>167</v>
      </c>
      <c r="F134" s="131" t="s">
        <v>168</v>
      </c>
      <c r="G134" s="132" t="s">
        <v>156</v>
      </c>
      <c r="H134" s="133">
        <v>45</v>
      </c>
      <c r="I134" s="134"/>
      <c r="J134" s="135">
        <f>ROUND(I134*H134,2)</f>
        <v>0</v>
      </c>
      <c r="K134" s="131" t="s">
        <v>1</v>
      </c>
      <c r="L134" s="29"/>
      <c r="M134" s="136" t="s">
        <v>1</v>
      </c>
      <c r="N134" s="137" t="s">
        <v>38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147</v>
      </c>
      <c r="AT134" s="140" t="s">
        <v>130</v>
      </c>
      <c r="AU134" s="140" t="s">
        <v>83</v>
      </c>
      <c r="AY134" s="14" t="s">
        <v>126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4" t="s">
        <v>81</v>
      </c>
      <c r="BK134" s="141">
        <f>ROUND(I134*H134,2)</f>
        <v>0</v>
      </c>
      <c r="BL134" s="14" t="s">
        <v>147</v>
      </c>
      <c r="BM134" s="140" t="s">
        <v>169</v>
      </c>
    </row>
    <row r="135" spans="2:65" s="1" customFormat="1" ht="24.2" customHeight="1">
      <c r="B135" s="29"/>
      <c r="C135" s="142" t="s">
        <v>134</v>
      </c>
      <c r="D135" s="142" t="s">
        <v>137</v>
      </c>
      <c r="E135" s="143" t="s">
        <v>170</v>
      </c>
      <c r="F135" s="144" t="s">
        <v>171</v>
      </c>
      <c r="G135" s="145" t="s">
        <v>156</v>
      </c>
      <c r="H135" s="146">
        <v>341</v>
      </c>
      <c r="I135" s="147"/>
      <c r="J135" s="148">
        <f>ROUND(I135*H135,2)</f>
        <v>0</v>
      </c>
      <c r="K135" s="144" t="s">
        <v>1</v>
      </c>
      <c r="L135" s="149"/>
      <c r="M135" s="150" t="s">
        <v>1</v>
      </c>
      <c r="N135" s="151" t="s">
        <v>38</v>
      </c>
      <c r="P135" s="138">
        <f>O135*H135</f>
        <v>0</v>
      </c>
      <c r="Q135" s="138">
        <v>1.0000000000000001E-5</v>
      </c>
      <c r="R135" s="138">
        <f>Q135*H135</f>
        <v>3.4100000000000003E-3</v>
      </c>
      <c r="S135" s="138">
        <v>0</v>
      </c>
      <c r="T135" s="139">
        <f>S135*H135</f>
        <v>0</v>
      </c>
      <c r="AR135" s="140" t="s">
        <v>164</v>
      </c>
      <c r="AT135" s="140" t="s">
        <v>137</v>
      </c>
      <c r="AU135" s="140" t="s">
        <v>83</v>
      </c>
      <c r="AY135" s="14" t="s">
        <v>126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4" t="s">
        <v>81</v>
      </c>
      <c r="BK135" s="141">
        <f>ROUND(I135*H135,2)</f>
        <v>0</v>
      </c>
      <c r="BL135" s="14" t="s">
        <v>147</v>
      </c>
      <c r="BM135" s="140" t="s">
        <v>172</v>
      </c>
    </row>
    <row r="136" spans="2:65" s="12" customFormat="1">
      <c r="B136" s="152"/>
      <c r="D136" s="153" t="s">
        <v>173</v>
      </c>
      <c r="F136" s="154" t="s">
        <v>174</v>
      </c>
      <c r="H136" s="155">
        <v>341</v>
      </c>
      <c r="I136" s="156"/>
      <c r="L136" s="152"/>
      <c r="M136" s="157"/>
      <c r="T136" s="158"/>
      <c r="AT136" s="159" t="s">
        <v>173</v>
      </c>
      <c r="AU136" s="159" t="s">
        <v>83</v>
      </c>
      <c r="AV136" s="12" t="s">
        <v>83</v>
      </c>
      <c r="AW136" s="12" t="s">
        <v>4</v>
      </c>
      <c r="AX136" s="12" t="s">
        <v>81</v>
      </c>
      <c r="AY136" s="159" t="s">
        <v>126</v>
      </c>
    </row>
    <row r="137" spans="2:65" s="1" customFormat="1" ht="24.2" customHeight="1">
      <c r="B137" s="29"/>
      <c r="C137" s="142" t="s">
        <v>175</v>
      </c>
      <c r="D137" s="142" t="s">
        <v>137</v>
      </c>
      <c r="E137" s="143" t="s">
        <v>176</v>
      </c>
      <c r="F137" s="144" t="s">
        <v>177</v>
      </c>
      <c r="G137" s="145" t="s">
        <v>156</v>
      </c>
      <c r="H137" s="146">
        <v>138</v>
      </c>
      <c r="I137" s="147"/>
      <c r="J137" s="148">
        <f>ROUND(I137*H137,2)</f>
        <v>0</v>
      </c>
      <c r="K137" s="144" t="s">
        <v>141</v>
      </c>
      <c r="L137" s="149"/>
      <c r="M137" s="150" t="s">
        <v>1</v>
      </c>
      <c r="N137" s="151" t="s">
        <v>38</v>
      </c>
      <c r="P137" s="138">
        <f>O137*H137</f>
        <v>0</v>
      </c>
      <c r="Q137" s="138">
        <v>1.7000000000000001E-4</v>
      </c>
      <c r="R137" s="138">
        <f>Q137*H137</f>
        <v>2.3460000000000002E-2</v>
      </c>
      <c r="S137" s="138">
        <v>0</v>
      </c>
      <c r="T137" s="139">
        <f>S137*H137</f>
        <v>0</v>
      </c>
      <c r="AR137" s="140" t="s">
        <v>164</v>
      </c>
      <c r="AT137" s="140" t="s">
        <v>137</v>
      </c>
      <c r="AU137" s="140" t="s">
        <v>83</v>
      </c>
      <c r="AY137" s="14" t="s">
        <v>126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4" t="s">
        <v>81</v>
      </c>
      <c r="BK137" s="141">
        <f>ROUND(I137*H137,2)</f>
        <v>0</v>
      </c>
      <c r="BL137" s="14" t="s">
        <v>147</v>
      </c>
      <c r="BM137" s="140" t="s">
        <v>178</v>
      </c>
    </row>
    <row r="138" spans="2:65" s="1" customFormat="1" ht="24.2" customHeight="1">
      <c r="B138" s="29"/>
      <c r="C138" s="142" t="s">
        <v>179</v>
      </c>
      <c r="D138" s="142" t="s">
        <v>137</v>
      </c>
      <c r="E138" s="143" t="s">
        <v>180</v>
      </c>
      <c r="F138" s="144" t="s">
        <v>181</v>
      </c>
      <c r="G138" s="145" t="s">
        <v>133</v>
      </c>
      <c r="H138" s="146">
        <v>6</v>
      </c>
      <c r="I138" s="147"/>
      <c r="J138" s="148">
        <f>ROUND(I138*H138,2)</f>
        <v>0</v>
      </c>
      <c r="K138" s="144" t="s">
        <v>141</v>
      </c>
      <c r="L138" s="149"/>
      <c r="M138" s="150" t="s">
        <v>1</v>
      </c>
      <c r="N138" s="151" t="s">
        <v>38</v>
      </c>
      <c r="P138" s="138">
        <f>O138*H138</f>
        <v>0</v>
      </c>
      <c r="Q138" s="138">
        <v>9.0000000000000006E-5</v>
      </c>
      <c r="R138" s="138">
        <f>Q138*H138</f>
        <v>5.4000000000000001E-4</v>
      </c>
      <c r="S138" s="138">
        <v>0</v>
      </c>
      <c r="T138" s="139">
        <f>S138*H138</f>
        <v>0</v>
      </c>
      <c r="AR138" s="140" t="s">
        <v>164</v>
      </c>
      <c r="AT138" s="140" t="s">
        <v>137</v>
      </c>
      <c r="AU138" s="140" t="s">
        <v>83</v>
      </c>
      <c r="AY138" s="14" t="s">
        <v>126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4" t="s">
        <v>81</v>
      </c>
      <c r="BK138" s="141">
        <f>ROUND(I138*H138,2)</f>
        <v>0</v>
      </c>
      <c r="BL138" s="14" t="s">
        <v>147</v>
      </c>
      <c r="BM138" s="140" t="s">
        <v>182</v>
      </c>
    </row>
    <row r="139" spans="2:65" s="1" customFormat="1" ht="37.9" customHeight="1">
      <c r="B139" s="29"/>
      <c r="C139" s="129" t="s">
        <v>183</v>
      </c>
      <c r="D139" s="129" t="s">
        <v>130</v>
      </c>
      <c r="E139" s="130" t="s">
        <v>184</v>
      </c>
      <c r="F139" s="131" t="s">
        <v>185</v>
      </c>
      <c r="G139" s="132" t="s">
        <v>133</v>
      </c>
      <c r="H139" s="133">
        <v>6</v>
      </c>
      <c r="I139" s="134"/>
      <c r="J139" s="135">
        <f>ROUND(I139*H139,2)</f>
        <v>0</v>
      </c>
      <c r="K139" s="131" t="s">
        <v>141</v>
      </c>
      <c r="L139" s="29"/>
      <c r="M139" s="136" t="s">
        <v>1</v>
      </c>
      <c r="N139" s="137" t="s">
        <v>38</v>
      </c>
      <c r="P139" s="138">
        <f>O139*H139</f>
        <v>0</v>
      </c>
      <c r="Q139" s="138">
        <v>0</v>
      </c>
      <c r="R139" s="138">
        <f>Q139*H139</f>
        <v>0</v>
      </c>
      <c r="S139" s="138">
        <v>0</v>
      </c>
      <c r="T139" s="139">
        <f>S139*H139</f>
        <v>0</v>
      </c>
      <c r="AR139" s="140" t="s">
        <v>147</v>
      </c>
      <c r="AT139" s="140" t="s">
        <v>130</v>
      </c>
      <c r="AU139" s="140" t="s">
        <v>83</v>
      </c>
      <c r="AY139" s="14" t="s">
        <v>126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4" t="s">
        <v>81</v>
      </c>
      <c r="BK139" s="141">
        <f>ROUND(I139*H139,2)</f>
        <v>0</v>
      </c>
      <c r="BL139" s="14" t="s">
        <v>147</v>
      </c>
      <c r="BM139" s="140" t="s">
        <v>186</v>
      </c>
    </row>
    <row r="140" spans="2:65" s="11" customFormat="1" ht="22.9" customHeight="1">
      <c r="B140" s="117"/>
      <c r="D140" s="118" t="s">
        <v>72</v>
      </c>
      <c r="E140" s="127" t="s">
        <v>187</v>
      </c>
      <c r="F140" s="127" t="s">
        <v>188</v>
      </c>
      <c r="I140" s="120"/>
      <c r="J140" s="128">
        <f>BK140</f>
        <v>0</v>
      </c>
      <c r="L140" s="117"/>
      <c r="M140" s="122"/>
      <c r="P140" s="123">
        <f>SUM(P141:P168)</f>
        <v>0</v>
      </c>
      <c r="R140" s="123">
        <f>SUM(R141:R168)</f>
        <v>0.79394000000000009</v>
      </c>
      <c r="T140" s="124">
        <f>SUM(T141:T168)</f>
        <v>0</v>
      </c>
      <c r="AR140" s="118" t="s">
        <v>83</v>
      </c>
      <c r="AT140" s="125" t="s">
        <v>72</v>
      </c>
      <c r="AU140" s="125" t="s">
        <v>81</v>
      </c>
      <c r="AY140" s="118" t="s">
        <v>126</v>
      </c>
      <c r="BK140" s="126">
        <f>SUM(BK141:BK168)</f>
        <v>0</v>
      </c>
    </row>
    <row r="141" spans="2:65" s="1" customFormat="1" ht="16.5" customHeight="1">
      <c r="B141" s="29"/>
      <c r="C141" s="129" t="s">
        <v>189</v>
      </c>
      <c r="D141" s="129" t="s">
        <v>130</v>
      </c>
      <c r="E141" s="130" t="s">
        <v>190</v>
      </c>
      <c r="F141" s="131" t="s">
        <v>168</v>
      </c>
      <c r="G141" s="132" t="s">
        <v>156</v>
      </c>
      <c r="H141" s="133">
        <v>700</v>
      </c>
      <c r="I141" s="134"/>
      <c r="J141" s="135">
        <f>ROUND(I141*H141,2)</f>
        <v>0</v>
      </c>
      <c r="K141" s="131" t="s">
        <v>1</v>
      </c>
      <c r="L141" s="29"/>
      <c r="M141" s="136" t="s">
        <v>1</v>
      </c>
      <c r="N141" s="137" t="s">
        <v>38</v>
      </c>
      <c r="P141" s="138">
        <f>O141*H141</f>
        <v>0</v>
      </c>
      <c r="Q141" s="138">
        <v>0</v>
      </c>
      <c r="R141" s="138">
        <f>Q141*H141</f>
        <v>0</v>
      </c>
      <c r="S141" s="138">
        <v>0</v>
      </c>
      <c r="T141" s="139">
        <f>S141*H141</f>
        <v>0</v>
      </c>
      <c r="AR141" s="140" t="s">
        <v>147</v>
      </c>
      <c r="AT141" s="140" t="s">
        <v>130</v>
      </c>
      <c r="AU141" s="140" t="s">
        <v>83</v>
      </c>
      <c r="AY141" s="14" t="s">
        <v>126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4" t="s">
        <v>81</v>
      </c>
      <c r="BK141" s="141">
        <f>ROUND(I141*H141,2)</f>
        <v>0</v>
      </c>
      <c r="BL141" s="14" t="s">
        <v>147</v>
      </c>
      <c r="BM141" s="140" t="s">
        <v>191</v>
      </c>
    </row>
    <row r="142" spans="2:65" s="1" customFormat="1" ht="16.5" customHeight="1">
      <c r="B142" s="29"/>
      <c r="C142" s="142" t="s">
        <v>192</v>
      </c>
      <c r="D142" s="142" t="s">
        <v>137</v>
      </c>
      <c r="E142" s="143" t="s">
        <v>193</v>
      </c>
      <c r="F142" s="144" t="s">
        <v>194</v>
      </c>
      <c r="G142" s="145" t="s">
        <v>156</v>
      </c>
      <c r="H142" s="146">
        <v>735</v>
      </c>
      <c r="I142" s="147"/>
      <c r="J142" s="148">
        <f>ROUND(I142*H142,2)</f>
        <v>0</v>
      </c>
      <c r="K142" s="144" t="s">
        <v>141</v>
      </c>
      <c r="L142" s="149"/>
      <c r="M142" s="150" t="s">
        <v>1</v>
      </c>
      <c r="N142" s="151" t="s">
        <v>38</v>
      </c>
      <c r="P142" s="138">
        <f>O142*H142</f>
        <v>0</v>
      </c>
      <c r="Q142" s="138">
        <v>1.2999999999999999E-4</v>
      </c>
      <c r="R142" s="138">
        <f>Q142*H142</f>
        <v>9.5549999999999996E-2</v>
      </c>
      <c r="S142" s="138">
        <v>0</v>
      </c>
      <c r="T142" s="139">
        <f>S142*H142</f>
        <v>0</v>
      </c>
      <c r="AR142" s="140" t="s">
        <v>164</v>
      </c>
      <c r="AT142" s="140" t="s">
        <v>137</v>
      </c>
      <c r="AU142" s="140" t="s">
        <v>83</v>
      </c>
      <c r="AY142" s="14" t="s">
        <v>126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4" t="s">
        <v>81</v>
      </c>
      <c r="BK142" s="141">
        <f>ROUND(I142*H142,2)</f>
        <v>0</v>
      </c>
      <c r="BL142" s="14" t="s">
        <v>147</v>
      </c>
      <c r="BM142" s="140" t="s">
        <v>195</v>
      </c>
    </row>
    <row r="143" spans="2:65" s="12" customFormat="1">
      <c r="B143" s="152"/>
      <c r="D143" s="153" t="s">
        <v>173</v>
      </c>
      <c r="F143" s="154" t="s">
        <v>196</v>
      </c>
      <c r="H143" s="155">
        <v>735</v>
      </c>
      <c r="I143" s="156"/>
      <c r="L143" s="152"/>
      <c r="M143" s="157"/>
      <c r="T143" s="158"/>
      <c r="AT143" s="159" t="s">
        <v>173</v>
      </c>
      <c r="AU143" s="159" t="s">
        <v>83</v>
      </c>
      <c r="AV143" s="12" t="s">
        <v>83</v>
      </c>
      <c r="AW143" s="12" t="s">
        <v>4</v>
      </c>
      <c r="AX143" s="12" t="s">
        <v>81</v>
      </c>
      <c r="AY143" s="159" t="s">
        <v>126</v>
      </c>
    </row>
    <row r="144" spans="2:65" s="1" customFormat="1" ht="16.5" customHeight="1">
      <c r="B144" s="29"/>
      <c r="C144" s="129" t="s">
        <v>197</v>
      </c>
      <c r="D144" s="129" t="s">
        <v>130</v>
      </c>
      <c r="E144" s="130" t="s">
        <v>198</v>
      </c>
      <c r="F144" s="131" t="s">
        <v>168</v>
      </c>
      <c r="G144" s="132" t="s">
        <v>156</v>
      </c>
      <c r="H144" s="133">
        <v>300</v>
      </c>
      <c r="I144" s="134"/>
      <c r="J144" s="135">
        <f>ROUND(I144*H144,2)</f>
        <v>0</v>
      </c>
      <c r="K144" s="131" t="s">
        <v>141</v>
      </c>
      <c r="L144" s="29"/>
      <c r="M144" s="136" t="s">
        <v>1</v>
      </c>
      <c r="N144" s="137" t="s">
        <v>38</v>
      </c>
      <c r="P144" s="138">
        <f>O144*H144</f>
        <v>0</v>
      </c>
      <c r="Q144" s="138">
        <v>0</v>
      </c>
      <c r="R144" s="138">
        <f>Q144*H144</f>
        <v>0</v>
      </c>
      <c r="S144" s="138">
        <v>0</v>
      </c>
      <c r="T144" s="139">
        <f>S144*H144</f>
        <v>0</v>
      </c>
      <c r="AR144" s="140" t="s">
        <v>147</v>
      </c>
      <c r="AT144" s="140" t="s">
        <v>130</v>
      </c>
      <c r="AU144" s="140" t="s">
        <v>83</v>
      </c>
      <c r="AY144" s="14" t="s">
        <v>126</v>
      </c>
      <c r="BE144" s="141">
        <f>IF(N144="základní",J144,0)</f>
        <v>0</v>
      </c>
      <c r="BF144" s="141">
        <f>IF(N144="snížená",J144,0)</f>
        <v>0</v>
      </c>
      <c r="BG144" s="141">
        <f>IF(N144="zákl. přenesená",J144,0)</f>
        <v>0</v>
      </c>
      <c r="BH144" s="141">
        <f>IF(N144="sníž. přenesená",J144,0)</f>
        <v>0</v>
      </c>
      <c r="BI144" s="141">
        <f>IF(N144="nulová",J144,0)</f>
        <v>0</v>
      </c>
      <c r="BJ144" s="14" t="s">
        <v>81</v>
      </c>
      <c r="BK144" s="141">
        <f>ROUND(I144*H144,2)</f>
        <v>0</v>
      </c>
      <c r="BL144" s="14" t="s">
        <v>147</v>
      </c>
      <c r="BM144" s="140" t="s">
        <v>199</v>
      </c>
    </row>
    <row r="145" spans="2:65" s="1" customFormat="1" ht="16.5" customHeight="1">
      <c r="B145" s="29"/>
      <c r="C145" s="142" t="s">
        <v>142</v>
      </c>
      <c r="D145" s="142" t="s">
        <v>137</v>
      </c>
      <c r="E145" s="143" t="s">
        <v>200</v>
      </c>
      <c r="F145" s="144" t="s">
        <v>201</v>
      </c>
      <c r="G145" s="145" t="s">
        <v>156</v>
      </c>
      <c r="H145" s="146">
        <v>315</v>
      </c>
      <c r="I145" s="147"/>
      <c r="J145" s="148">
        <f>ROUND(I145*H145,2)</f>
        <v>0</v>
      </c>
      <c r="K145" s="144" t="s">
        <v>141</v>
      </c>
      <c r="L145" s="149"/>
      <c r="M145" s="150" t="s">
        <v>1</v>
      </c>
      <c r="N145" s="151" t="s">
        <v>38</v>
      </c>
      <c r="P145" s="138">
        <f>O145*H145</f>
        <v>0</v>
      </c>
      <c r="Q145" s="138">
        <v>2.1000000000000001E-4</v>
      </c>
      <c r="R145" s="138">
        <f>Q145*H145</f>
        <v>6.615E-2</v>
      </c>
      <c r="S145" s="138">
        <v>0</v>
      </c>
      <c r="T145" s="139">
        <f>S145*H145</f>
        <v>0</v>
      </c>
      <c r="AR145" s="140" t="s">
        <v>164</v>
      </c>
      <c r="AT145" s="140" t="s">
        <v>137</v>
      </c>
      <c r="AU145" s="140" t="s">
        <v>83</v>
      </c>
      <c r="AY145" s="14" t="s">
        <v>126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4" t="s">
        <v>81</v>
      </c>
      <c r="BK145" s="141">
        <f>ROUND(I145*H145,2)</f>
        <v>0</v>
      </c>
      <c r="BL145" s="14" t="s">
        <v>147</v>
      </c>
      <c r="BM145" s="140" t="s">
        <v>202</v>
      </c>
    </row>
    <row r="146" spans="2:65" s="12" customFormat="1">
      <c r="B146" s="152"/>
      <c r="D146" s="153" t="s">
        <v>173</v>
      </c>
      <c r="F146" s="154" t="s">
        <v>203</v>
      </c>
      <c r="H146" s="155">
        <v>315</v>
      </c>
      <c r="I146" s="156"/>
      <c r="L146" s="152"/>
      <c r="M146" s="157"/>
      <c r="T146" s="158"/>
      <c r="AT146" s="159" t="s">
        <v>173</v>
      </c>
      <c r="AU146" s="159" t="s">
        <v>83</v>
      </c>
      <c r="AV146" s="12" t="s">
        <v>83</v>
      </c>
      <c r="AW146" s="12" t="s">
        <v>4</v>
      </c>
      <c r="AX146" s="12" t="s">
        <v>81</v>
      </c>
      <c r="AY146" s="159" t="s">
        <v>126</v>
      </c>
    </row>
    <row r="147" spans="2:65" s="1" customFormat="1" ht="24.2" customHeight="1">
      <c r="B147" s="29"/>
      <c r="C147" s="142" t="s">
        <v>204</v>
      </c>
      <c r="D147" s="142" t="s">
        <v>137</v>
      </c>
      <c r="E147" s="143" t="s">
        <v>205</v>
      </c>
      <c r="F147" s="144" t="s">
        <v>206</v>
      </c>
      <c r="G147" s="145" t="s">
        <v>133</v>
      </c>
      <c r="H147" s="146">
        <v>2</v>
      </c>
      <c r="I147" s="147"/>
      <c r="J147" s="148">
        <f t="shared" ref="J147:J157" si="0">ROUND(I147*H147,2)</f>
        <v>0</v>
      </c>
      <c r="K147" s="144" t="s">
        <v>1</v>
      </c>
      <c r="L147" s="149"/>
      <c r="M147" s="150" t="s">
        <v>1</v>
      </c>
      <c r="N147" s="151" t="s">
        <v>38</v>
      </c>
      <c r="P147" s="138">
        <f t="shared" ref="P147:P157" si="1">O147*H147</f>
        <v>0</v>
      </c>
      <c r="Q147" s="138">
        <v>1.84E-2</v>
      </c>
      <c r="R147" s="138">
        <f t="shared" ref="R147:R157" si="2">Q147*H147</f>
        <v>3.6799999999999999E-2</v>
      </c>
      <c r="S147" s="138">
        <v>0</v>
      </c>
      <c r="T147" s="139">
        <f t="shared" ref="T147:T157" si="3">S147*H147</f>
        <v>0</v>
      </c>
      <c r="AR147" s="140" t="s">
        <v>164</v>
      </c>
      <c r="AT147" s="140" t="s">
        <v>137</v>
      </c>
      <c r="AU147" s="140" t="s">
        <v>83</v>
      </c>
      <c r="AY147" s="14" t="s">
        <v>126</v>
      </c>
      <c r="BE147" s="141">
        <f t="shared" ref="BE147:BE157" si="4">IF(N147="základní",J147,0)</f>
        <v>0</v>
      </c>
      <c r="BF147" s="141">
        <f t="shared" ref="BF147:BF157" si="5">IF(N147="snížená",J147,0)</f>
        <v>0</v>
      </c>
      <c r="BG147" s="141">
        <f t="shared" ref="BG147:BG157" si="6">IF(N147="zákl. přenesená",J147,0)</f>
        <v>0</v>
      </c>
      <c r="BH147" s="141">
        <f t="shared" ref="BH147:BH157" si="7">IF(N147="sníž. přenesená",J147,0)</f>
        <v>0</v>
      </c>
      <c r="BI147" s="141">
        <f t="shared" ref="BI147:BI157" si="8">IF(N147="nulová",J147,0)</f>
        <v>0</v>
      </c>
      <c r="BJ147" s="14" t="s">
        <v>81</v>
      </c>
      <c r="BK147" s="141">
        <f t="shared" ref="BK147:BK157" si="9">ROUND(I147*H147,2)</f>
        <v>0</v>
      </c>
      <c r="BL147" s="14" t="s">
        <v>147</v>
      </c>
      <c r="BM147" s="140" t="s">
        <v>207</v>
      </c>
    </row>
    <row r="148" spans="2:65" s="1" customFormat="1" ht="24.2" customHeight="1">
      <c r="B148" s="29"/>
      <c r="C148" s="142" t="s">
        <v>208</v>
      </c>
      <c r="D148" s="142" t="s">
        <v>137</v>
      </c>
      <c r="E148" s="143" t="s">
        <v>209</v>
      </c>
      <c r="F148" s="144" t="s">
        <v>210</v>
      </c>
      <c r="G148" s="145" t="s">
        <v>133</v>
      </c>
      <c r="H148" s="146">
        <v>3</v>
      </c>
      <c r="I148" s="147"/>
      <c r="J148" s="148">
        <f t="shared" si="0"/>
        <v>0</v>
      </c>
      <c r="K148" s="144" t="s">
        <v>141</v>
      </c>
      <c r="L148" s="149"/>
      <c r="M148" s="150" t="s">
        <v>1</v>
      </c>
      <c r="N148" s="151" t="s">
        <v>38</v>
      </c>
      <c r="P148" s="138">
        <f t="shared" si="1"/>
        <v>0</v>
      </c>
      <c r="Q148" s="138">
        <v>3.7999999999999999E-2</v>
      </c>
      <c r="R148" s="138">
        <f t="shared" si="2"/>
        <v>0.11399999999999999</v>
      </c>
      <c r="S148" s="138">
        <v>0</v>
      </c>
      <c r="T148" s="139">
        <f t="shared" si="3"/>
        <v>0</v>
      </c>
      <c r="AR148" s="140" t="s">
        <v>164</v>
      </c>
      <c r="AT148" s="140" t="s">
        <v>137</v>
      </c>
      <c r="AU148" s="140" t="s">
        <v>83</v>
      </c>
      <c r="AY148" s="14" t="s">
        <v>126</v>
      </c>
      <c r="BE148" s="141">
        <f t="shared" si="4"/>
        <v>0</v>
      </c>
      <c r="BF148" s="141">
        <f t="shared" si="5"/>
        <v>0</v>
      </c>
      <c r="BG148" s="141">
        <f t="shared" si="6"/>
        <v>0</v>
      </c>
      <c r="BH148" s="141">
        <f t="shared" si="7"/>
        <v>0</v>
      </c>
      <c r="BI148" s="141">
        <f t="shared" si="8"/>
        <v>0</v>
      </c>
      <c r="BJ148" s="14" t="s">
        <v>81</v>
      </c>
      <c r="BK148" s="141">
        <f t="shared" si="9"/>
        <v>0</v>
      </c>
      <c r="BL148" s="14" t="s">
        <v>147</v>
      </c>
      <c r="BM148" s="140" t="s">
        <v>211</v>
      </c>
    </row>
    <row r="149" spans="2:65" s="1" customFormat="1" ht="21.75" customHeight="1">
      <c r="B149" s="29"/>
      <c r="C149" s="142" t="s">
        <v>212</v>
      </c>
      <c r="D149" s="142" t="s">
        <v>137</v>
      </c>
      <c r="E149" s="143" t="s">
        <v>213</v>
      </c>
      <c r="F149" s="144" t="s">
        <v>214</v>
      </c>
      <c r="G149" s="145" t="s">
        <v>133</v>
      </c>
      <c r="H149" s="146">
        <v>17</v>
      </c>
      <c r="I149" s="147"/>
      <c r="J149" s="148">
        <f t="shared" si="0"/>
        <v>0</v>
      </c>
      <c r="K149" s="144" t="s">
        <v>1</v>
      </c>
      <c r="L149" s="149"/>
      <c r="M149" s="150" t="s">
        <v>1</v>
      </c>
      <c r="N149" s="151" t="s">
        <v>38</v>
      </c>
      <c r="P149" s="138">
        <f t="shared" si="1"/>
        <v>0</v>
      </c>
      <c r="Q149" s="138">
        <v>0</v>
      </c>
      <c r="R149" s="138">
        <f t="shared" si="2"/>
        <v>0</v>
      </c>
      <c r="S149" s="138">
        <v>0</v>
      </c>
      <c r="T149" s="139">
        <f t="shared" si="3"/>
        <v>0</v>
      </c>
      <c r="AR149" s="140" t="s">
        <v>164</v>
      </c>
      <c r="AT149" s="140" t="s">
        <v>137</v>
      </c>
      <c r="AU149" s="140" t="s">
        <v>83</v>
      </c>
      <c r="AY149" s="14" t="s">
        <v>126</v>
      </c>
      <c r="BE149" s="141">
        <f t="shared" si="4"/>
        <v>0</v>
      </c>
      <c r="BF149" s="141">
        <f t="shared" si="5"/>
        <v>0</v>
      </c>
      <c r="BG149" s="141">
        <f t="shared" si="6"/>
        <v>0</v>
      </c>
      <c r="BH149" s="141">
        <f t="shared" si="7"/>
        <v>0</v>
      </c>
      <c r="BI149" s="141">
        <f t="shared" si="8"/>
        <v>0</v>
      </c>
      <c r="BJ149" s="14" t="s">
        <v>81</v>
      </c>
      <c r="BK149" s="141">
        <f t="shared" si="9"/>
        <v>0</v>
      </c>
      <c r="BL149" s="14" t="s">
        <v>147</v>
      </c>
      <c r="BM149" s="140" t="s">
        <v>215</v>
      </c>
    </row>
    <row r="150" spans="2:65" s="1" customFormat="1" ht="33" customHeight="1">
      <c r="B150" s="29"/>
      <c r="C150" s="142" t="s">
        <v>216</v>
      </c>
      <c r="D150" s="142" t="s">
        <v>137</v>
      </c>
      <c r="E150" s="143" t="s">
        <v>217</v>
      </c>
      <c r="F150" s="144" t="s">
        <v>218</v>
      </c>
      <c r="G150" s="145" t="s">
        <v>133</v>
      </c>
      <c r="H150" s="146">
        <v>18</v>
      </c>
      <c r="I150" s="147"/>
      <c r="J150" s="148">
        <f t="shared" si="0"/>
        <v>0</v>
      </c>
      <c r="K150" s="144" t="s">
        <v>1</v>
      </c>
      <c r="L150" s="149"/>
      <c r="M150" s="150" t="s">
        <v>1</v>
      </c>
      <c r="N150" s="151" t="s">
        <v>38</v>
      </c>
      <c r="P150" s="138">
        <f t="shared" si="1"/>
        <v>0</v>
      </c>
      <c r="Q150" s="138">
        <v>0</v>
      </c>
      <c r="R150" s="138">
        <f t="shared" si="2"/>
        <v>0</v>
      </c>
      <c r="S150" s="138">
        <v>0</v>
      </c>
      <c r="T150" s="139">
        <f t="shared" si="3"/>
        <v>0</v>
      </c>
      <c r="AR150" s="140" t="s">
        <v>164</v>
      </c>
      <c r="AT150" s="140" t="s">
        <v>137</v>
      </c>
      <c r="AU150" s="140" t="s">
        <v>83</v>
      </c>
      <c r="AY150" s="14" t="s">
        <v>126</v>
      </c>
      <c r="BE150" s="141">
        <f t="shared" si="4"/>
        <v>0</v>
      </c>
      <c r="BF150" s="141">
        <f t="shared" si="5"/>
        <v>0</v>
      </c>
      <c r="BG150" s="141">
        <f t="shared" si="6"/>
        <v>0</v>
      </c>
      <c r="BH150" s="141">
        <f t="shared" si="7"/>
        <v>0</v>
      </c>
      <c r="BI150" s="141">
        <f t="shared" si="8"/>
        <v>0</v>
      </c>
      <c r="BJ150" s="14" t="s">
        <v>81</v>
      </c>
      <c r="BK150" s="141">
        <f t="shared" si="9"/>
        <v>0</v>
      </c>
      <c r="BL150" s="14" t="s">
        <v>147</v>
      </c>
      <c r="BM150" s="140" t="s">
        <v>219</v>
      </c>
    </row>
    <row r="151" spans="2:65" s="1" customFormat="1" ht="24.2" customHeight="1">
      <c r="B151" s="29"/>
      <c r="C151" s="142" t="s">
        <v>220</v>
      </c>
      <c r="D151" s="142" t="s">
        <v>137</v>
      </c>
      <c r="E151" s="143" t="s">
        <v>221</v>
      </c>
      <c r="F151" s="144" t="s">
        <v>222</v>
      </c>
      <c r="G151" s="145" t="s">
        <v>133</v>
      </c>
      <c r="H151" s="146">
        <v>6</v>
      </c>
      <c r="I151" s="147"/>
      <c r="J151" s="148">
        <f t="shared" si="0"/>
        <v>0</v>
      </c>
      <c r="K151" s="144" t="s">
        <v>141</v>
      </c>
      <c r="L151" s="149"/>
      <c r="M151" s="150" t="s">
        <v>1</v>
      </c>
      <c r="N151" s="151" t="s">
        <v>38</v>
      </c>
      <c r="P151" s="138">
        <f t="shared" si="1"/>
        <v>0</v>
      </c>
      <c r="Q151" s="138">
        <v>2.9999999999999997E-4</v>
      </c>
      <c r="R151" s="138">
        <f t="shared" si="2"/>
        <v>1.8E-3</v>
      </c>
      <c r="S151" s="138">
        <v>0</v>
      </c>
      <c r="T151" s="139">
        <f t="shared" si="3"/>
        <v>0</v>
      </c>
      <c r="AR151" s="140" t="s">
        <v>164</v>
      </c>
      <c r="AT151" s="140" t="s">
        <v>137</v>
      </c>
      <c r="AU151" s="140" t="s">
        <v>83</v>
      </c>
      <c r="AY151" s="14" t="s">
        <v>126</v>
      </c>
      <c r="BE151" s="141">
        <f t="shared" si="4"/>
        <v>0</v>
      </c>
      <c r="BF151" s="141">
        <f t="shared" si="5"/>
        <v>0</v>
      </c>
      <c r="BG151" s="141">
        <f t="shared" si="6"/>
        <v>0</v>
      </c>
      <c r="BH151" s="141">
        <f t="shared" si="7"/>
        <v>0</v>
      </c>
      <c r="BI151" s="141">
        <f t="shared" si="8"/>
        <v>0</v>
      </c>
      <c r="BJ151" s="14" t="s">
        <v>81</v>
      </c>
      <c r="BK151" s="141">
        <f t="shared" si="9"/>
        <v>0</v>
      </c>
      <c r="BL151" s="14" t="s">
        <v>147</v>
      </c>
      <c r="BM151" s="140" t="s">
        <v>223</v>
      </c>
    </row>
    <row r="152" spans="2:65" s="1" customFormat="1" ht="33" customHeight="1">
      <c r="B152" s="29"/>
      <c r="C152" s="129" t="s">
        <v>224</v>
      </c>
      <c r="D152" s="129" t="s">
        <v>130</v>
      </c>
      <c r="E152" s="130" t="s">
        <v>225</v>
      </c>
      <c r="F152" s="131" t="s">
        <v>226</v>
      </c>
      <c r="G152" s="132" t="s">
        <v>133</v>
      </c>
      <c r="H152" s="133">
        <v>2</v>
      </c>
      <c r="I152" s="134"/>
      <c r="J152" s="135">
        <f t="shared" si="0"/>
        <v>0</v>
      </c>
      <c r="K152" s="131" t="s">
        <v>1</v>
      </c>
      <c r="L152" s="29"/>
      <c r="M152" s="136" t="s">
        <v>1</v>
      </c>
      <c r="N152" s="137" t="s">
        <v>38</v>
      </c>
      <c r="P152" s="138">
        <f t="shared" si="1"/>
        <v>0</v>
      </c>
      <c r="Q152" s="138">
        <v>0</v>
      </c>
      <c r="R152" s="138">
        <f t="shared" si="2"/>
        <v>0</v>
      </c>
      <c r="S152" s="138">
        <v>0</v>
      </c>
      <c r="T152" s="139">
        <f t="shared" si="3"/>
        <v>0</v>
      </c>
      <c r="AR152" s="140" t="s">
        <v>227</v>
      </c>
      <c r="AT152" s="140" t="s">
        <v>130</v>
      </c>
      <c r="AU152" s="140" t="s">
        <v>83</v>
      </c>
      <c r="AY152" s="14" t="s">
        <v>126</v>
      </c>
      <c r="BE152" s="141">
        <f t="shared" si="4"/>
        <v>0</v>
      </c>
      <c r="BF152" s="141">
        <f t="shared" si="5"/>
        <v>0</v>
      </c>
      <c r="BG152" s="141">
        <f t="shared" si="6"/>
        <v>0</v>
      </c>
      <c r="BH152" s="141">
        <f t="shared" si="7"/>
        <v>0</v>
      </c>
      <c r="BI152" s="141">
        <f t="shared" si="8"/>
        <v>0</v>
      </c>
      <c r="BJ152" s="14" t="s">
        <v>81</v>
      </c>
      <c r="BK152" s="141">
        <f t="shared" si="9"/>
        <v>0</v>
      </c>
      <c r="BL152" s="14" t="s">
        <v>227</v>
      </c>
      <c r="BM152" s="140" t="s">
        <v>228</v>
      </c>
    </row>
    <row r="153" spans="2:65" s="1" customFormat="1" ht="33" customHeight="1">
      <c r="B153" s="29"/>
      <c r="C153" s="129" t="s">
        <v>229</v>
      </c>
      <c r="D153" s="129" t="s">
        <v>130</v>
      </c>
      <c r="E153" s="130" t="s">
        <v>230</v>
      </c>
      <c r="F153" s="131" t="s">
        <v>231</v>
      </c>
      <c r="G153" s="132" t="s">
        <v>133</v>
      </c>
      <c r="H153" s="133">
        <v>4</v>
      </c>
      <c r="I153" s="134"/>
      <c r="J153" s="135">
        <f t="shared" si="0"/>
        <v>0</v>
      </c>
      <c r="K153" s="131" t="s">
        <v>1</v>
      </c>
      <c r="L153" s="29"/>
      <c r="M153" s="136" t="s">
        <v>1</v>
      </c>
      <c r="N153" s="137" t="s">
        <v>38</v>
      </c>
      <c r="P153" s="138">
        <f t="shared" si="1"/>
        <v>0</v>
      </c>
      <c r="Q153" s="138">
        <v>0</v>
      </c>
      <c r="R153" s="138">
        <f t="shared" si="2"/>
        <v>0</v>
      </c>
      <c r="S153" s="138">
        <v>0</v>
      </c>
      <c r="T153" s="139">
        <f t="shared" si="3"/>
        <v>0</v>
      </c>
      <c r="AR153" s="140" t="s">
        <v>227</v>
      </c>
      <c r="AT153" s="140" t="s">
        <v>130</v>
      </c>
      <c r="AU153" s="140" t="s">
        <v>83</v>
      </c>
      <c r="AY153" s="14" t="s">
        <v>126</v>
      </c>
      <c r="BE153" s="141">
        <f t="shared" si="4"/>
        <v>0</v>
      </c>
      <c r="BF153" s="141">
        <f t="shared" si="5"/>
        <v>0</v>
      </c>
      <c r="BG153" s="141">
        <f t="shared" si="6"/>
        <v>0</v>
      </c>
      <c r="BH153" s="141">
        <f t="shared" si="7"/>
        <v>0</v>
      </c>
      <c r="BI153" s="141">
        <f t="shared" si="8"/>
        <v>0</v>
      </c>
      <c r="BJ153" s="14" t="s">
        <v>81</v>
      </c>
      <c r="BK153" s="141">
        <f t="shared" si="9"/>
        <v>0</v>
      </c>
      <c r="BL153" s="14" t="s">
        <v>227</v>
      </c>
      <c r="BM153" s="140" t="s">
        <v>232</v>
      </c>
    </row>
    <row r="154" spans="2:65" s="1" customFormat="1" ht="24.2" customHeight="1">
      <c r="B154" s="29"/>
      <c r="C154" s="142" t="s">
        <v>233</v>
      </c>
      <c r="D154" s="142" t="s">
        <v>137</v>
      </c>
      <c r="E154" s="143" t="s">
        <v>234</v>
      </c>
      <c r="F154" s="144" t="s">
        <v>235</v>
      </c>
      <c r="G154" s="145" t="s">
        <v>133</v>
      </c>
      <c r="H154" s="146">
        <v>24</v>
      </c>
      <c r="I154" s="147"/>
      <c r="J154" s="148">
        <f t="shared" si="0"/>
        <v>0</v>
      </c>
      <c r="K154" s="144" t="s">
        <v>1</v>
      </c>
      <c r="L154" s="149"/>
      <c r="M154" s="150" t="s">
        <v>1</v>
      </c>
      <c r="N154" s="151" t="s">
        <v>38</v>
      </c>
      <c r="P154" s="138">
        <f t="shared" si="1"/>
        <v>0</v>
      </c>
      <c r="Q154" s="138">
        <v>1E-4</v>
      </c>
      <c r="R154" s="138">
        <f t="shared" si="2"/>
        <v>2.4000000000000002E-3</v>
      </c>
      <c r="S154" s="138">
        <v>0</v>
      </c>
      <c r="T154" s="139">
        <f t="shared" si="3"/>
        <v>0</v>
      </c>
      <c r="AR154" s="140" t="s">
        <v>236</v>
      </c>
      <c r="AT154" s="140" t="s">
        <v>137</v>
      </c>
      <c r="AU154" s="140" t="s">
        <v>83</v>
      </c>
      <c r="AY154" s="14" t="s">
        <v>126</v>
      </c>
      <c r="BE154" s="141">
        <f t="shared" si="4"/>
        <v>0</v>
      </c>
      <c r="BF154" s="141">
        <f t="shared" si="5"/>
        <v>0</v>
      </c>
      <c r="BG154" s="141">
        <f t="shared" si="6"/>
        <v>0</v>
      </c>
      <c r="BH154" s="141">
        <f t="shared" si="7"/>
        <v>0</v>
      </c>
      <c r="BI154" s="141">
        <f t="shared" si="8"/>
        <v>0</v>
      </c>
      <c r="BJ154" s="14" t="s">
        <v>81</v>
      </c>
      <c r="BK154" s="141">
        <f t="shared" si="9"/>
        <v>0</v>
      </c>
      <c r="BL154" s="14" t="s">
        <v>227</v>
      </c>
      <c r="BM154" s="140" t="s">
        <v>237</v>
      </c>
    </row>
    <row r="155" spans="2:65" s="1" customFormat="1" ht="24.2" customHeight="1">
      <c r="B155" s="29"/>
      <c r="C155" s="129" t="s">
        <v>238</v>
      </c>
      <c r="D155" s="129" t="s">
        <v>130</v>
      </c>
      <c r="E155" s="130" t="s">
        <v>239</v>
      </c>
      <c r="F155" s="131" t="s">
        <v>240</v>
      </c>
      <c r="G155" s="132" t="s">
        <v>133</v>
      </c>
      <c r="H155" s="133">
        <v>6</v>
      </c>
      <c r="I155" s="134"/>
      <c r="J155" s="135">
        <f t="shared" si="0"/>
        <v>0</v>
      </c>
      <c r="K155" s="131" t="s">
        <v>141</v>
      </c>
      <c r="L155" s="29"/>
      <c r="M155" s="136" t="s">
        <v>1</v>
      </c>
      <c r="N155" s="137" t="s">
        <v>38</v>
      </c>
      <c r="P155" s="138">
        <f t="shared" si="1"/>
        <v>0</v>
      </c>
      <c r="Q155" s="138">
        <v>0</v>
      </c>
      <c r="R155" s="138">
        <f t="shared" si="2"/>
        <v>0</v>
      </c>
      <c r="S155" s="138">
        <v>0</v>
      </c>
      <c r="T155" s="139">
        <f t="shared" si="3"/>
        <v>0</v>
      </c>
      <c r="AR155" s="140" t="s">
        <v>227</v>
      </c>
      <c r="AT155" s="140" t="s">
        <v>130</v>
      </c>
      <c r="AU155" s="140" t="s">
        <v>83</v>
      </c>
      <c r="AY155" s="14" t="s">
        <v>126</v>
      </c>
      <c r="BE155" s="141">
        <f t="shared" si="4"/>
        <v>0</v>
      </c>
      <c r="BF155" s="141">
        <f t="shared" si="5"/>
        <v>0</v>
      </c>
      <c r="BG155" s="141">
        <f t="shared" si="6"/>
        <v>0</v>
      </c>
      <c r="BH155" s="141">
        <f t="shared" si="7"/>
        <v>0</v>
      </c>
      <c r="BI155" s="141">
        <f t="shared" si="8"/>
        <v>0</v>
      </c>
      <c r="BJ155" s="14" t="s">
        <v>81</v>
      </c>
      <c r="BK155" s="141">
        <f t="shared" si="9"/>
        <v>0</v>
      </c>
      <c r="BL155" s="14" t="s">
        <v>227</v>
      </c>
      <c r="BM155" s="140" t="s">
        <v>241</v>
      </c>
    </row>
    <row r="156" spans="2:65" s="1" customFormat="1" ht="24.2" customHeight="1">
      <c r="B156" s="29"/>
      <c r="C156" s="129" t="s">
        <v>242</v>
      </c>
      <c r="D156" s="129" t="s">
        <v>130</v>
      </c>
      <c r="E156" s="130" t="s">
        <v>243</v>
      </c>
      <c r="F156" s="131" t="s">
        <v>244</v>
      </c>
      <c r="G156" s="132" t="s">
        <v>156</v>
      </c>
      <c r="H156" s="133">
        <v>7500</v>
      </c>
      <c r="I156" s="134"/>
      <c r="J156" s="135">
        <f t="shared" si="0"/>
        <v>0</v>
      </c>
      <c r="K156" s="131" t="s">
        <v>141</v>
      </c>
      <c r="L156" s="29"/>
      <c r="M156" s="136" t="s">
        <v>1</v>
      </c>
      <c r="N156" s="137" t="s">
        <v>38</v>
      </c>
      <c r="P156" s="138">
        <f t="shared" si="1"/>
        <v>0</v>
      </c>
      <c r="Q156" s="138">
        <v>0</v>
      </c>
      <c r="R156" s="138">
        <f t="shared" si="2"/>
        <v>0</v>
      </c>
      <c r="S156" s="138">
        <v>0</v>
      </c>
      <c r="T156" s="139">
        <f t="shared" si="3"/>
        <v>0</v>
      </c>
      <c r="AR156" s="140" t="s">
        <v>147</v>
      </c>
      <c r="AT156" s="140" t="s">
        <v>130</v>
      </c>
      <c r="AU156" s="140" t="s">
        <v>83</v>
      </c>
      <c r="AY156" s="14" t="s">
        <v>126</v>
      </c>
      <c r="BE156" s="141">
        <f t="shared" si="4"/>
        <v>0</v>
      </c>
      <c r="BF156" s="141">
        <f t="shared" si="5"/>
        <v>0</v>
      </c>
      <c r="BG156" s="141">
        <f t="shared" si="6"/>
        <v>0</v>
      </c>
      <c r="BH156" s="141">
        <f t="shared" si="7"/>
        <v>0</v>
      </c>
      <c r="BI156" s="141">
        <f t="shared" si="8"/>
        <v>0</v>
      </c>
      <c r="BJ156" s="14" t="s">
        <v>81</v>
      </c>
      <c r="BK156" s="141">
        <f t="shared" si="9"/>
        <v>0</v>
      </c>
      <c r="BL156" s="14" t="s">
        <v>147</v>
      </c>
      <c r="BM156" s="140" t="s">
        <v>245</v>
      </c>
    </row>
    <row r="157" spans="2:65" s="1" customFormat="1" ht="33" customHeight="1">
      <c r="B157" s="29"/>
      <c r="C157" s="142" t="s">
        <v>246</v>
      </c>
      <c r="D157" s="142" t="s">
        <v>137</v>
      </c>
      <c r="E157" s="143" t="s">
        <v>247</v>
      </c>
      <c r="F157" s="144" t="s">
        <v>248</v>
      </c>
      <c r="G157" s="145" t="s">
        <v>156</v>
      </c>
      <c r="H157" s="146">
        <v>7500</v>
      </c>
      <c r="I157" s="147"/>
      <c r="J157" s="148">
        <f t="shared" si="0"/>
        <v>0</v>
      </c>
      <c r="K157" s="144" t="s">
        <v>141</v>
      </c>
      <c r="L157" s="149"/>
      <c r="M157" s="150" t="s">
        <v>1</v>
      </c>
      <c r="N157" s="151" t="s">
        <v>38</v>
      </c>
      <c r="P157" s="138">
        <f t="shared" si="1"/>
        <v>0</v>
      </c>
      <c r="Q157" s="138">
        <v>6.0000000000000002E-5</v>
      </c>
      <c r="R157" s="138">
        <f t="shared" si="2"/>
        <v>0.45</v>
      </c>
      <c r="S157" s="138">
        <v>0</v>
      </c>
      <c r="T157" s="139">
        <f t="shared" si="3"/>
        <v>0</v>
      </c>
      <c r="AR157" s="140" t="s">
        <v>164</v>
      </c>
      <c r="AT157" s="140" t="s">
        <v>137</v>
      </c>
      <c r="AU157" s="140" t="s">
        <v>83</v>
      </c>
      <c r="AY157" s="14" t="s">
        <v>126</v>
      </c>
      <c r="BE157" s="141">
        <f t="shared" si="4"/>
        <v>0</v>
      </c>
      <c r="BF157" s="141">
        <f t="shared" si="5"/>
        <v>0</v>
      </c>
      <c r="BG157" s="141">
        <f t="shared" si="6"/>
        <v>0</v>
      </c>
      <c r="BH157" s="141">
        <f t="shared" si="7"/>
        <v>0</v>
      </c>
      <c r="BI157" s="141">
        <f t="shared" si="8"/>
        <v>0</v>
      </c>
      <c r="BJ157" s="14" t="s">
        <v>81</v>
      </c>
      <c r="BK157" s="141">
        <f t="shared" si="9"/>
        <v>0</v>
      </c>
      <c r="BL157" s="14" t="s">
        <v>147</v>
      </c>
      <c r="BM157" s="140" t="s">
        <v>249</v>
      </c>
    </row>
    <row r="158" spans="2:65" s="12" customFormat="1">
      <c r="B158" s="152"/>
      <c r="D158" s="153" t="s">
        <v>173</v>
      </c>
      <c r="F158" s="154" t="s">
        <v>250</v>
      </c>
      <c r="H158" s="155">
        <v>7500</v>
      </c>
      <c r="I158" s="156"/>
      <c r="L158" s="152"/>
      <c r="M158" s="157"/>
      <c r="T158" s="158"/>
      <c r="AT158" s="159" t="s">
        <v>173</v>
      </c>
      <c r="AU158" s="159" t="s">
        <v>83</v>
      </c>
      <c r="AV158" s="12" t="s">
        <v>83</v>
      </c>
      <c r="AW158" s="12" t="s">
        <v>4</v>
      </c>
      <c r="AX158" s="12" t="s">
        <v>81</v>
      </c>
      <c r="AY158" s="159" t="s">
        <v>126</v>
      </c>
    </row>
    <row r="159" spans="2:65" s="1" customFormat="1" ht="16.5" customHeight="1">
      <c r="B159" s="29"/>
      <c r="C159" s="129" t="s">
        <v>251</v>
      </c>
      <c r="D159" s="129" t="s">
        <v>130</v>
      </c>
      <c r="E159" s="130" t="s">
        <v>252</v>
      </c>
      <c r="F159" s="131" t="s">
        <v>253</v>
      </c>
      <c r="G159" s="132" t="s">
        <v>133</v>
      </c>
      <c r="H159" s="133">
        <v>5</v>
      </c>
      <c r="I159" s="134"/>
      <c r="J159" s="135">
        <f t="shared" ref="J159:J168" si="10">ROUND(I159*H159,2)</f>
        <v>0</v>
      </c>
      <c r="K159" s="131" t="s">
        <v>1</v>
      </c>
      <c r="L159" s="29"/>
      <c r="M159" s="136" t="s">
        <v>1</v>
      </c>
      <c r="N159" s="137" t="s">
        <v>38</v>
      </c>
      <c r="P159" s="138">
        <f t="shared" ref="P159:P168" si="11">O159*H159</f>
        <v>0</v>
      </c>
      <c r="Q159" s="138">
        <v>0</v>
      </c>
      <c r="R159" s="138">
        <f t="shared" ref="R159:R168" si="12">Q159*H159</f>
        <v>0</v>
      </c>
      <c r="S159" s="138">
        <v>0</v>
      </c>
      <c r="T159" s="139">
        <f t="shared" ref="T159:T168" si="13">S159*H159</f>
        <v>0</v>
      </c>
      <c r="AR159" s="140" t="s">
        <v>227</v>
      </c>
      <c r="AT159" s="140" t="s">
        <v>130</v>
      </c>
      <c r="AU159" s="140" t="s">
        <v>83</v>
      </c>
      <c r="AY159" s="14" t="s">
        <v>126</v>
      </c>
      <c r="BE159" s="141">
        <f t="shared" ref="BE159:BE168" si="14">IF(N159="základní",J159,0)</f>
        <v>0</v>
      </c>
      <c r="BF159" s="141">
        <f t="shared" ref="BF159:BF168" si="15">IF(N159="snížená",J159,0)</f>
        <v>0</v>
      </c>
      <c r="BG159" s="141">
        <f t="shared" ref="BG159:BG168" si="16">IF(N159="zákl. přenesená",J159,0)</f>
        <v>0</v>
      </c>
      <c r="BH159" s="141">
        <f t="shared" ref="BH159:BH168" si="17">IF(N159="sníž. přenesená",J159,0)</f>
        <v>0</v>
      </c>
      <c r="BI159" s="141">
        <f t="shared" ref="BI159:BI168" si="18">IF(N159="nulová",J159,0)</f>
        <v>0</v>
      </c>
      <c r="BJ159" s="14" t="s">
        <v>81</v>
      </c>
      <c r="BK159" s="141">
        <f t="shared" ref="BK159:BK168" si="19">ROUND(I159*H159,2)</f>
        <v>0</v>
      </c>
      <c r="BL159" s="14" t="s">
        <v>227</v>
      </c>
      <c r="BM159" s="140" t="s">
        <v>254</v>
      </c>
    </row>
    <row r="160" spans="2:65" s="1" customFormat="1" ht="24.2" customHeight="1">
      <c r="B160" s="29"/>
      <c r="C160" s="129" t="s">
        <v>147</v>
      </c>
      <c r="D160" s="129" t="s">
        <v>130</v>
      </c>
      <c r="E160" s="130" t="s">
        <v>255</v>
      </c>
      <c r="F160" s="131" t="s">
        <v>256</v>
      </c>
      <c r="G160" s="132" t="s">
        <v>133</v>
      </c>
      <c r="H160" s="133">
        <v>482</v>
      </c>
      <c r="I160" s="134"/>
      <c r="J160" s="135">
        <f t="shared" si="10"/>
        <v>0</v>
      </c>
      <c r="K160" s="131" t="s">
        <v>141</v>
      </c>
      <c r="L160" s="29"/>
      <c r="M160" s="136" t="s">
        <v>1</v>
      </c>
      <c r="N160" s="137" t="s">
        <v>38</v>
      </c>
      <c r="P160" s="138">
        <f t="shared" si="11"/>
        <v>0</v>
      </c>
      <c r="Q160" s="138">
        <v>0</v>
      </c>
      <c r="R160" s="138">
        <f t="shared" si="12"/>
        <v>0</v>
      </c>
      <c r="S160" s="138">
        <v>0</v>
      </c>
      <c r="T160" s="139">
        <f t="shared" si="13"/>
        <v>0</v>
      </c>
      <c r="AR160" s="140" t="s">
        <v>147</v>
      </c>
      <c r="AT160" s="140" t="s">
        <v>130</v>
      </c>
      <c r="AU160" s="140" t="s">
        <v>83</v>
      </c>
      <c r="AY160" s="14" t="s">
        <v>126</v>
      </c>
      <c r="BE160" s="141">
        <f t="shared" si="14"/>
        <v>0</v>
      </c>
      <c r="BF160" s="141">
        <f t="shared" si="15"/>
        <v>0</v>
      </c>
      <c r="BG160" s="141">
        <f t="shared" si="16"/>
        <v>0</v>
      </c>
      <c r="BH160" s="141">
        <f t="shared" si="17"/>
        <v>0</v>
      </c>
      <c r="BI160" s="141">
        <f t="shared" si="18"/>
        <v>0</v>
      </c>
      <c r="BJ160" s="14" t="s">
        <v>81</v>
      </c>
      <c r="BK160" s="141">
        <f t="shared" si="19"/>
        <v>0</v>
      </c>
      <c r="BL160" s="14" t="s">
        <v>147</v>
      </c>
      <c r="BM160" s="140" t="s">
        <v>257</v>
      </c>
    </row>
    <row r="161" spans="2:65" s="1" customFormat="1" ht="24.2" customHeight="1">
      <c r="B161" s="29"/>
      <c r="C161" s="142" t="s">
        <v>258</v>
      </c>
      <c r="D161" s="142" t="s">
        <v>137</v>
      </c>
      <c r="E161" s="143" t="s">
        <v>259</v>
      </c>
      <c r="F161" s="144" t="s">
        <v>260</v>
      </c>
      <c r="G161" s="145" t="s">
        <v>133</v>
      </c>
      <c r="H161" s="146">
        <v>482</v>
      </c>
      <c r="I161" s="147"/>
      <c r="J161" s="148">
        <f t="shared" si="10"/>
        <v>0</v>
      </c>
      <c r="K161" s="144" t="s">
        <v>141</v>
      </c>
      <c r="L161" s="149"/>
      <c r="M161" s="150" t="s">
        <v>1</v>
      </c>
      <c r="N161" s="151" t="s">
        <v>38</v>
      </c>
      <c r="P161" s="138">
        <f t="shared" si="11"/>
        <v>0</v>
      </c>
      <c r="Q161" s="138">
        <v>2.0000000000000002E-5</v>
      </c>
      <c r="R161" s="138">
        <f t="shared" si="12"/>
        <v>9.640000000000001E-3</v>
      </c>
      <c r="S161" s="138">
        <v>0</v>
      </c>
      <c r="T161" s="139">
        <f t="shared" si="13"/>
        <v>0</v>
      </c>
      <c r="AR161" s="140" t="s">
        <v>261</v>
      </c>
      <c r="AT161" s="140" t="s">
        <v>137</v>
      </c>
      <c r="AU161" s="140" t="s">
        <v>83</v>
      </c>
      <c r="AY161" s="14" t="s">
        <v>126</v>
      </c>
      <c r="BE161" s="141">
        <f t="shared" si="14"/>
        <v>0</v>
      </c>
      <c r="BF161" s="141">
        <f t="shared" si="15"/>
        <v>0</v>
      </c>
      <c r="BG161" s="141">
        <f t="shared" si="16"/>
        <v>0</v>
      </c>
      <c r="BH161" s="141">
        <f t="shared" si="17"/>
        <v>0</v>
      </c>
      <c r="BI161" s="141">
        <f t="shared" si="18"/>
        <v>0</v>
      </c>
      <c r="BJ161" s="14" t="s">
        <v>81</v>
      </c>
      <c r="BK161" s="141">
        <f t="shared" si="19"/>
        <v>0</v>
      </c>
      <c r="BL161" s="14" t="s">
        <v>261</v>
      </c>
      <c r="BM161" s="140" t="s">
        <v>262</v>
      </c>
    </row>
    <row r="162" spans="2:65" s="1" customFormat="1" ht="37.9" customHeight="1">
      <c r="B162" s="29"/>
      <c r="C162" s="129" t="s">
        <v>8</v>
      </c>
      <c r="D162" s="129" t="s">
        <v>130</v>
      </c>
      <c r="E162" s="130" t="s">
        <v>263</v>
      </c>
      <c r="F162" s="131" t="s">
        <v>264</v>
      </c>
      <c r="G162" s="132" t="s">
        <v>133</v>
      </c>
      <c r="H162" s="133">
        <v>17</v>
      </c>
      <c r="I162" s="134"/>
      <c r="J162" s="135">
        <f t="shared" si="10"/>
        <v>0</v>
      </c>
      <c r="K162" s="131" t="s">
        <v>141</v>
      </c>
      <c r="L162" s="29"/>
      <c r="M162" s="136" t="s">
        <v>1</v>
      </c>
      <c r="N162" s="137" t="s">
        <v>38</v>
      </c>
      <c r="P162" s="138">
        <f t="shared" si="11"/>
        <v>0</v>
      </c>
      <c r="Q162" s="138">
        <v>0</v>
      </c>
      <c r="R162" s="138">
        <f t="shared" si="12"/>
        <v>0</v>
      </c>
      <c r="S162" s="138">
        <v>0</v>
      </c>
      <c r="T162" s="139">
        <f t="shared" si="13"/>
        <v>0</v>
      </c>
      <c r="AR162" s="140" t="s">
        <v>147</v>
      </c>
      <c r="AT162" s="140" t="s">
        <v>130</v>
      </c>
      <c r="AU162" s="140" t="s">
        <v>83</v>
      </c>
      <c r="AY162" s="14" t="s">
        <v>126</v>
      </c>
      <c r="BE162" s="141">
        <f t="shared" si="14"/>
        <v>0</v>
      </c>
      <c r="BF162" s="141">
        <f t="shared" si="15"/>
        <v>0</v>
      </c>
      <c r="BG162" s="141">
        <f t="shared" si="16"/>
        <v>0</v>
      </c>
      <c r="BH162" s="141">
        <f t="shared" si="17"/>
        <v>0</v>
      </c>
      <c r="BI162" s="141">
        <f t="shared" si="18"/>
        <v>0</v>
      </c>
      <c r="BJ162" s="14" t="s">
        <v>81</v>
      </c>
      <c r="BK162" s="141">
        <f t="shared" si="19"/>
        <v>0</v>
      </c>
      <c r="BL162" s="14" t="s">
        <v>147</v>
      </c>
      <c r="BM162" s="140" t="s">
        <v>265</v>
      </c>
    </row>
    <row r="163" spans="2:65" s="1" customFormat="1" ht="16.5" customHeight="1">
      <c r="B163" s="29"/>
      <c r="C163" s="142" t="s">
        <v>266</v>
      </c>
      <c r="D163" s="142" t="s">
        <v>137</v>
      </c>
      <c r="E163" s="143" t="s">
        <v>267</v>
      </c>
      <c r="F163" s="144" t="s">
        <v>268</v>
      </c>
      <c r="G163" s="145" t="s">
        <v>133</v>
      </c>
      <c r="H163" s="146">
        <v>17</v>
      </c>
      <c r="I163" s="147"/>
      <c r="J163" s="148">
        <f t="shared" si="10"/>
        <v>0</v>
      </c>
      <c r="K163" s="144" t="s">
        <v>141</v>
      </c>
      <c r="L163" s="149"/>
      <c r="M163" s="150" t="s">
        <v>1</v>
      </c>
      <c r="N163" s="151" t="s">
        <v>38</v>
      </c>
      <c r="P163" s="138">
        <f t="shared" si="11"/>
        <v>0</v>
      </c>
      <c r="Q163" s="138">
        <v>1E-4</v>
      </c>
      <c r="R163" s="138">
        <f t="shared" si="12"/>
        <v>1.7000000000000001E-3</v>
      </c>
      <c r="S163" s="138">
        <v>0</v>
      </c>
      <c r="T163" s="139">
        <f t="shared" si="13"/>
        <v>0</v>
      </c>
      <c r="AR163" s="140" t="s">
        <v>164</v>
      </c>
      <c r="AT163" s="140" t="s">
        <v>137</v>
      </c>
      <c r="AU163" s="140" t="s">
        <v>83</v>
      </c>
      <c r="AY163" s="14" t="s">
        <v>126</v>
      </c>
      <c r="BE163" s="141">
        <f t="shared" si="14"/>
        <v>0</v>
      </c>
      <c r="BF163" s="141">
        <f t="shared" si="15"/>
        <v>0</v>
      </c>
      <c r="BG163" s="141">
        <f t="shared" si="16"/>
        <v>0</v>
      </c>
      <c r="BH163" s="141">
        <f t="shared" si="17"/>
        <v>0</v>
      </c>
      <c r="BI163" s="141">
        <f t="shared" si="18"/>
        <v>0</v>
      </c>
      <c r="BJ163" s="14" t="s">
        <v>81</v>
      </c>
      <c r="BK163" s="141">
        <f t="shared" si="19"/>
        <v>0</v>
      </c>
      <c r="BL163" s="14" t="s">
        <v>147</v>
      </c>
      <c r="BM163" s="140" t="s">
        <v>269</v>
      </c>
    </row>
    <row r="164" spans="2:65" s="1" customFormat="1" ht="24.2" customHeight="1">
      <c r="B164" s="29"/>
      <c r="C164" s="129" t="s">
        <v>270</v>
      </c>
      <c r="D164" s="129" t="s">
        <v>130</v>
      </c>
      <c r="E164" s="130" t="s">
        <v>271</v>
      </c>
      <c r="F164" s="131" t="s">
        <v>272</v>
      </c>
      <c r="G164" s="132" t="s">
        <v>133</v>
      </c>
      <c r="H164" s="133">
        <v>159</v>
      </c>
      <c r="I164" s="134"/>
      <c r="J164" s="135">
        <f t="shared" si="10"/>
        <v>0</v>
      </c>
      <c r="K164" s="131" t="s">
        <v>141</v>
      </c>
      <c r="L164" s="29"/>
      <c r="M164" s="136" t="s">
        <v>1</v>
      </c>
      <c r="N164" s="137" t="s">
        <v>38</v>
      </c>
      <c r="P164" s="138">
        <f t="shared" si="11"/>
        <v>0</v>
      </c>
      <c r="Q164" s="138">
        <v>0</v>
      </c>
      <c r="R164" s="138">
        <f t="shared" si="12"/>
        <v>0</v>
      </c>
      <c r="S164" s="138">
        <v>0</v>
      </c>
      <c r="T164" s="139">
        <f t="shared" si="13"/>
        <v>0</v>
      </c>
      <c r="AR164" s="140" t="s">
        <v>147</v>
      </c>
      <c r="AT164" s="140" t="s">
        <v>130</v>
      </c>
      <c r="AU164" s="140" t="s">
        <v>83</v>
      </c>
      <c r="AY164" s="14" t="s">
        <v>126</v>
      </c>
      <c r="BE164" s="141">
        <f t="shared" si="14"/>
        <v>0</v>
      </c>
      <c r="BF164" s="141">
        <f t="shared" si="15"/>
        <v>0</v>
      </c>
      <c r="BG164" s="141">
        <f t="shared" si="16"/>
        <v>0</v>
      </c>
      <c r="BH164" s="141">
        <f t="shared" si="17"/>
        <v>0</v>
      </c>
      <c r="BI164" s="141">
        <f t="shared" si="18"/>
        <v>0</v>
      </c>
      <c r="BJ164" s="14" t="s">
        <v>81</v>
      </c>
      <c r="BK164" s="141">
        <f t="shared" si="19"/>
        <v>0</v>
      </c>
      <c r="BL164" s="14" t="s">
        <v>147</v>
      </c>
      <c r="BM164" s="140" t="s">
        <v>273</v>
      </c>
    </row>
    <row r="165" spans="2:65" s="1" customFormat="1" ht="24.2" customHeight="1">
      <c r="B165" s="29"/>
      <c r="C165" s="142" t="s">
        <v>274</v>
      </c>
      <c r="D165" s="142" t="s">
        <v>137</v>
      </c>
      <c r="E165" s="143" t="s">
        <v>275</v>
      </c>
      <c r="F165" s="144" t="s">
        <v>276</v>
      </c>
      <c r="G165" s="145" t="s">
        <v>133</v>
      </c>
      <c r="H165" s="146">
        <v>77</v>
      </c>
      <c r="I165" s="147"/>
      <c r="J165" s="148">
        <f t="shared" si="10"/>
        <v>0</v>
      </c>
      <c r="K165" s="144" t="s">
        <v>141</v>
      </c>
      <c r="L165" s="149"/>
      <c r="M165" s="150" t="s">
        <v>1</v>
      </c>
      <c r="N165" s="151" t="s">
        <v>38</v>
      </c>
      <c r="P165" s="138">
        <f t="shared" si="11"/>
        <v>0</v>
      </c>
      <c r="Q165" s="138">
        <v>1E-4</v>
      </c>
      <c r="R165" s="138">
        <f t="shared" si="12"/>
        <v>7.7000000000000002E-3</v>
      </c>
      <c r="S165" s="138">
        <v>0</v>
      </c>
      <c r="T165" s="139">
        <f t="shared" si="13"/>
        <v>0</v>
      </c>
      <c r="AR165" s="140" t="s">
        <v>164</v>
      </c>
      <c r="AT165" s="140" t="s">
        <v>137</v>
      </c>
      <c r="AU165" s="140" t="s">
        <v>83</v>
      </c>
      <c r="AY165" s="14" t="s">
        <v>126</v>
      </c>
      <c r="BE165" s="141">
        <f t="shared" si="14"/>
        <v>0</v>
      </c>
      <c r="BF165" s="141">
        <f t="shared" si="15"/>
        <v>0</v>
      </c>
      <c r="BG165" s="141">
        <f t="shared" si="16"/>
        <v>0</v>
      </c>
      <c r="BH165" s="141">
        <f t="shared" si="17"/>
        <v>0</v>
      </c>
      <c r="BI165" s="141">
        <f t="shared" si="18"/>
        <v>0</v>
      </c>
      <c r="BJ165" s="14" t="s">
        <v>81</v>
      </c>
      <c r="BK165" s="141">
        <f t="shared" si="19"/>
        <v>0</v>
      </c>
      <c r="BL165" s="14" t="s">
        <v>147</v>
      </c>
      <c r="BM165" s="140" t="s">
        <v>277</v>
      </c>
    </row>
    <row r="166" spans="2:65" s="1" customFormat="1" ht="24.2" customHeight="1">
      <c r="B166" s="29"/>
      <c r="C166" s="142" t="s">
        <v>278</v>
      </c>
      <c r="D166" s="142" t="s">
        <v>137</v>
      </c>
      <c r="E166" s="143" t="s">
        <v>279</v>
      </c>
      <c r="F166" s="144" t="s">
        <v>280</v>
      </c>
      <c r="G166" s="145" t="s">
        <v>133</v>
      </c>
      <c r="H166" s="146">
        <v>82</v>
      </c>
      <c r="I166" s="147"/>
      <c r="J166" s="148">
        <f t="shared" si="10"/>
        <v>0</v>
      </c>
      <c r="K166" s="144" t="s">
        <v>141</v>
      </c>
      <c r="L166" s="149"/>
      <c r="M166" s="150" t="s">
        <v>1</v>
      </c>
      <c r="N166" s="151" t="s">
        <v>38</v>
      </c>
      <c r="P166" s="138">
        <f t="shared" si="11"/>
        <v>0</v>
      </c>
      <c r="Q166" s="138">
        <v>1E-4</v>
      </c>
      <c r="R166" s="138">
        <f t="shared" si="12"/>
        <v>8.2000000000000007E-3</v>
      </c>
      <c r="S166" s="138">
        <v>0</v>
      </c>
      <c r="T166" s="139">
        <f t="shared" si="13"/>
        <v>0</v>
      </c>
      <c r="AR166" s="140" t="s">
        <v>164</v>
      </c>
      <c r="AT166" s="140" t="s">
        <v>137</v>
      </c>
      <c r="AU166" s="140" t="s">
        <v>83</v>
      </c>
      <c r="AY166" s="14" t="s">
        <v>126</v>
      </c>
      <c r="BE166" s="141">
        <f t="shared" si="14"/>
        <v>0</v>
      </c>
      <c r="BF166" s="141">
        <f t="shared" si="15"/>
        <v>0</v>
      </c>
      <c r="BG166" s="141">
        <f t="shared" si="16"/>
        <v>0</v>
      </c>
      <c r="BH166" s="141">
        <f t="shared" si="17"/>
        <v>0</v>
      </c>
      <c r="BI166" s="141">
        <f t="shared" si="18"/>
        <v>0</v>
      </c>
      <c r="BJ166" s="14" t="s">
        <v>81</v>
      </c>
      <c r="BK166" s="141">
        <f t="shared" si="19"/>
        <v>0</v>
      </c>
      <c r="BL166" s="14" t="s">
        <v>147</v>
      </c>
      <c r="BM166" s="140" t="s">
        <v>281</v>
      </c>
    </row>
    <row r="167" spans="2:65" s="1" customFormat="1" ht="24.2" customHeight="1">
      <c r="B167" s="29"/>
      <c r="C167" s="129" t="s">
        <v>282</v>
      </c>
      <c r="D167" s="129" t="s">
        <v>130</v>
      </c>
      <c r="E167" s="130" t="s">
        <v>283</v>
      </c>
      <c r="F167" s="131" t="s">
        <v>284</v>
      </c>
      <c r="G167" s="132" t="s">
        <v>133</v>
      </c>
      <c r="H167" s="133">
        <v>17</v>
      </c>
      <c r="I167" s="134"/>
      <c r="J167" s="135">
        <f t="shared" si="10"/>
        <v>0</v>
      </c>
      <c r="K167" s="131" t="s">
        <v>141</v>
      </c>
      <c r="L167" s="29"/>
      <c r="M167" s="136" t="s">
        <v>1</v>
      </c>
      <c r="N167" s="137" t="s">
        <v>38</v>
      </c>
      <c r="P167" s="138">
        <f t="shared" si="11"/>
        <v>0</v>
      </c>
      <c r="Q167" s="138">
        <v>0</v>
      </c>
      <c r="R167" s="138">
        <f t="shared" si="12"/>
        <v>0</v>
      </c>
      <c r="S167" s="138">
        <v>0</v>
      </c>
      <c r="T167" s="139">
        <f t="shared" si="13"/>
        <v>0</v>
      </c>
      <c r="AR167" s="140" t="s">
        <v>147</v>
      </c>
      <c r="AT167" s="140" t="s">
        <v>130</v>
      </c>
      <c r="AU167" s="140" t="s">
        <v>83</v>
      </c>
      <c r="AY167" s="14" t="s">
        <v>126</v>
      </c>
      <c r="BE167" s="141">
        <f t="shared" si="14"/>
        <v>0</v>
      </c>
      <c r="BF167" s="141">
        <f t="shared" si="15"/>
        <v>0</v>
      </c>
      <c r="BG167" s="141">
        <f t="shared" si="16"/>
        <v>0</v>
      </c>
      <c r="BH167" s="141">
        <f t="shared" si="17"/>
        <v>0</v>
      </c>
      <c r="BI167" s="141">
        <f t="shared" si="18"/>
        <v>0</v>
      </c>
      <c r="BJ167" s="14" t="s">
        <v>81</v>
      </c>
      <c r="BK167" s="141">
        <f t="shared" si="19"/>
        <v>0</v>
      </c>
      <c r="BL167" s="14" t="s">
        <v>147</v>
      </c>
      <c r="BM167" s="140" t="s">
        <v>285</v>
      </c>
    </row>
    <row r="168" spans="2:65" s="1" customFormat="1" ht="24.2" customHeight="1">
      <c r="B168" s="29"/>
      <c r="C168" s="129" t="s">
        <v>286</v>
      </c>
      <c r="D168" s="129" t="s">
        <v>130</v>
      </c>
      <c r="E168" s="130" t="s">
        <v>287</v>
      </c>
      <c r="F168" s="131" t="s">
        <v>288</v>
      </c>
      <c r="G168" s="132" t="s">
        <v>156</v>
      </c>
      <c r="H168" s="133">
        <v>159</v>
      </c>
      <c r="I168" s="134"/>
      <c r="J168" s="135">
        <f t="shared" si="10"/>
        <v>0</v>
      </c>
      <c r="K168" s="131" t="s">
        <v>1</v>
      </c>
      <c r="L168" s="29"/>
      <c r="M168" s="136" t="s">
        <v>1</v>
      </c>
      <c r="N168" s="137" t="s">
        <v>38</v>
      </c>
      <c r="P168" s="138">
        <f t="shared" si="11"/>
        <v>0</v>
      </c>
      <c r="Q168" s="138">
        <v>0</v>
      </c>
      <c r="R168" s="138">
        <f t="shared" si="12"/>
        <v>0</v>
      </c>
      <c r="S168" s="138">
        <v>0</v>
      </c>
      <c r="T168" s="139">
        <f t="shared" si="13"/>
        <v>0</v>
      </c>
      <c r="AR168" s="140" t="s">
        <v>147</v>
      </c>
      <c r="AT168" s="140" t="s">
        <v>130</v>
      </c>
      <c r="AU168" s="140" t="s">
        <v>83</v>
      </c>
      <c r="AY168" s="14" t="s">
        <v>126</v>
      </c>
      <c r="BE168" s="141">
        <f t="shared" si="14"/>
        <v>0</v>
      </c>
      <c r="BF168" s="141">
        <f t="shared" si="15"/>
        <v>0</v>
      </c>
      <c r="BG168" s="141">
        <f t="shared" si="16"/>
        <v>0</v>
      </c>
      <c r="BH168" s="141">
        <f t="shared" si="17"/>
        <v>0</v>
      </c>
      <c r="BI168" s="141">
        <f t="shared" si="18"/>
        <v>0</v>
      </c>
      <c r="BJ168" s="14" t="s">
        <v>81</v>
      </c>
      <c r="BK168" s="141">
        <f t="shared" si="19"/>
        <v>0</v>
      </c>
      <c r="BL168" s="14" t="s">
        <v>147</v>
      </c>
      <c r="BM168" s="140" t="s">
        <v>289</v>
      </c>
    </row>
    <row r="169" spans="2:65" s="11" customFormat="1" ht="25.9" customHeight="1">
      <c r="B169" s="117"/>
      <c r="D169" s="118" t="s">
        <v>72</v>
      </c>
      <c r="E169" s="119" t="s">
        <v>137</v>
      </c>
      <c r="F169" s="119" t="s">
        <v>290</v>
      </c>
      <c r="I169" s="120"/>
      <c r="J169" s="121">
        <f>BK169</f>
        <v>0</v>
      </c>
      <c r="L169" s="117"/>
      <c r="M169" s="122"/>
      <c r="P169" s="123">
        <f>P170</f>
        <v>0</v>
      </c>
      <c r="R169" s="123">
        <f>R170</f>
        <v>0</v>
      </c>
      <c r="T169" s="124">
        <f>T170</f>
        <v>0</v>
      </c>
      <c r="AR169" s="118" t="s">
        <v>127</v>
      </c>
      <c r="AT169" s="125" t="s">
        <v>72</v>
      </c>
      <c r="AU169" s="125" t="s">
        <v>73</v>
      </c>
      <c r="AY169" s="118" t="s">
        <v>126</v>
      </c>
      <c r="BK169" s="126">
        <f>BK170</f>
        <v>0</v>
      </c>
    </row>
    <row r="170" spans="2:65" s="11" customFormat="1" ht="22.9" customHeight="1">
      <c r="B170" s="117"/>
      <c r="D170" s="118" t="s">
        <v>72</v>
      </c>
      <c r="E170" s="127" t="s">
        <v>291</v>
      </c>
      <c r="F170" s="127" t="s">
        <v>292</v>
      </c>
      <c r="I170" s="120"/>
      <c r="J170" s="128">
        <f>BK170</f>
        <v>0</v>
      </c>
      <c r="L170" s="117"/>
      <c r="M170" s="122"/>
      <c r="P170" s="123">
        <f>SUM(P171:P172)</f>
        <v>0</v>
      </c>
      <c r="R170" s="123">
        <f>SUM(R171:R172)</f>
        <v>0</v>
      </c>
      <c r="T170" s="124">
        <f>SUM(T171:T172)</f>
        <v>0</v>
      </c>
      <c r="AR170" s="118" t="s">
        <v>127</v>
      </c>
      <c r="AT170" s="125" t="s">
        <v>72</v>
      </c>
      <c r="AU170" s="125" t="s">
        <v>81</v>
      </c>
      <c r="AY170" s="118" t="s">
        <v>126</v>
      </c>
      <c r="BK170" s="126">
        <f>SUM(BK171:BK172)</f>
        <v>0</v>
      </c>
    </row>
    <row r="171" spans="2:65" s="1" customFormat="1" ht="21.75" customHeight="1">
      <c r="B171" s="29"/>
      <c r="C171" s="129" t="s">
        <v>293</v>
      </c>
      <c r="D171" s="129" t="s">
        <v>130</v>
      </c>
      <c r="E171" s="130" t="s">
        <v>294</v>
      </c>
      <c r="F171" s="131" t="s">
        <v>295</v>
      </c>
      <c r="G171" s="132" t="s">
        <v>133</v>
      </c>
      <c r="H171" s="133">
        <v>6</v>
      </c>
      <c r="I171" s="134"/>
      <c r="J171" s="135">
        <f>ROUND(I171*H171,2)</f>
        <v>0</v>
      </c>
      <c r="K171" s="131" t="s">
        <v>141</v>
      </c>
      <c r="L171" s="29"/>
      <c r="M171" s="136" t="s">
        <v>1</v>
      </c>
      <c r="N171" s="137" t="s">
        <v>38</v>
      </c>
      <c r="P171" s="138">
        <f>O171*H171</f>
        <v>0</v>
      </c>
      <c r="Q171" s="138">
        <v>0</v>
      </c>
      <c r="R171" s="138">
        <f>Q171*H171</f>
        <v>0</v>
      </c>
      <c r="S171" s="138">
        <v>0</v>
      </c>
      <c r="T171" s="139">
        <f>S171*H171</f>
        <v>0</v>
      </c>
      <c r="AR171" s="140" t="s">
        <v>227</v>
      </c>
      <c r="AT171" s="140" t="s">
        <v>130</v>
      </c>
      <c r="AU171" s="140" t="s">
        <v>83</v>
      </c>
      <c r="AY171" s="14" t="s">
        <v>126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4" t="s">
        <v>81</v>
      </c>
      <c r="BK171" s="141">
        <f>ROUND(I171*H171,2)</f>
        <v>0</v>
      </c>
      <c r="BL171" s="14" t="s">
        <v>227</v>
      </c>
      <c r="BM171" s="140" t="s">
        <v>296</v>
      </c>
    </row>
    <row r="172" spans="2:65" s="1" customFormat="1" ht="16.5" customHeight="1">
      <c r="B172" s="29"/>
      <c r="C172" s="142" t="s">
        <v>297</v>
      </c>
      <c r="D172" s="142" t="s">
        <v>137</v>
      </c>
      <c r="E172" s="143" t="s">
        <v>298</v>
      </c>
      <c r="F172" s="144" t="s">
        <v>299</v>
      </c>
      <c r="G172" s="145" t="s">
        <v>133</v>
      </c>
      <c r="H172" s="146">
        <v>6</v>
      </c>
      <c r="I172" s="147"/>
      <c r="J172" s="148">
        <f>ROUND(I172*H172,2)</f>
        <v>0</v>
      </c>
      <c r="K172" s="144" t="s">
        <v>1</v>
      </c>
      <c r="L172" s="149"/>
      <c r="M172" s="160" t="s">
        <v>1</v>
      </c>
      <c r="N172" s="161" t="s">
        <v>38</v>
      </c>
      <c r="O172" s="162"/>
      <c r="P172" s="163">
        <f>O172*H172</f>
        <v>0</v>
      </c>
      <c r="Q172" s="163">
        <v>0</v>
      </c>
      <c r="R172" s="163">
        <f>Q172*H172</f>
        <v>0</v>
      </c>
      <c r="S172" s="163">
        <v>0</v>
      </c>
      <c r="T172" s="164">
        <f>S172*H172</f>
        <v>0</v>
      </c>
      <c r="AR172" s="140" t="s">
        <v>236</v>
      </c>
      <c r="AT172" s="140" t="s">
        <v>137</v>
      </c>
      <c r="AU172" s="140" t="s">
        <v>83</v>
      </c>
      <c r="AY172" s="14" t="s">
        <v>126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4" t="s">
        <v>81</v>
      </c>
      <c r="BK172" s="141">
        <f>ROUND(I172*H172,2)</f>
        <v>0</v>
      </c>
      <c r="BL172" s="14" t="s">
        <v>227</v>
      </c>
      <c r="BM172" s="140" t="s">
        <v>300</v>
      </c>
    </row>
    <row r="173" spans="2:65" s="1" customFormat="1" ht="6.95" customHeight="1">
      <c r="B173" s="41"/>
      <c r="C173" s="42"/>
      <c r="D173" s="42"/>
      <c r="E173" s="42"/>
      <c r="F173" s="42"/>
      <c r="G173" s="42"/>
      <c r="H173" s="42"/>
      <c r="I173" s="42"/>
      <c r="J173" s="42"/>
      <c r="K173" s="42"/>
      <c r="L173" s="29"/>
    </row>
  </sheetData>
  <sheetProtection algorithmName="SHA-512" hashValue="nyMJ7ZkFj4FHznmiNAn+Gurtv5BPAZJ1OVTl0CpOiWolqzgmF5TUl6KrQuGNnO4JAtXU0b8vdxB7XaYUbxejPw==" saltValue="C/IuQf1LknxnZa2wHko8L5xG/yEwu3JxCZpK0XEmwsCjCUa37ryMeSyu1YcRYXdhI5okvZVlZSy/1aXYf/eulQ==" spinCount="100000" sheet="1" objects="1" scenarios="1" formatColumns="0" formatRows="0" autoFilter="0"/>
  <autoFilter ref="C122:K172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AT2" s="14" t="s">
        <v>86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>
      <c r="B4" s="17"/>
      <c r="D4" s="18" t="s">
        <v>96</v>
      </c>
      <c r="L4" s="17"/>
      <c r="M4" s="85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26.25" customHeight="1">
      <c r="B7" s="17"/>
      <c r="E7" s="204" t="str">
        <f>'Rekapitulace stavby'!K6</f>
        <v>Gymnázium a obchodní akademie Mariánské Lázně,  Ruská 355/7, 353 69 Mariánské Lázně 1</v>
      </c>
      <c r="F7" s="205"/>
      <c r="G7" s="205"/>
      <c r="H7" s="205"/>
      <c r="L7" s="17"/>
    </row>
    <row r="8" spans="2:46" s="1" customFormat="1" ht="12" customHeight="1">
      <c r="B8" s="29"/>
      <c r="D8" s="24" t="s">
        <v>97</v>
      </c>
      <c r="L8" s="29"/>
    </row>
    <row r="9" spans="2:46" s="1" customFormat="1" ht="16.5" customHeight="1">
      <c r="B9" s="29"/>
      <c r="E9" s="194" t="s">
        <v>301</v>
      </c>
      <c r="F9" s="203"/>
      <c r="G9" s="203"/>
      <c r="H9" s="203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18</v>
      </c>
      <c r="F11" s="22" t="s">
        <v>1</v>
      </c>
      <c r="I11" s="24" t="s">
        <v>19</v>
      </c>
      <c r="J11" s="22" t="s">
        <v>1</v>
      </c>
      <c r="L11" s="29"/>
    </row>
    <row r="12" spans="2:46" s="1" customFormat="1" ht="12" customHeight="1">
      <c r="B12" s="29"/>
      <c r="D12" s="24" t="s">
        <v>20</v>
      </c>
      <c r="F12" s="22" t="s">
        <v>21</v>
      </c>
      <c r="I12" s="24" t="s">
        <v>22</v>
      </c>
      <c r="J12" s="49" t="str">
        <f>'Rekapitulace stavby'!AN8</f>
        <v>29. 2. 2024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>
      <c r="B15" s="29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27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06" t="str">
        <f>'Rekapitulace stavby'!E14</f>
        <v>Vyplň údaj</v>
      </c>
      <c r="F18" s="176"/>
      <c r="G18" s="176"/>
      <c r="H18" s="176"/>
      <c r="I18" s="24" t="s">
        <v>26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29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>
      <c r="B21" s="29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31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>
      <c r="B24" s="29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32</v>
      </c>
      <c r="L26" s="29"/>
    </row>
    <row r="27" spans="2:12" s="7" customFormat="1" ht="16.5" customHeight="1">
      <c r="B27" s="86"/>
      <c r="E27" s="180" t="s">
        <v>1</v>
      </c>
      <c r="F27" s="180"/>
      <c r="G27" s="180"/>
      <c r="H27" s="180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5" customHeight="1">
      <c r="B30" s="29"/>
      <c r="D30" s="87" t="s">
        <v>33</v>
      </c>
      <c r="J30" s="63">
        <f>ROUND(J116,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5" customHeight="1">
      <c r="B33" s="29"/>
      <c r="D33" s="52" t="s">
        <v>37</v>
      </c>
      <c r="E33" s="24" t="s">
        <v>38</v>
      </c>
      <c r="F33" s="88">
        <f>ROUND((SUM(BE116:BE126)),  2)</f>
        <v>0</v>
      </c>
      <c r="I33" s="89">
        <v>0.21</v>
      </c>
      <c r="J33" s="88">
        <f>ROUND(((SUM(BE116:BE126))*I33),  2)</f>
        <v>0</v>
      </c>
      <c r="L33" s="29"/>
    </row>
    <row r="34" spans="2:12" s="1" customFormat="1" ht="14.45" customHeight="1">
      <c r="B34" s="29"/>
      <c r="E34" s="24" t="s">
        <v>39</v>
      </c>
      <c r="F34" s="88">
        <f>ROUND((SUM(BF116:BF126)),  2)</f>
        <v>0</v>
      </c>
      <c r="I34" s="89">
        <v>0.12</v>
      </c>
      <c r="J34" s="88">
        <f>ROUND(((SUM(BF116:BF126))*I34),  2)</f>
        <v>0</v>
      </c>
      <c r="L34" s="29"/>
    </row>
    <row r="35" spans="2:12" s="1" customFormat="1" ht="14.45" hidden="1" customHeight="1">
      <c r="B35" s="29"/>
      <c r="E35" s="24" t="s">
        <v>40</v>
      </c>
      <c r="F35" s="88">
        <f>ROUND((SUM(BG116:BG126)),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4" t="s">
        <v>41</v>
      </c>
      <c r="F36" s="88">
        <f>ROUND((SUM(BH116:BH126)),  2)</f>
        <v>0</v>
      </c>
      <c r="I36" s="89">
        <v>0.12</v>
      </c>
      <c r="J36" s="88">
        <f>0</f>
        <v>0</v>
      </c>
      <c r="L36" s="29"/>
    </row>
    <row r="37" spans="2:12" s="1" customFormat="1" ht="14.45" hidden="1" customHeight="1">
      <c r="B37" s="29"/>
      <c r="E37" s="24" t="s">
        <v>42</v>
      </c>
      <c r="F37" s="88">
        <f>ROUND((SUM(BI116:BI126)),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5" customHeight="1">
      <c r="B39" s="29"/>
      <c r="C39" s="90"/>
      <c r="D39" s="91" t="s">
        <v>43</v>
      </c>
      <c r="E39" s="54"/>
      <c r="F39" s="54"/>
      <c r="G39" s="92" t="s">
        <v>44</v>
      </c>
      <c r="H39" s="93" t="s">
        <v>45</v>
      </c>
      <c r="I39" s="54"/>
      <c r="J39" s="94">
        <f>SUM(J30:J37)</f>
        <v>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9"/>
      <c r="D61" s="40" t="s">
        <v>48</v>
      </c>
      <c r="E61" s="31"/>
      <c r="F61" s="96" t="s">
        <v>49</v>
      </c>
      <c r="G61" s="40" t="s">
        <v>48</v>
      </c>
      <c r="H61" s="31"/>
      <c r="I61" s="31"/>
      <c r="J61" s="97" t="s">
        <v>49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9"/>
      <c r="D76" s="40" t="s">
        <v>48</v>
      </c>
      <c r="E76" s="31"/>
      <c r="F76" s="96" t="s">
        <v>49</v>
      </c>
      <c r="G76" s="40" t="s">
        <v>48</v>
      </c>
      <c r="H76" s="31"/>
      <c r="I76" s="31"/>
      <c r="J76" s="97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18" t="s">
        <v>99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4" t="s">
        <v>16</v>
      </c>
      <c r="L84" s="29"/>
    </row>
    <row r="85" spans="2:47" s="1" customFormat="1" ht="26.25" customHeight="1">
      <c r="B85" s="29"/>
      <c r="E85" s="204" t="str">
        <f>E7</f>
        <v>Gymnázium a obchodní akademie Mariánské Lázně,  Ruská 355/7, 353 69 Mariánské Lázně 1</v>
      </c>
      <c r="F85" s="205"/>
      <c r="G85" s="205"/>
      <c r="H85" s="205"/>
      <c r="L85" s="29"/>
    </row>
    <row r="86" spans="2:47" s="1" customFormat="1" ht="12" customHeight="1">
      <c r="B86" s="29"/>
      <c r="C86" s="24" t="s">
        <v>97</v>
      </c>
      <c r="L86" s="29"/>
    </row>
    <row r="87" spans="2:47" s="1" customFormat="1" ht="16.5" customHeight="1">
      <c r="B87" s="29"/>
      <c r="E87" s="194" t="str">
        <f>E9</f>
        <v>02 - Zabezpečení LAN a WIFI</v>
      </c>
      <c r="F87" s="203"/>
      <c r="G87" s="203"/>
      <c r="H87" s="203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4" t="s">
        <v>20</v>
      </c>
      <c r="F89" s="22" t="str">
        <f>F12</f>
        <v xml:space="preserve"> </v>
      </c>
      <c r="I89" s="24" t="s">
        <v>22</v>
      </c>
      <c r="J89" s="49" t="str">
        <f>IF(J12="","",J12)</f>
        <v>29. 2. 2024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4" t="s">
        <v>24</v>
      </c>
      <c r="F91" s="22" t="str">
        <f>E15</f>
        <v xml:space="preserve"> </v>
      </c>
      <c r="I91" s="24" t="s">
        <v>29</v>
      </c>
      <c r="J91" s="27" t="str">
        <f>E21</f>
        <v xml:space="preserve"> </v>
      </c>
      <c r="L91" s="29"/>
    </row>
    <row r="92" spans="2:47" s="1" customFormat="1" ht="15.2" customHeight="1">
      <c r="B92" s="29"/>
      <c r="C92" s="24" t="s">
        <v>27</v>
      </c>
      <c r="F92" s="22" t="str">
        <f>IF(E18="","",E18)</f>
        <v>Vyplň údaj</v>
      </c>
      <c r="I92" s="24" t="s">
        <v>31</v>
      </c>
      <c r="J92" s="27" t="str">
        <f>E24</f>
        <v xml:space="preserve"> 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100</v>
      </c>
      <c r="D94" s="90"/>
      <c r="E94" s="90"/>
      <c r="F94" s="90"/>
      <c r="G94" s="90"/>
      <c r="H94" s="90"/>
      <c r="I94" s="90"/>
      <c r="J94" s="99" t="s">
        <v>101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102</v>
      </c>
      <c r="J96" s="63">
        <f>J116</f>
        <v>0</v>
      </c>
      <c r="L96" s="29"/>
      <c r="AU96" s="14" t="s">
        <v>103</v>
      </c>
    </row>
    <row r="97" spans="2:12" s="1" customFormat="1" ht="21.95" customHeight="1">
      <c r="B97" s="29"/>
      <c r="L97" s="29"/>
    </row>
    <row r="98" spans="2:12" s="1" customFormat="1" ht="6.95" customHeight="1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29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9"/>
    </row>
    <row r="103" spans="2:12" s="1" customFormat="1" ht="24.95" customHeight="1">
      <c r="B103" s="29"/>
      <c r="C103" s="18" t="s">
        <v>111</v>
      </c>
      <c r="L103" s="29"/>
    </row>
    <row r="104" spans="2:12" s="1" customFormat="1" ht="6.95" customHeight="1">
      <c r="B104" s="29"/>
      <c r="L104" s="29"/>
    </row>
    <row r="105" spans="2:12" s="1" customFormat="1" ht="12" customHeight="1">
      <c r="B105" s="29"/>
      <c r="C105" s="24" t="s">
        <v>16</v>
      </c>
      <c r="L105" s="29"/>
    </row>
    <row r="106" spans="2:12" s="1" customFormat="1" ht="26.25" customHeight="1">
      <c r="B106" s="29"/>
      <c r="E106" s="204" t="str">
        <f>E7</f>
        <v>Gymnázium a obchodní akademie Mariánské Lázně,  Ruská 355/7, 353 69 Mariánské Lázně 1</v>
      </c>
      <c r="F106" s="205"/>
      <c r="G106" s="205"/>
      <c r="H106" s="205"/>
      <c r="L106" s="29"/>
    </row>
    <row r="107" spans="2:12" s="1" customFormat="1" ht="12" customHeight="1">
      <c r="B107" s="29"/>
      <c r="C107" s="24" t="s">
        <v>97</v>
      </c>
      <c r="L107" s="29"/>
    </row>
    <row r="108" spans="2:12" s="1" customFormat="1" ht="16.5" customHeight="1">
      <c r="B108" s="29"/>
      <c r="E108" s="194" t="str">
        <f>E9</f>
        <v>02 - Zabezpečení LAN a WIFI</v>
      </c>
      <c r="F108" s="203"/>
      <c r="G108" s="203"/>
      <c r="H108" s="203"/>
      <c r="L108" s="29"/>
    </row>
    <row r="109" spans="2:12" s="1" customFormat="1" ht="6.95" customHeight="1">
      <c r="B109" s="29"/>
      <c r="L109" s="29"/>
    </row>
    <row r="110" spans="2:12" s="1" customFormat="1" ht="12" customHeight="1">
      <c r="B110" s="29"/>
      <c r="C110" s="24" t="s">
        <v>20</v>
      </c>
      <c r="F110" s="22" t="str">
        <f>F12</f>
        <v xml:space="preserve"> </v>
      </c>
      <c r="I110" s="24" t="s">
        <v>22</v>
      </c>
      <c r="J110" s="49" t="str">
        <f>IF(J12="","",J12)</f>
        <v>29. 2. 2024</v>
      </c>
      <c r="L110" s="29"/>
    </row>
    <row r="111" spans="2:12" s="1" customFormat="1" ht="6.95" customHeight="1">
      <c r="B111" s="29"/>
      <c r="L111" s="29"/>
    </row>
    <row r="112" spans="2:12" s="1" customFormat="1" ht="15.2" customHeight="1">
      <c r="B112" s="29"/>
      <c r="C112" s="24" t="s">
        <v>24</v>
      </c>
      <c r="F112" s="22" t="str">
        <f>E15</f>
        <v xml:space="preserve"> </v>
      </c>
      <c r="I112" s="24" t="s">
        <v>29</v>
      </c>
      <c r="J112" s="27" t="str">
        <f>E21</f>
        <v xml:space="preserve"> </v>
      </c>
      <c r="L112" s="29"/>
    </row>
    <row r="113" spans="2:65" s="1" customFormat="1" ht="15.2" customHeight="1">
      <c r="B113" s="29"/>
      <c r="C113" s="24" t="s">
        <v>27</v>
      </c>
      <c r="F113" s="22" t="str">
        <f>IF(E18="","",E18)</f>
        <v>Vyplň údaj</v>
      </c>
      <c r="I113" s="24" t="s">
        <v>31</v>
      </c>
      <c r="J113" s="27" t="str">
        <f>E24</f>
        <v xml:space="preserve"> </v>
      </c>
      <c r="L113" s="29"/>
    </row>
    <row r="114" spans="2:65" s="1" customFormat="1" ht="10.35" customHeight="1">
      <c r="B114" s="29"/>
      <c r="L114" s="29"/>
    </row>
    <row r="115" spans="2:65" s="10" customFormat="1" ht="29.25" customHeight="1">
      <c r="B115" s="109"/>
      <c r="C115" s="110" t="s">
        <v>112</v>
      </c>
      <c r="D115" s="111" t="s">
        <v>58</v>
      </c>
      <c r="E115" s="111" t="s">
        <v>54</v>
      </c>
      <c r="F115" s="111" t="s">
        <v>55</v>
      </c>
      <c r="G115" s="111" t="s">
        <v>113</v>
      </c>
      <c r="H115" s="111" t="s">
        <v>114</v>
      </c>
      <c r="I115" s="111" t="s">
        <v>115</v>
      </c>
      <c r="J115" s="111" t="s">
        <v>101</v>
      </c>
      <c r="K115" s="112" t="s">
        <v>116</v>
      </c>
      <c r="L115" s="109"/>
      <c r="M115" s="56" t="s">
        <v>1</v>
      </c>
      <c r="N115" s="57" t="s">
        <v>37</v>
      </c>
      <c r="O115" s="57" t="s">
        <v>117</v>
      </c>
      <c r="P115" s="57" t="s">
        <v>118</v>
      </c>
      <c r="Q115" s="57" t="s">
        <v>119</v>
      </c>
      <c r="R115" s="57" t="s">
        <v>120</v>
      </c>
      <c r="S115" s="57" t="s">
        <v>121</v>
      </c>
      <c r="T115" s="58" t="s">
        <v>122</v>
      </c>
    </row>
    <row r="116" spans="2:65" s="1" customFormat="1" ht="22.9" customHeight="1">
      <c r="B116" s="29"/>
      <c r="C116" s="61" t="s">
        <v>123</v>
      </c>
      <c r="J116" s="113">
        <f>BK116</f>
        <v>0</v>
      </c>
      <c r="L116" s="29"/>
      <c r="M116" s="59"/>
      <c r="N116" s="50"/>
      <c r="O116" s="50"/>
      <c r="P116" s="114">
        <f>SUM(P117:P126)</f>
        <v>0</v>
      </c>
      <c r="Q116" s="50"/>
      <c r="R116" s="114">
        <f>SUM(R117:R126)</f>
        <v>0</v>
      </c>
      <c r="S116" s="50"/>
      <c r="T116" s="115">
        <f>SUM(T117:T126)</f>
        <v>0</v>
      </c>
      <c r="AT116" s="14" t="s">
        <v>72</v>
      </c>
      <c r="AU116" s="14" t="s">
        <v>103</v>
      </c>
      <c r="BK116" s="116">
        <f>SUM(BK117:BK126)</f>
        <v>0</v>
      </c>
    </row>
    <row r="117" spans="2:65" s="1" customFormat="1" ht="21.75" customHeight="1">
      <c r="B117" s="29"/>
      <c r="C117" s="142" t="s">
        <v>81</v>
      </c>
      <c r="D117" s="142" t="s">
        <v>137</v>
      </c>
      <c r="E117" s="143" t="s">
        <v>302</v>
      </c>
      <c r="F117" s="144" t="s">
        <v>303</v>
      </c>
      <c r="G117" s="145" t="s">
        <v>140</v>
      </c>
      <c r="H117" s="146">
        <v>1</v>
      </c>
      <c r="I117" s="147"/>
      <c r="J117" s="148">
        <f t="shared" ref="J117:J126" si="0">ROUND(I117*H117,2)</f>
        <v>0</v>
      </c>
      <c r="K117" s="144" t="s">
        <v>1</v>
      </c>
      <c r="L117" s="149"/>
      <c r="M117" s="150" t="s">
        <v>1</v>
      </c>
      <c r="N117" s="151" t="s">
        <v>38</v>
      </c>
      <c r="P117" s="138">
        <f t="shared" ref="P117:P126" si="1">O117*H117</f>
        <v>0</v>
      </c>
      <c r="Q117" s="138">
        <v>0</v>
      </c>
      <c r="R117" s="138">
        <f t="shared" ref="R117:R126" si="2">Q117*H117</f>
        <v>0</v>
      </c>
      <c r="S117" s="138">
        <v>0</v>
      </c>
      <c r="T117" s="139">
        <f t="shared" ref="T117:T126" si="3">S117*H117</f>
        <v>0</v>
      </c>
      <c r="AR117" s="140" t="s">
        <v>142</v>
      </c>
      <c r="AT117" s="140" t="s">
        <v>137</v>
      </c>
      <c r="AU117" s="140" t="s">
        <v>73</v>
      </c>
      <c r="AY117" s="14" t="s">
        <v>126</v>
      </c>
      <c r="BE117" s="141">
        <f t="shared" ref="BE117:BE126" si="4">IF(N117="základní",J117,0)</f>
        <v>0</v>
      </c>
      <c r="BF117" s="141">
        <f t="shared" ref="BF117:BF126" si="5">IF(N117="snížená",J117,0)</f>
        <v>0</v>
      </c>
      <c r="BG117" s="141">
        <f t="shared" ref="BG117:BG126" si="6">IF(N117="zákl. přenesená",J117,0)</f>
        <v>0</v>
      </c>
      <c r="BH117" s="141">
        <f t="shared" ref="BH117:BH126" si="7">IF(N117="sníž. přenesená",J117,0)</f>
        <v>0</v>
      </c>
      <c r="BI117" s="141">
        <f t="shared" ref="BI117:BI126" si="8">IF(N117="nulová",J117,0)</f>
        <v>0</v>
      </c>
      <c r="BJ117" s="14" t="s">
        <v>81</v>
      </c>
      <c r="BK117" s="141">
        <f t="shared" ref="BK117:BK126" si="9">ROUND(I117*H117,2)</f>
        <v>0</v>
      </c>
      <c r="BL117" s="14" t="s">
        <v>134</v>
      </c>
      <c r="BM117" s="140" t="s">
        <v>304</v>
      </c>
    </row>
    <row r="118" spans="2:65" s="1" customFormat="1" ht="16.5" customHeight="1">
      <c r="B118" s="29"/>
      <c r="C118" s="142" t="s">
        <v>251</v>
      </c>
      <c r="D118" s="142" t="s">
        <v>137</v>
      </c>
      <c r="E118" s="143" t="s">
        <v>305</v>
      </c>
      <c r="F118" s="144" t="s">
        <v>306</v>
      </c>
      <c r="G118" s="145" t="s">
        <v>133</v>
      </c>
      <c r="H118" s="146">
        <v>1</v>
      </c>
      <c r="I118" s="147"/>
      <c r="J118" s="148">
        <f t="shared" si="0"/>
        <v>0</v>
      </c>
      <c r="K118" s="144" t="s">
        <v>1</v>
      </c>
      <c r="L118" s="149"/>
      <c r="M118" s="150" t="s">
        <v>1</v>
      </c>
      <c r="N118" s="151" t="s">
        <v>38</v>
      </c>
      <c r="P118" s="138">
        <f t="shared" si="1"/>
        <v>0</v>
      </c>
      <c r="Q118" s="138">
        <v>0</v>
      </c>
      <c r="R118" s="138">
        <f t="shared" si="2"/>
        <v>0</v>
      </c>
      <c r="S118" s="138">
        <v>0</v>
      </c>
      <c r="T118" s="139">
        <f t="shared" si="3"/>
        <v>0</v>
      </c>
      <c r="AR118" s="140" t="s">
        <v>142</v>
      </c>
      <c r="AT118" s="140" t="s">
        <v>137</v>
      </c>
      <c r="AU118" s="140" t="s">
        <v>73</v>
      </c>
      <c r="AY118" s="14" t="s">
        <v>126</v>
      </c>
      <c r="BE118" s="141">
        <f t="shared" si="4"/>
        <v>0</v>
      </c>
      <c r="BF118" s="141">
        <f t="shared" si="5"/>
        <v>0</v>
      </c>
      <c r="BG118" s="141">
        <f t="shared" si="6"/>
        <v>0</v>
      </c>
      <c r="BH118" s="141">
        <f t="shared" si="7"/>
        <v>0</v>
      </c>
      <c r="BI118" s="141">
        <f t="shared" si="8"/>
        <v>0</v>
      </c>
      <c r="BJ118" s="14" t="s">
        <v>81</v>
      </c>
      <c r="BK118" s="141">
        <f t="shared" si="9"/>
        <v>0</v>
      </c>
      <c r="BL118" s="14" t="s">
        <v>134</v>
      </c>
      <c r="BM118" s="140" t="s">
        <v>307</v>
      </c>
    </row>
    <row r="119" spans="2:65" s="1" customFormat="1" ht="21.75" customHeight="1">
      <c r="B119" s="29"/>
      <c r="C119" s="142" t="s">
        <v>83</v>
      </c>
      <c r="D119" s="142" t="s">
        <v>137</v>
      </c>
      <c r="E119" s="143" t="s">
        <v>308</v>
      </c>
      <c r="F119" s="144" t="s">
        <v>309</v>
      </c>
      <c r="G119" s="145" t="s">
        <v>140</v>
      </c>
      <c r="H119" s="146">
        <v>1</v>
      </c>
      <c r="I119" s="147"/>
      <c r="J119" s="148">
        <f t="shared" si="0"/>
        <v>0</v>
      </c>
      <c r="K119" s="144" t="s">
        <v>1</v>
      </c>
      <c r="L119" s="149"/>
      <c r="M119" s="150" t="s">
        <v>1</v>
      </c>
      <c r="N119" s="151" t="s">
        <v>38</v>
      </c>
      <c r="P119" s="138">
        <f t="shared" si="1"/>
        <v>0</v>
      </c>
      <c r="Q119" s="138">
        <v>0</v>
      </c>
      <c r="R119" s="138">
        <f t="shared" si="2"/>
        <v>0</v>
      </c>
      <c r="S119" s="138">
        <v>0</v>
      </c>
      <c r="T119" s="139">
        <f t="shared" si="3"/>
        <v>0</v>
      </c>
      <c r="AR119" s="140" t="s">
        <v>142</v>
      </c>
      <c r="AT119" s="140" t="s">
        <v>137</v>
      </c>
      <c r="AU119" s="140" t="s">
        <v>73</v>
      </c>
      <c r="AY119" s="14" t="s">
        <v>126</v>
      </c>
      <c r="BE119" s="141">
        <f t="shared" si="4"/>
        <v>0</v>
      </c>
      <c r="BF119" s="141">
        <f t="shared" si="5"/>
        <v>0</v>
      </c>
      <c r="BG119" s="141">
        <f t="shared" si="6"/>
        <v>0</v>
      </c>
      <c r="BH119" s="141">
        <f t="shared" si="7"/>
        <v>0</v>
      </c>
      <c r="BI119" s="141">
        <f t="shared" si="8"/>
        <v>0</v>
      </c>
      <c r="BJ119" s="14" t="s">
        <v>81</v>
      </c>
      <c r="BK119" s="141">
        <f t="shared" si="9"/>
        <v>0</v>
      </c>
      <c r="BL119" s="14" t="s">
        <v>134</v>
      </c>
      <c r="BM119" s="140" t="s">
        <v>310</v>
      </c>
    </row>
    <row r="120" spans="2:65" s="1" customFormat="1" ht="24.2" customHeight="1">
      <c r="B120" s="29"/>
      <c r="C120" s="142" t="s">
        <v>127</v>
      </c>
      <c r="D120" s="142" t="s">
        <v>137</v>
      </c>
      <c r="E120" s="143" t="s">
        <v>311</v>
      </c>
      <c r="F120" s="144" t="s">
        <v>312</v>
      </c>
      <c r="G120" s="145" t="s">
        <v>140</v>
      </c>
      <c r="H120" s="146">
        <v>8</v>
      </c>
      <c r="I120" s="147"/>
      <c r="J120" s="148">
        <f t="shared" si="0"/>
        <v>0</v>
      </c>
      <c r="K120" s="144" t="s">
        <v>1</v>
      </c>
      <c r="L120" s="149"/>
      <c r="M120" s="150" t="s">
        <v>1</v>
      </c>
      <c r="N120" s="151" t="s">
        <v>38</v>
      </c>
      <c r="P120" s="138">
        <f t="shared" si="1"/>
        <v>0</v>
      </c>
      <c r="Q120" s="138">
        <v>0</v>
      </c>
      <c r="R120" s="138">
        <f t="shared" si="2"/>
        <v>0</v>
      </c>
      <c r="S120" s="138">
        <v>0</v>
      </c>
      <c r="T120" s="139">
        <f t="shared" si="3"/>
        <v>0</v>
      </c>
      <c r="AR120" s="140" t="s">
        <v>142</v>
      </c>
      <c r="AT120" s="140" t="s">
        <v>137</v>
      </c>
      <c r="AU120" s="140" t="s">
        <v>73</v>
      </c>
      <c r="AY120" s="14" t="s">
        <v>126</v>
      </c>
      <c r="BE120" s="141">
        <f t="shared" si="4"/>
        <v>0</v>
      </c>
      <c r="BF120" s="141">
        <f t="shared" si="5"/>
        <v>0</v>
      </c>
      <c r="BG120" s="141">
        <f t="shared" si="6"/>
        <v>0</v>
      </c>
      <c r="BH120" s="141">
        <f t="shared" si="7"/>
        <v>0</v>
      </c>
      <c r="BI120" s="141">
        <f t="shared" si="8"/>
        <v>0</v>
      </c>
      <c r="BJ120" s="14" t="s">
        <v>81</v>
      </c>
      <c r="BK120" s="141">
        <f t="shared" si="9"/>
        <v>0</v>
      </c>
      <c r="BL120" s="14" t="s">
        <v>134</v>
      </c>
      <c r="BM120" s="140" t="s">
        <v>313</v>
      </c>
    </row>
    <row r="121" spans="2:65" s="1" customFormat="1" ht="24.2" customHeight="1">
      <c r="B121" s="29"/>
      <c r="C121" s="142" t="s">
        <v>134</v>
      </c>
      <c r="D121" s="142" t="s">
        <v>137</v>
      </c>
      <c r="E121" s="143" t="s">
        <v>314</v>
      </c>
      <c r="F121" s="144" t="s">
        <v>315</v>
      </c>
      <c r="G121" s="145" t="s">
        <v>140</v>
      </c>
      <c r="H121" s="146">
        <v>5</v>
      </c>
      <c r="I121" s="147"/>
      <c r="J121" s="148">
        <f t="shared" si="0"/>
        <v>0</v>
      </c>
      <c r="K121" s="144" t="s">
        <v>1</v>
      </c>
      <c r="L121" s="149"/>
      <c r="M121" s="150" t="s">
        <v>1</v>
      </c>
      <c r="N121" s="151" t="s">
        <v>38</v>
      </c>
      <c r="P121" s="138">
        <f t="shared" si="1"/>
        <v>0</v>
      </c>
      <c r="Q121" s="138">
        <v>0</v>
      </c>
      <c r="R121" s="138">
        <f t="shared" si="2"/>
        <v>0</v>
      </c>
      <c r="S121" s="138">
        <v>0</v>
      </c>
      <c r="T121" s="139">
        <f t="shared" si="3"/>
        <v>0</v>
      </c>
      <c r="AR121" s="140" t="s">
        <v>142</v>
      </c>
      <c r="AT121" s="140" t="s">
        <v>137</v>
      </c>
      <c r="AU121" s="140" t="s">
        <v>73</v>
      </c>
      <c r="AY121" s="14" t="s">
        <v>126</v>
      </c>
      <c r="BE121" s="141">
        <f t="shared" si="4"/>
        <v>0</v>
      </c>
      <c r="BF121" s="141">
        <f t="shared" si="5"/>
        <v>0</v>
      </c>
      <c r="BG121" s="141">
        <f t="shared" si="6"/>
        <v>0</v>
      </c>
      <c r="BH121" s="141">
        <f t="shared" si="7"/>
        <v>0</v>
      </c>
      <c r="BI121" s="141">
        <f t="shared" si="8"/>
        <v>0</v>
      </c>
      <c r="BJ121" s="14" t="s">
        <v>81</v>
      </c>
      <c r="BK121" s="141">
        <f t="shared" si="9"/>
        <v>0</v>
      </c>
      <c r="BL121" s="14" t="s">
        <v>134</v>
      </c>
      <c r="BM121" s="140" t="s">
        <v>316</v>
      </c>
    </row>
    <row r="122" spans="2:65" s="1" customFormat="1" ht="16.5" customHeight="1">
      <c r="B122" s="29"/>
      <c r="C122" s="142" t="s">
        <v>189</v>
      </c>
      <c r="D122" s="142" t="s">
        <v>137</v>
      </c>
      <c r="E122" s="143" t="s">
        <v>317</v>
      </c>
      <c r="F122" s="144" t="s">
        <v>318</v>
      </c>
      <c r="G122" s="145" t="s">
        <v>140</v>
      </c>
      <c r="H122" s="146">
        <v>1</v>
      </c>
      <c r="I122" s="147"/>
      <c r="J122" s="148">
        <f t="shared" si="0"/>
        <v>0</v>
      </c>
      <c r="K122" s="144" t="s">
        <v>1</v>
      </c>
      <c r="L122" s="149"/>
      <c r="M122" s="150" t="s">
        <v>1</v>
      </c>
      <c r="N122" s="151" t="s">
        <v>38</v>
      </c>
      <c r="P122" s="138">
        <f t="shared" si="1"/>
        <v>0</v>
      </c>
      <c r="Q122" s="138">
        <v>0</v>
      </c>
      <c r="R122" s="138">
        <f t="shared" si="2"/>
        <v>0</v>
      </c>
      <c r="S122" s="138">
        <v>0</v>
      </c>
      <c r="T122" s="139">
        <f t="shared" si="3"/>
        <v>0</v>
      </c>
      <c r="AR122" s="140" t="s">
        <v>142</v>
      </c>
      <c r="AT122" s="140" t="s">
        <v>137</v>
      </c>
      <c r="AU122" s="140" t="s">
        <v>73</v>
      </c>
      <c r="AY122" s="14" t="s">
        <v>126</v>
      </c>
      <c r="BE122" s="141">
        <f t="shared" si="4"/>
        <v>0</v>
      </c>
      <c r="BF122" s="141">
        <f t="shared" si="5"/>
        <v>0</v>
      </c>
      <c r="BG122" s="141">
        <f t="shared" si="6"/>
        <v>0</v>
      </c>
      <c r="BH122" s="141">
        <f t="shared" si="7"/>
        <v>0</v>
      </c>
      <c r="BI122" s="141">
        <f t="shared" si="8"/>
        <v>0</v>
      </c>
      <c r="BJ122" s="14" t="s">
        <v>81</v>
      </c>
      <c r="BK122" s="141">
        <f t="shared" si="9"/>
        <v>0</v>
      </c>
      <c r="BL122" s="14" t="s">
        <v>134</v>
      </c>
      <c r="BM122" s="140" t="s">
        <v>319</v>
      </c>
    </row>
    <row r="123" spans="2:65" s="1" customFormat="1" ht="16.5" customHeight="1">
      <c r="B123" s="29"/>
      <c r="C123" s="142" t="s">
        <v>192</v>
      </c>
      <c r="D123" s="142" t="s">
        <v>137</v>
      </c>
      <c r="E123" s="143" t="s">
        <v>320</v>
      </c>
      <c r="F123" s="144" t="s">
        <v>321</v>
      </c>
      <c r="G123" s="145" t="s">
        <v>140</v>
      </c>
      <c r="H123" s="146">
        <v>53</v>
      </c>
      <c r="I123" s="147"/>
      <c r="J123" s="148">
        <f t="shared" si="0"/>
        <v>0</v>
      </c>
      <c r="K123" s="144" t="s">
        <v>1</v>
      </c>
      <c r="L123" s="149"/>
      <c r="M123" s="150" t="s">
        <v>1</v>
      </c>
      <c r="N123" s="151" t="s">
        <v>38</v>
      </c>
      <c r="P123" s="138">
        <f t="shared" si="1"/>
        <v>0</v>
      </c>
      <c r="Q123" s="138">
        <v>0</v>
      </c>
      <c r="R123" s="138">
        <f t="shared" si="2"/>
        <v>0</v>
      </c>
      <c r="S123" s="138">
        <v>0</v>
      </c>
      <c r="T123" s="139">
        <f t="shared" si="3"/>
        <v>0</v>
      </c>
      <c r="AR123" s="140" t="s">
        <v>142</v>
      </c>
      <c r="AT123" s="140" t="s">
        <v>137</v>
      </c>
      <c r="AU123" s="140" t="s">
        <v>73</v>
      </c>
      <c r="AY123" s="14" t="s">
        <v>126</v>
      </c>
      <c r="BE123" s="141">
        <f t="shared" si="4"/>
        <v>0</v>
      </c>
      <c r="BF123" s="141">
        <f t="shared" si="5"/>
        <v>0</v>
      </c>
      <c r="BG123" s="141">
        <f t="shared" si="6"/>
        <v>0</v>
      </c>
      <c r="BH123" s="141">
        <f t="shared" si="7"/>
        <v>0</v>
      </c>
      <c r="BI123" s="141">
        <f t="shared" si="8"/>
        <v>0</v>
      </c>
      <c r="BJ123" s="14" t="s">
        <v>81</v>
      </c>
      <c r="BK123" s="141">
        <f t="shared" si="9"/>
        <v>0</v>
      </c>
      <c r="BL123" s="14" t="s">
        <v>134</v>
      </c>
      <c r="BM123" s="140" t="s">
        <v>322</v>
      </c>
    </row>
    <row r="124" spans="2:65" s="1" customFormat="1" ht="16.5" customHeight="1">
      <c r="B124" s="29"/>
      <c r="C124" s="142" t="s">
        <v>197</v>
      </c>
      <c r="D124" s="142" t="s">
        <v>137</v>
      </c>
      <c r="E124" s="143" t="s">
        <v>323</v>
      </c>
      <c r="F124" s="144" t="s">
        <v>324</v>
      </c>
      <c r="G124" s="145" t="s">
        <v>140</v>
      </c>
      <c r="H124" s="146">
        <v>1</v>
      </c>
      <c r="I124" s="147"/>
      <c r="J124" s="148">
        <f t="shared" si="0"/>
        <v>0</v>
      </c>
      <c r="K124" s="144" t="s">
        <v>1</v>
      </c>
      <c r="L124" s="149"/>
      <c r="M124" s="150" t="s">
        <v>1</v>
      </c>
      <c r="N124" s="151" t="s">
        <v>38</v>
      </c>
      <c r="P124" s="138">
        <f t="shared" si="1"/>
        <v>0</v>
      </c>
      <c r="Q124" s="138">
        <v>0</v>
      </c>
      <c r="R124" s="138">
        <f t="shared" si="2"/>
        <v>0</v>
      </c>
      <c r="S124" s="138">
        <v>0</v>
      </c>
      <c r="T124" s="139">
        <f t="shared" si="3"/>
        <v>0</v>
      </c>
      <c r="AR124" s="140" t="s">
        <v>142</v>
      </c>
      <c r="AT124" s="140" t="s">
        <v>137</v>
      </c>
      <c r="AU124" s="140" t="s">
        <v>73</v>
      </c>
      <c r="AY124" s="14" t="s">
        <v>126</v>
      </c>
      <c r="BE124" s="141">
        <f t="shared" si="4"/>
        <v>0</v>
      </c>
      <c r="BF124" s="141">
        <f t="shared" si="5"/>
        <v>0</v>
      </c>
      <c r="BG124" s="141">
        <f t="shared" si="6"/>
        <v>0</v>
      </c>
      <c r="BH124" s="141">
        <f t="shared" si="7"/>
        <v>0</v>
      </c>
      <c r="BI124" s="141">
        <f t="shared" si="8"/>
        <v>0</v>
      </c>
      <c r="BJ124" s="14" t="s">
        <v>81</v>
      </c>
      <c r="BK124" s="141">
        <f t="shared" si="9"/>
        <v>0</v>
      </c>
      <c r="BL124" s="14" t="s">
        <v>134</v>
      </c>
      <c r="BM124" s="140" t="s">
        <v>325</v>
      </c>
    </row>
    <row r="125" spans="2:65" s="1" customFormat="1" ht="16.5" customHeight="1">
      <c r="B125" s="29"/>
      <c r="C125" s="142" t="s">
        <v>142</v>
      </c>
      <c r="D125" s="142" t="s">
        <v>137</v>
      </c>
      <c r="E125" s="143" t="s">
        <v>326</v>
      </c>
      <c r="F125" s="144" t="s">
        <v>327</v>
      </c>
      <c r="G125" s="145" t="s">
        <v>328</v>
      </c>
      <c r="H125" s="146">
        <v>1</v>
      </c>
      <c r="I125" s="147"/>
      <c r="J125" s="148">
        <f t="shared" si="0"/>
        <v>0</v>
      </c>
      <c r="K125" s="144" t="s">
        <v>1</v>
      </c>
      <c r="L125" s="149"/>
      <c r="M125" s="150" t="s">
        <v>1</v>
      </c>
      <c r="N125" s="151" t="s">
        <v>38</v>
      </c>
      <c r="P125" s="138">
        <f t="shared" si="1"/>
        <v>0</v>
      </c>
      <c r="Q125" s="138">
        <v>0</v>
      </c>
      <c r="R125" s="138">
        <f t="shared" si="2"/>
        <v>0</v>
      </c>
      <c r="S125" s="138">
        <v>0</v>
      </c>
      <c r="T125" s="139">
        <f t="shared" si="3"/>
        <v>0</v>
      </c>
      <c r="AR125" s="140" t="s">
        <v>142</v>
      </c>
      <c r="AT125" s="140" t="s">
        <v>137</v>
      </c>
      <c r="AU125" s="140" t="s">
        <v>73</v>
      </c>
      <c r="AY125" s="14" t="s">
        <v>126</v>
      </c>
      <c r="BE125" s="141">
        <f t="shared" si="4"/>
        <v>0</v>
      </c>
      <c r="BF125" s="141">
        <f t="shared" si="5"/>
        <v>0</v>
      </c>
      <c r="BG125" s="141">
        <f t="shared" si="6"/>
        <v>0</v>
      </c>
      <c r="BH125" s="141">
        <f t="shared" si="7"/>
        <v>0</v>
      </c>
      <c r="BI125" s="141">
        <f t="shared" si="8"/>
        <v>0</v>
      </c>
      <c r="BJ125" s="14" t="s">
        <v>81</v>
      </c>
      <c r="BK125" s="141">
        <f t="shared" si="9"/>
        <v>0</v>
      </c>
      <c r="BL125" s="14" t="s">
        <v>134</v>
      </c>
      <c r="BM125" s="140" t="s">
        <v>329</v>
      </c>
    </row>
    <row r="126" spans="2:65" s="1" customFormat="1" ht="24.2" customHeight="1">
      <c r="B126" s="29"/>
      <c r="C126" s="142" t="s">
        <v>208</v>
      </c>
      <c r="D126" s="142" t="s">
        <v>137</v>
      </c>
      <c r="E126" s="143" t="s">
        <v>330</v>
      </c>
      <c r="F126" s="144" t="s">
        <v>331</v>
      </c>
      <c r="G126" s="145" t="s">
        <v>140</v>
      </c>
      <c r="H126" s="146">
        <v>1</v>
      </c>
      <c r="I126" s="147"/>
      <c r="J126" s="148">
        <f t="shared" si="0"/>
        <v>0</v>
      </c>
      <c r="K126" s="144" t="s">
        <v>1</v>
      </c>
      <c r="L126" s="149"/>
      <c r="M126" s="160" t="s">
        <v>1</v>
      </c>
      <c r="N126" s="161" t="s">
        <v>38</v>
      </c>
      <c r="O126" s="162"/>
      <c r="P126" s="163">
        <f t="shared" si="1"/>
        <v>0</v>
      </c>
      <c r="Q126" s="163">
        <v>0</v>
      </c>
      <c r="R126" s="163">
        <f t="shared" si="2"/>
        <v>0</v>
      </c>
      <c r="S126" s="163">
        <v>0</v>
      </c>
      <c r="T126" s="164">
        <f t="shared" si="3"/>
        <v>0</v>
      </c>
      <c r="AR126" s="140" t="s">
        <v>142</v>
      </c>
      <c r="AT126" s="140" t="s">
        <v>137</v>
      </c>
      <c r="AU126" s="140" t="s">
        <v>73</v>
      </c>
      <c r="AY126" s="14" t="s">
        <v>126</v>
      </c>
      <c r="BE126" s="141">
        <f t="shared" si="4"/>
        <v>0</v>
      </c>
      <c r="BF126" s="141">
        <f t="shared" si="5"/>
        <v>0</v>
      </c>
      <c r="BG126" s="141">
        <f t="shared" si="6"/>
        <v>0</v>
      </c>
      <c r="BH126" s="141">
        <f t="shared" si="7"/>
        <v>0</v>
      </c>
      <c r="BI126" s="141">
        <f t="shared" si="8"/>
        <v>0</v>
      </c>
      <c r="BJ126" s="14" t="s">
        <v>81</v>
      </c>
      <c r="BK126" s="141">
        <f t="shared" si="9"/>
        <v>0</v>
      </c>
      <c r="BL126" s="14" t="s">
        <v>134</v>
      </c>
      <c r="BM126" s="140" t="s">
        <v>332</v>
      </c>
    </row>
    <row r="127" spans="2:65" s="1" customFormat="1" ht="6.95" customHeight="1"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29"/>
    </row>
  </sheetData>
  <sheetProtection algorithmName="SHA-512" hashValue="Rw55uQWz4Cf3xuLeB0I7XlE0fl6Pxnm6IUaDZN2bRmBnnFEJEjbs04dTJSC/2dt22dT7JR9SvNCWTt49xXLc3Q==" saltValue="bIjJXBnHo4LSr8VYZbcWEC84vgND9Kk/CU8HHyRQw4jIodULHekEnTmjXwxFV51YGdvSl7JYqrBhzgU82TodNw==" spinCount="100000" sheet="1" objects="1" scenarios="1" formatColumns="0" formatRows="0" autoFilter="0"/>
  <autoFilter ref="C115:K126" xr:uid="{00000000-0009-0000-0000-000002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AT2" s="14" t="s">
        <v>89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>
      <c r="B4" s="17"/>
      <c r="D4" s="18" t="s">
        <v>96</v>
      </c>
      <c r="L4" s="17"/>
      <c r="M4" s="85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26.25" customHeight="1">
      <c r="B7" s="17"/>
      <c r="E7" s="204" t="str">
        <f>'Rekapitulace stavby'!K6</f>
        <v>Gymnázium a obchodní akademie Mariánské Lázně,  Ruská 355/7, 353 69 Mariánské Lázně 1</v>
      </c>
      <c r="F7" s="205"/>
      <c r="G7" s="205"/>
      <c r="H7" s="205"/>
      <c r="L7" s="17"/>
    </row>
    <row r="8" spans="2:46" s="1" customFormat="1" ht="12" customHeight="1">
      <c r="B8" s="29"/>
      <c r="D8" s="24" t="s">
        <v>97</v>
      </c>
      <c r="L8" s="29"/>
    </row>
    <row r="9" spans="2:46" s="1" customFormat="1" ht="16.5" customHeight="1">
      <c r="B9" s="29"/>
      <c r="E9" s="194" t="s">
        <v>333</v>
      </c>
      <c r="F9" s="203"/>
      <c r="G9" s="203"/>
      <c r="H9" s="203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18</v>
      </c>
      <c r="F11" s="22" t="s">
        <v>1</v>
      </c>
      <c r="I11" s="24" t="s">
        <v>19</v>
      </c>
      <c r="J11" s="22" t="s">
        <v>1</v>
      </c>
      <c r="L11" s="29"/>
    </row>
    <row r="12" spans="2:46" s="1" customFormat="1" ht="12" customHeight="1">
      <c r="B12" s="29"/>
      <c r="D12" s="24" t="s">
        <v>20</v>
      </c>
      <c r="F12" s="22" t="s">
        <v>21</v>
      </c>
      <c r="I12" s="24" t="s">
        <v>22</v>
      </c>
      <c r="J12" s="49" t="str">
        <f>'Rekapitulace stavby'!AN8</f>
        <v>29. 2. 2024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>
      <c r="B15" s="29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27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06" t="str">
        <f>'Rekapitulace stavby'!E14</f>
        <v>Vyplň údaj</v>
      </c>
      <c r="F18" s="176"/>
      <c r="G18" s="176"/>
      <c r="H18" s="176"/>
      <c r="I18" s="24" t="s">
        <v>26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29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>
      <c r="B21" s="29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31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>
      <c r="B24" s="29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32</v>
      </c>
      <c r="L26" s="29"/>
    </row>
    <row r="27" spans="2:12" s="7" customFormat="1" ht="16.5" customHeight="1">
      <c r="B27" s="86"/>
      <c r="E27" s="180" t="s">
        <v>1</v>
      </c>
      <c r="F27" s="180"/>
      <c r="G27" s="180"/>
      <c r="H27" s="180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5" customHeight="1">
      <c r="B30" s="29"/>
      <c r="D30" s="87" t="s">
        <v>33</v>
      </c>
      <c r="J30" s="63">
        <f>ROUND(J116,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5" customHeight="1">
      <c r="B33" s="29"/>
      <c r="D33" s="52" t="s">
        <v>37</v>
      </c>
      <c r="E33" s="24" t="s">
        <v>38</v>
      </c>
      <c r="F33" s="88">
        <f>ROUND((SUM(BE116:BE117)),  2)</f>
        <v>0</v>
      </c>
      <c r="I33" s="89">
        <v>0.21</v>
      </c>
      <c r="J33" s="88">
        <f>ROUND(((SUM(BE116:BE117))*I33),  2)</f>
        <v>0</v>
      </c>
      <c r="L33" s="29"/>
    </row>
    <row r="34" spans="2:12" s="1" customFormat="1" ht="14.45" customHeight="1">
      <c r="B34" s="29"/>
      <c r="E34" s="24" t="s">
        <v>39</v>
      </c>
      <c r="F34" s="88">
        <f>ROUND((SUM(BF116:BF117)),  2)</f>
        <v>0</v>
      </c>
      <c r="I34" s="89">
        <v>0.12</v>
      </c>
      <c r="J34" s="88">
        <f>ROUND(((SUM(BF116:BF117))*I34),  2)</f>
        <v>0</v>
      </c>
      <c r="L34" s="29"/>
    </row>
    <row r="35" spans="2:12" s="1" customFormat="1" ht="14.45" hidden="1" customHeight="1">
      <c r="B35" s="29"/>
      <c r="E35" s="24" t="s">
        <v>40</v>
      </c>
      <c r="F35" s="88">
        <f>ROUND((SUM(BG116:BG117)),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4" t="s">
        <v>41</v>
      </c>
      <c r="F36" s="88">
        <f>ROUND((SUM(BH116:BH117)),  2)</f>
        <v>0</v>
      </c>
      <c r="I36" s="89">
        <v>0.12</v>
      </c>
      <c r="J36" s="88">
        <f>0</f>
        <v>0</v>
      </c>
      <c r="L36" s="29"/>
    </row>
    <row r="37" spans="2:12" s="1" customFormat="1" ht="14.45" hidden="1" customHeight="1">
      <c r="B37" s="29"/>
      <c r="E37" s="24" t="s">
        <v>42</v>
      </c>
      <c r="F37" s="88">
        <f>ROUND((SUM(BI116:BI117)),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5" customHeight="1">
      <c r="B39" s="29"/>
      <c r="C39" s="90"/>
      <c r="D39" s="91" t="s">
        <v>43</v>
      </c>
      <c r="E39" s="54"/>
      <c r="F39" s="54"/>
      <c r="G39" s="92" t="s">
        <v>44</v>
      </c>
      <c r="H39" s="93" t="s">
        <v>45</v>
      </c>
      <c r="I39" s="54"/>
      <c r="J39" s="94">
        <f>SUM(J30:J37)</f>
        <v>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9"/>
      <c r="D61" s="40" t="s">
        <v>48</v>
      </c>
      <c r="E61" s="31"/>
      <c r="F61" s="96" t="s">
        <v>49</v>
      </c>
      <c r="G61" s="40" t="s">
        <v>48</v>
      </c>
      <c r="H61" s="31"/>
      <c r="I61" s="31"/>
      <c r="J61" s="97" t="s">
        <v>49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9"/>
      <c r="D76" s="40" t="s">
        <v>48</v>
      </c>
      <c r="E76" s="31"/>
      <c r="F76" s="96" t="s">
        <v>49</v>
      </c>
      <c r="G76" s="40" t="s">
        <v>48</v>
      </c>
      <c r="H76" s="31"/>
      <c r="I76" s="31"/>
      <c r="J76" s="97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18" t="s">
        <v>99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4" t="s">
        <v>16</v>
      </c>
      <c r="L84" s="29"/>
    </row>
    <row r="85" spans="2:47" s="1" customFormat="1" ht="26.25" customHeight="1">
      <c r="B85" s="29"/>
      <c r="E85" s="204" t="str">
        <f>E7</f>
        <v>Gymnázium a obchodní akademie Mariánské Lázně,  Ruská 355/7, 353 69 Mariánské Lázně 1</v>
      </c>
      <c r="F85" s="205"/>
      <c r="G85" s="205"/>
      <c r="H85" s="205"/>
      <c r="L85" s="29"/>
    </row>
    <row r="86" spans="2:47" s="1" customFormat="1" ht="12" customHeight="1">
      <c r="B86" s="29"/>
      <c r="C86" s="24" t="s">
        <v>97</v>
      </c>
      <c r="L86" s="29"/>
    </row>
    <row r="87" spans="2:47" s="1" customFormat="1" ht="16.5" customHeight="1">
      <c r="B87" s="29"/>
      <c r="E87" s="194" t="str">
        <f>E9</f>
        <v>03 - Centrální logování a monitoring síťového provozu</v>
      </c>
      <c r="F87" s="203"/>
      <c r="G87" s="203"/>
      <c r="H87" s="203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4" t="s">
        <v>20</v>
      </c>
      <c r="F89" s="22" t="str">
        <f>F12</f>
        <v xml:space="preserve"> </v>
      </c>
      <c r="I89" s="24" t="s">
        <v>22</v>
      </c>
      <c r="J89" s="49" t="str">
        <f>IF(J12="","",J12)</f>
        <v>29. 2. 2024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4" t="s">
        <v>24</v>
      </c>
      <c r="F91" s="22" t="str">
        <f>E15</f>
        <v xml:space="preserve"> </v>
      </c>
      <c r="I91" s="24" t="s">
        <v>29</v>
      </c>
      <c r="J91" s="27" t="str">
        <f>E21</f>
        <v xml:space="preserve"> </v>
      </c>
      <c r="L91" s="29"/>
    </row>
    <row r="92" spans="2:47" s="1" customFormat="1" ht="15.2" customHeight="1">
      <c r="B92" s="29"/>
      <c r="C92" s="24" t="s">
        <v>27</v>
      </c>
      <c r="F92" s="22" t="str">
        <f>IF(E18="","",E18)</f>
        <v>Vyplň údaj</v>
      </c>
      <c r="I92" s="24" t="s">
        <v>31</v>
      </c>
      <c r="J92" s="27" t="str">
        <f>E24</f>
        <v xml:space="preserve"> 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100</v>
      </c>
      <c r="D94" s="90"/>
      <c r="E94" s="90"/>
      <c r="F94" s="90"/>
      <c r="G94" s="90"/>
      <c r="H94" s="90"/>
      <c r="I94" s="90"/>
      <c r="J94" s="99" t="s">
        <v>101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102</v>
      </c>
      <c r="J96" s="63">
        <f>J116</f>
        <v>0</v>
      </c>
      <c r="L96" s="29"/>
      <c r="AU96" s="14" t="s">
        <v>103</v>
      </c>
    </row>
    <row r="97" spans="2:12" s="1" customFormat="1" ht="21.95" customHeight="1">
      <c r="B97" s="29"/>
      <c r="L97" s="29"/>
    </row>
    <row r="98" spans="2:12" s="1" customFormat="1" ht="6.95" customHeight="1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29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9"/>
    </row>
    <row r="103" spans="2:12" s="1" customFormat="1" ht="24.95" customHeight="1">
      <c r="B103" s="29"/>
      <c r="C103" s="18" t="s">
        <v>111</v>
      </c>
      <c r="L103" s="29"/>
    </row>
    <row r="104" spans="2:12" s="1" customFormat="1" ht="6.95" customHeight="1">
      <c r="B104" s="29"/>
      <c r="L104" s="29"/>
    </row>
    <row r="105" spans="2:12" s="1" customFormat="1" ht="12" customHeight="1">
      <c r="B105" s="29"/>
      <c r="C105" s="24" t="s">
        <v>16</v>
      </c>
      <c r="L105" s="29"/>
    </row>
    <row r="106" spans="2:12" s="1" customFormat="1" ht="26.25" customHeight="1">
      <c r="B106" s="29"/>
      <c r="E106" s="204" t="str">
        <f>E7</f>
        <v>Gymnázium a obchodní akademie Mariánské Lázně,  Ruská 355/7, 353 69 Mariánské Lázně 1</v>
      </c>
      <c r="F106" s="205"/>
      <c r="G106" s="205"/>
      <c r="H106" s="205"/>
      <c r="L106" s="29"/>
    </row>
    <row r="107" spans="2:12" s="1" customFormat="1" ht="12" customHeight="1">
      <c r="B107" s="29"/>
      <c r="C107" s="24" t="s">
        <v>97</v>
      </c>
      <c r="L107" s="29"/>
    </row>
    <row r="108" spans="2:12" s="1" customFormat="1" ht="16.5" customHeight="1">
      <c r="B108" s="29"/>
      <c r="E108" s="194" t="str">
        <f>E9</f>
        <v>03 - Centrální logování a monitoring síťového provozu</v>
      </c>
      <c r="F108" s="203"/>
      <c r="G108" s="203"/>
      <c r="H108" s="203"/>
      <c r="L108" s="29"/>
    </row>
    <row r="109" spans="2:12" s="1" customFormat="1" ht="6.95" customHeight="1">
      <c r="B109" s="29"/>
      <c r="L109" s="29"/>
    </row>
    <row r="110" spans="2:12" s="1" customFormat="1" ht="12" customHeight="1">
      <c r="B110" s="29"/>
      <c r="C110" s="24" t="s">
        <v>20</v>
      </c>
      <c r="F110" s="22" t="str">
        <f>F12</f>
        <v xml:space="preserve"> </v>
      </c>
      <c r="I110" s="24" t="s">
        <v>22</v>
      </c>
      <c r="J110" s="49" t="str">
        <f>IF(J12="","",J12)</f>
        <v>29. 2. 2024</v>
      </c>
      <c r="L110" s="29"/>
    </row>
    <row r="111" spans="2:12" s="1" customFormat="1" ht="6.95" customHeight="1">
      <c r="B111" s="29"/>
      <c r="L111" s="29"/>
    </row>
    <row r="112" spans="2:12" s="1" customFormat="1" ht="15.2" customHeight="1">
      <c r="B112" s="29"/>
      <c r="C112" s="24" t="s">
        <v>24</v>
      </c>
      <c r="F112" s="22" t="str">
        <f>E15</f>
        <v xml:space="preserve"> </v>
      </c>
      <c r="I112" s="24" t="s">
        <v>29</v>
      </c>
      <c r="J112" s="27" t="str">
        <f>E21</f>
        <v xml:space="preserve"> </v>
      </c>
      <c r="L112" s="29"/>
    </row>
    <row r="113" spans="2:65" s="1" customFormat="1" ht="15.2" customHeight="1">
      <c r="B113" s="29"/>
      <c r="C113" s="24" t="s">
        <v>27</v>
      </c>
      <c r="F113" s="22" t="str">
        <f>IF(E18="","",E18)</f>
        <v>Vyplň údaj</v>
      </c>
      <c r="I113" s="24" t="s">
        <v>31</v>
      </c>
      <c r="J113" s="27" t="str">
        <f>E24</f>
        <v xml:space="preserve"> </v>
      </c>
      <c r="L113" s="29"/>
    </row>
    <row r="114" spans="2:65" s="1" customFormat="1" ht="10.35" customHeight="1">
      <c r="B114" s="29"/>
      <c r="L114" s="29"/>
    </row>
    <row r="115" spans="2:65" s="10" customFormat="1" ht="29.25" customHeight="1">
      <c r="B115" s="109"/>
      <c r="C115" s="110" t="s">
        <v>112</v>
      </c>
      <c r="D115" s="111" t="s">
        <v>58</v>
      </c>
      <c r="E115" s="111" t="s">
        <v>54</v>
      </c>
      <c r="F115" s="111" t="s">
        <v>55</v>
      </c>
      <c r="G115" s="111" t="s">
        <v>113</v>
      </c>
      <c r="H115" s="111" t="s">
        <v>114</v>
      </c>
      <c r="I115" s="111" t="s">
        <v>115</v>
      </c>
      <c r="J115" s="111" t="s">
        <v>101</v>
      </c>
      <c r="K115" s="112" t="s">
        <v>116</v>
      </c>
      <c r="L115" s="109"/>
      <c r="M115" s="56" t="s">
        <v>1</v>
      </c>
      <c r="N115" s="57" t="s">
        <v>37</v>
      </c>
      <c r="O115" s="57" t="s">
        <v>117</v>
      </c>
      <c r="P115" s="57" t="s">
        <v>118</v>
      </c>
      <c r="Q115" s="57" t="s">
        <v>119</v>
      </c>
      <c r="R115" s="57" t="s">
        <v>120</v>
      </c>
      <c r="S115" s="57" t="s">
        <v>121</v>
      </c>
      <c r="T115" s="58" t="s">
        <v>122</v>
      </c>
    </row>
    <row r="116" spans="2:65" s="1" customFormat="1" ht="22.9" customHeight="1">
      <c r="B116" s="29"/>
      <c r="C116" s="61" t="s">
        <v>123</v>
      </c>
      <c r="J116" s="113">
        <f>BK116</f>
        <v>0</v>
      </c>
      <c r="L116" s="29"/>
      <c r="M116" s="59"/>
      <c r="N116" s="50"/>
      <c r="O116" s="50"/>
      <c r="P116" s="114">
        <f>P117</f>
        <v>0</v>
      </c>
      <c r="Q116" s="50"/>
      <c r="R116" s="114">
        <f>R117</f>
        <v>0</v>
      </c>
      <c r="S116" s="50"/>
      <c r="T116" s="115">
        <f>T117</f>
        <v>0</v>
      </c>
      <c r="AT116" s="14" t="s">
        <v>72</v>
      </c>
      <c r="AU116" s="14" t="s">
        <v>103</v>
      </c>
      <c r="BK116" s="116">
        <f>BK117</f>
        <v>0</v>
      </c>
    </row>
    <row r="117" spans="2:65" s="1" customFormat="1" ht="24.2" customHeight="1">
      <c r="B117" s="29"/>
      <c r="C117" s="142" t="s">
        <v>81</v>
      </c>
      <c r="D117" s="142" t="s">
        <v>137</v>
      </c>
      <c r="E117" s="143" t="s">
        <v>334</v>
      </c>
      <c r="F117" s="144" t="s">
        <v>335</v>
      </c>
      <c r="G117" s="145" t="s">
        <v>140</v>
      </c>
      <c r="H117" s="146">
        <v>1</v>
      </c>
      <c r="I117" s="147"/>
      <c r="J117" s="148">
        <f>ROUND(I117*H117,2)</f>
        <v>0</v>
      </c>
      <c r="K117" s="144" t="s">
        <v>1</v>
      </c>
      <c r="L117" s="149"/>
      <c r="M117" s="160" t="s">
        <v>1</v>
      </c>
      <c r="N117" s="161" t="s">
        <v>38</v>
      </c>
      <c r="O117" s="162"/>
      <c r="P117" s="163">
        <f>O117*H117</f>
        <v>0</v>
      </c>
      <c r="Q117" s="163">
        <v>0</v>
      </c>
      <c r="R117" s="163">
        <f>Q117*H117</f>
        <v>0</v>
      </c>
      <c r="S117" s="163">
        <v>0</v>
      </c>
      <c r="T117" s="164">
        <f>S117*H117</f>
        <v>0</v>
      </c>
      <c r="AR117" s="140" t="s">
        <v>142</v>
      </c>
      <c r="AT117" s="140" t="s">
        <v>137</v>
      </c>
      <c r="AU117" s="140" t="s">
        <v>73</v>
      </c>
      <c r="AY117" s="14" t="s">
        <v>126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4" t="s">
        <v>81</v>
      </c>
      <c r="BK117" s="141">
        <f>ROUND(I117*H117,2)</f>
        <v>0</v>
      </c>
      <c r="BL117" s="14" t="s">
        <v>134</v>
      </c>
      <c r="BM117" s="140" t="s">
        <v>336</v>
      </c>
    </row>
    <row r="118" spans="2:65" s="1" customFormat="1" ht="6.95" customHeight="1"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29"/>
    </row>
  </sheetData>
  <sheetProtection algorithmName="SHA-512" hashValue="rrqRwvwlyLmldU1Tit0/XiVrzA6jt1r9OZmpiG/7TmTr/QABtUlIdrkjBvHbg2pBWnIWehwSApf8DwFjk5Dr+g==" saltValue="pv1Jem4BEpowldRMODva/gFJMQQ+63MRgrtjarwQluL9Fr7swN75jv3O71GP39llmzBq4qLAJFTIbZPnA/ktcg==" spinCount="100000" sheet="1" objects="1" scenarios="1" formatColumns="0" formatRows="0" autoFilter="0"/>
  <autoFilter ref="C115:K117" xr:uid="{00000000-0009-0000-0000-000003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AT2" s="14" t="s">
        <v>92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>
      <c r="B4" s="17"/>
      <c r="D4" s="18" t="s">
        <v>96</v>
      </c>
      <c r="L4" s="17"/>
      <c r="M4" s="85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26.25" customHeight="1">
      <c r="B7" s="17"/>
      <c r="E7" s="204" t="str">
        <f>'Rekapitulace stavby'!K6</f>
        <v>Gymnázium a obchodní akademie Mariánské Lázně,  Ruská 355/7, 353 69 Mariánské Lázně 1</v>
      </c>
      <c r="F7" s="205"/>
      <c r="G7" s="205"/>
      <c r="H7" s="205"/>
      <c r="L7" s="17"/>
    </row>
    <row r="8" spans="2:46" s="1" customFormat="1" ht="12" customHeight="1">
      <c r="B8" s="29"/>
      <c r="D8" s="24" t="s">
        <v>97</v>
      </c>
      <c r="L8" s="29"/>
    </row>
    <row r="9" spans="2:46" s="1" customFormat="1" ht="30" customHeight="1">
      <c r="B9" s="29"/>
      <c r="E9" s="194" t="s">
        <v>337</v>
      </c>
      <c r="F9" s="203"/>
      <c r="G9" s="203"/>
      <c r="H9" s="203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18</v>
      </c>
      <c r="F11" s="22" t="s">
        <v>1</v>
      </c>
      <c r="I11" s="24" t="s">
        <v>19</v>
      </c>
      <c r="J11" s="22" t="s">
        <v>1</v>
      </c>
      <c r="L11" s="29"/>
    </row>
    <row r="12" spans="2:46" s="1" customFormat="1" ht="12" customHeight="1">
      <c r="B12" s="29"/>
      <c r="D12" s="24" t="s">
        <v>20</v>
      </c>
      <c r="F12" s="22" t="s">
        <v>21</v>
      </c>
      <c r="I12" s="24" t="s">
        <v>22</v>
      </c>
      <c r="J12" s="49" t="str">
        <f>'Rekapitulace stavby'!AN8</f>
        <v>29. 2. 2024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>
      <c r="B15" s="29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27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06" t="str">
        <f>'Rekapitulace stavby'!E14</f>
        <v>Vyplň údaj</v>
      </c>
      <c r="F18" s="176"/>
      <c r="G18" s="176"/>
      <c r="H18" s="176"/>
      <c r="I18" s="24" t="s">
        <v>26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29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>
      <c r="B21" s="29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31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>
      <c r="B24" s="29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32</v>
      </c>
      <c r="L26" s="29"/>
    </row>
    <row r="27" spans="2:12" s="7" customFormat="1" ht="16.5" customHeight="1">
      <c r="B27" s="86"/>
      <c r="E27" s="180" t="s">
        <v>1</v>
      </c>
      <c r="F27" s="180"/>
      <c r="G27" s="180"/>
      <c r="H27" s="180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5" customHeight="1">
      <c r="B30" s="29"/>
      <c r="D30" s="87" t="s">
        <v>33</v>
      </c>
      <c r="J30" s="63">
        <f>ROUND(J116,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5" customHeight="1">
      <c r="B33" s="29"/>
      <c r="D33" s="52" t="s">
        <v>37</v>
      </c>
      <c r="E33" s="24" t="s">
        <v>38</v>
      </c>
      <c r="F33" s="88">
        <f>ROUND((SUM(BE116:BE123)),  2)</f>
        <v>0</v>
      </c>
      <c r="I33" s="89">
        <v>0.21</v>
      </c>
      <c r="J33" s="88">
        <f>ROUND(((SUM(BE116:BE123))*I33),  2)</f>
        <v>0</v>
      </c>
      <c r="L33" s="29"/>
    </row>
    <row r="34" spans="2:12" s="1" customFormat="1" ht="14.45" customHeight="1">
      <c r="B34" s="29"/>
      <c r="E34" s="24" t="s">
        <v>39</v>
      </c>
      <c r="F34" s="88">
        <f>ROUND((SUM(BF116:BF123)),  2)</f>
        <v>0</v>
      </c>
      <c r="I34" s="89">
        <v>0.12</v>
      </c>
      <c r="J34" s="88">
        <f>ROUND(((SUM(BF116:BF123))*I34),  2)</f>
        <v>0</v>
      </c>
      <c r="L34" s="29"/>
    </row>
    <row r="35" spans="2:12" s="1" customFormat="1" ht="14.45" hidden="1" customHeight="1">
      <c r="B35" s="29"/>
      <c r="E35" s="24" t="s">
        <v>40</v>
      </c>
      <c r="F35" s="88">
        <f>ROUND((SUM(BG116:BG123)),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4" t="s">
        <v>41</v>
      </c>
      <c r="F36" s="88">
        <f>ROUND((SUM(BH116:BH123)),  2)</f>
        <v>0</v>
      </c>
      <c r="I36" s="89">
        <v>0.12</v>
      </c>
      <c r="J36" s="88">
        <f>0</f>
        <v>0</v>
      </c>
      <c r="L36" s="29"/>
    </row>
    <row r="37" spans="2:12" s="1" customFormat="1" ht="14.45" hidden="1" customHeight="1">
      <c r="B37" s="29"/>
      <c r="E37" s="24" t="s">
        <v>42</v>
      </c>
      <c r="F37" s="88">
        <f>ROUND((SUM(BI116:BI123)),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5" customHeight="1">
      <c r="B39" s="29"/>
      <c r="C39" s="90"/>
      <c r="D39" s="91" t="s">
        <v>43</v>
      </c>
      <c r="E39" s="54"/>
      <c r="F39" s="54"/>
      <c r="G39" s="92" t="s">
        <v>44</v>
      </c>
      <c r="H39" s="93" t="s">
        <v>45</v>
      </c>
      <c r="I39" s="54"/>
      <c r="J39" s="94">
        <f>SUM(J30:J37)</f>
        <v>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9"/>
      <c r="D61" s="40" t="s">
        <v>48</v>
      </c>
      <c r="E61" s="31"/>
      <c r="F61" s="96" t="s">
        <v>49</v>
      </c>
      <c r="G61" s="40" t="s">
        <v>48</v>
      </c>
      <c r="H61" s="31"/>
      <c r="I61" s="31"/>
      <c r="J61" s="97" t="s">
        <v>49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9"/>
      <c r="D76" s="40" t="s">
        <v>48</v>
      </c>
      <c r="E76" s="31"/>
      <c r="F76" s="96" t="s">
        <v>49</v>
      </c>
      <c r="G76" s="40" t="s">
        <v>48</v>
      </c>
      <c r="H76" s="31"/>
      <c r="I76" s="31"/>
      <c r="J76" s="97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18" t="s">
        <v>99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4" t="s">
        <v>16</v>
      </c>
      <c r="L84" s="29"/>
    </row>
    <row r="85" spans="2:47" s="1" customFormat="1" ht="26.25" customHeight="1">
      <c r="B85" s="29"/>
      <c r="E85" s="204" t="str">
        <f>E7</f>
        <v>Gymnázium a obchodní akademie Mariánské Lázně,  Ruská 355/7, 353 69 Mariánské Lázně 1</v>
      </c>
      <c r="F85" s="205"/>
      <c r="G85" s="205"/>
      <c r="H85" s="205"/>
      <c r="L85" s="29"/>
    </row>
    <row r="86" spans="2:47" s="1" customFormat="1" ht="12" customHeight="1">
      <c r="B86" s="29"/>
      <c r="C86" s="24" t="s">
        <v>97</v>
      </c>
      <c r="L86" s="29"/>
    </row>
    <row r="87" spans="2:47" s="1" customFormat="1" ht="30" customHeight="1">
      <c r="B87" s="29"/>
      <c r="E87" s="194" t="str">
        <f>E9</f>
        <v>04 - Server, diskové pole, UPS, zálohování a licence operačních systémů</v>
      </c>
      <c r="F87" s="203"/>
      <c r="G87" s="203"/>
      <c r="H87" s="203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4" t="s">
        <v>20</v>
      </c>
      <c r="F89" s="22" t="str">
        <f>F12</f>
        <v xml:space="preserve"> </v>
      </c>
      <c r="I89" s="24" t="s">
        <v>22</v>
      </c>
      <c r="J89" s="49" t="str">
        <f>IF(J12="","",J12)</f>
        <v>29. 2. 2024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4" t="s">
        <v>24</v>
      </c>
      <c r="F91" s="22" t="str">
        <f>E15</f>
        <v xml:space="preserve"> </v>
      </c>
      <c r="I91" s="24" t="s">
        <v>29</v>
      </c>
      <c r="J91" s="27" t="str">
        <f>E21</f>
        <v xml:space="preserve"> </v>
      </c>
      <c r="L91" s="29"/>
    </row>
    <row r="92" spans="2:47" s="1" customFormat="1" ht="15.2" customHeight="1">
      <c r="B92" s="29"/>
      <c r="C92" s="24" t="s">
        <v>27</v>
      </c>
      <c r="F92" s="22" t="str">
        <f>IF(E18="","",E18)</f>
        <v>Vyplň údaj</v>
      </c>
      <c r="I92" s="24" t="s">
        <v>31</v>
      </c>
      <c r="J92" s="27" t="str">
        <f>E24</f>
        <v xml:space="preserve"> 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100</v>
      </c>
      <c r="D94" s="90"/>
      <c r="E94" s="90"/>
      <c r="F94" s="90"/>
      <c r="G94" s="90"/>
      <c r="H94" s="90"/>
      <c r="I94" s="90"/>
      <c r="J94" s="99" t="s">
        <v>101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102</v>
      </c>
      <c r="J96" s="63">
        <f>J116</f>
        <v>0</v>
      </c>
      <c r="L96" s="29"/>
      <c r="AU96" s="14" t="s">
        <v>103</v>
      </c>
    </row>
    <row r="97" spans="2:12" s="1" customFormat="1" ht="21.95" customHeight="1">
      <c r="B97" s="29"/>
      <c r="L97" s="29"/>
    </row>
    <row r="98" spans="2:12" s="1" customFormat="1" ht="6.95" customHeight="1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29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9"/>
    </row>
    <row r="103" spans="2:12" s="1" customFormat="1" ht="24.95" customHeight="1">
      <c r="B103" s="29"/>
      <c r="C103" s="18" t="s">
        <v>111</v>
      </c>
      <c r="L103" s="29"/>
    </row>
    <row r="104" spans="2:12" s="1" customFormat="1" ht="6.95" customHeight="1">
      <c r="B104" s="29"/>
      <c r="L104" s="29"/>
    </row>
    <row r="105" spans="2:12" s="1" customFormat="1" ht="12" customHeight="1">
      <c r="B105" s="29"/>
      <c r="C105" s="24" t="s">
        <v>16</v>
      </c>
      <c r="L105" s="29"/>
    </row>
    <row r="106" spans="2:12" s="1" customFormat="1" ht="26.25" customHeight="1">
      <c r="B106" s="29"/>
      <c r="E106" s="204" t="str">
        <f>E7</f>
        <v>Gymnázium a obchodní akademie Mariánské Lázně,  Ruská 355/7, 353 69 Mariánské Lázně 1</v>
      </c>
      <c r="F106" s="205"/>
      <c r="G106" s="205"/>
      <c r="H106" s="205"/>
      <c r="L106" s="29"/>
    </row>
    <row r="107" spans="2:12" s="1" customFormat="1" ht="12" customHeight="1">
      <c r="B107" s="29"/>
      <c r="C107" s="24" t="s">
        <v>97</v>
      </c>
      <c r="L107" s="29"/>
    </row>
    <row r="108" spans="2:12" s="1" customFormat="1" ht="30" customHeight="1">
      <c r="B108" s="29"/>
      <c r="E108" s="194" t="str">
        <f>E9</f>
        <v>04 - Server, diskové pole, UPS, zálohování a licence operačních systémů</v>
      </c>
      <c r="F108" s="203"/>
      <c r="G108" s="203"/>
      <c r="H108" s="203"/>
      <c r="L108" s="29"/>
    </row>
    <row r="109" spans="2:12" s="1" customFormat="1" ht="6.95" customHeight="1">
      <c r="B109" s="29"/>
      <c r="L109" s="29"/>
    </row>
    <row r="110" spans="2:12" s="1" customFormat="1" ht="12" customHeight="1">
      <c r="B110" s="29"/>
      <c r="C110" s="24" t="s">
        <v>20</v>
      </c>
      <c r="F110" s="22" t="str">
        <f>F12</f>
        <v xml:space="preserve"> </v>
      </c>
      <c r="I110" s="24" t="s">
        <v>22</v>
      </c>
      <c r="J110" s="49" t="str">
        <f>IF(J12="","",J12)</f>
        <v>29. 2. 2024</v>
      </c>
      <c r="L110" s="29"/>
    </row>
    <row r="111" spans="2:12" s="1" customFormat="1" ht="6.95" customHeight="1">
      <c r="B111" s="29"/>
      <c r="L111" s="29"/>
    </row>
    <row r="112" spans="2:12" s="1" customFormat="1" ht="15.2" customHeight="1">
      <c r="B112" s="29"/>
      <c r="C112" s="24" t="s">
        <v>24</v>
      </c>
      <c r="F112" s="22" t="str">
        <f>E15</f>
        <v xml:space="preserve"> </v>
      </c>
      <c r="I112" s="24" t="s">
        <v>29</v>
      </c>
      <c r="J112" s="27" t="str">
        <f>E21</f>
        <v xml:space="preserve"> </v>
      </c>
      <c r="L112" s="29"/>
    </row>
    <row r="113" spans="2:65" s="1" customFormat="1" ht="15.2" customHeight="1">
      <c r="B113" s="29"/>
      <c r="C113" s="24" t="s">
        <v>27</v>
      </c>
      <c r="F113" s="22" t="str">
        <f>IF(E18="","",E18)</f>
        <v>Vyplň údaj</v>
      </c>
      <c r="I113" s="24" t="s">
        <v>31</v>
      </c>
      <c r="J113" s="27" t="str">
        <f>E24</f>
        <v xml:space="preserve"> </v>
      </c>
      <c r="L113" s="29"/>
    </row>
    <row r="114" spans="2:65" s="1" customFormat="1" ht="10.35" customHeight="1">
      <c r="B114" s="29"/>
      <c r="L114" s="29"/>
    </row>
    <row r="115" spans="2:65" s="10" customFormat="1" ht="29.25" customHeight="1">
      <c r="B115" s="109"/>
      <c r="C115" s="110" t="s">
        <v>112</v>
      </c>
      <c r="D115" s="111" t="s">
        <v>58</v>
      </c>
      <c r="E115" s="111" t="s">
        <v>54</v>
      </c>
      <c r="F115" s="111" t="s">
        <v>55</v>
      </c>
      <c r="G115" s="111" t="s">
        <v>113</v>
      </c>
      <c r="H115" s="111" t="s">
        <v>114</v>
      </c>
      <c r="I115" s="111" t="s">
        <v>115</v>
      </c>
      <c r="J115" s="111" t="s">
        <v>101</v>
      </c>
      <c r="K115" s="112" t="s">
        <v>116</v>
      </c>
      <c r="L115" s="109"/>
      <c r="M115" s="56" t="s">
        <v>1</v>
      </c>
      <c r="N115" s="57" t="s">
        <v>37</v>
      </c>
      <c r="O115" s="57" t="s">
        <v>117</v>
      </c>
      <c r="P115" s="57" t="s">
        <v>118</v>
      </c>
      <c r="Q115" s="57" t="s">
        <v>119</v>
      </c>
      <c r="R115" s="57" t="s">
        <v>120</v>
      </c>
      <c r="S115" s="57" t="s">
        <v>121</v>
      </c>
      <c r="T115" s="58" t="s">
        <v>122</v>
      </c>
    </row>
    <row r="116" spans="2:65" s="1" customFormat="1" ht="22.9" customHeight="1">
      <c r="B116" s="29"/>
      <c r="C116" s="61" t="s">
        <v>123</v>
      </c>
      <c r="J116" s="113">
        <f>BK116</f>
        <v>0</v>
      </c>
      <c r="L116" s="29"/>
      <c r="M116" s="59"/>
      <c r="N116" s="50"/>
      <c r="O116" s="50"/>
      <c r="P116" s="114">
        <f>SUM(P117:P123)</f>
        <v>0</v>
      </c>
      <c r="Q116" s="50"/>
      <c r="R116" s="114">
        <f>SUM(R117:R123)</f>
        <v>0</v>
      </c>
      <c r="S116" s="50"/>
      <c r="T116" s="115">
        <f>SUM(T117:T123)</f>
        <v>0</v>
      </c>
      <c r="AT116" s="14" t="s">
        <v>72</v>
      </c>
      <c r="AU116" s="14" t="s">
        <v>103</v>
      </c>
      <c r="BK116" s="116">
        <f>SUM(BK117:BK123)</f>
        <v>0</v>
      </c>
    </row>
    <row r="117" spans="2:65" s="1" customFormat="1" ht="16.5" customHeight="1">
      <c r="B117" s="29"/>
      <c r="C117" s="142" t="s">
        <v>81</v>
      </c>
      <c r="D117" s="142" t="s">
        <v>137</v>
      </c>
      <c r="E117" s="143" t="s">
        <v>338</v>
      </c>
      <c r="F117" s="144" t="s">
        <v>339</v>
      </c>
      <c r="G117" s="145" t="s">
        <v>140</v>
      </c>
      <c r="H117" s="146">
        <v>1</v>
      </c>
      <c r="I117" s="147"/>
      <c r="J117" s="148">
        <f t="shared" ref="J117:J123" si="0">ROUND(I117*H117,2)</f>
        <v>0</v>
      </c>
      <c r="K117" s="144" t="s">
        <v>1</v>
      </c>
      <c r="L117" s="149"/>
      <c r="M117" s="150" t="s">
        <v>1</v>
      </c>
      <c r="N117" s="151" t="s">
        <v>38</v>
      </c>
      <c r="P117" s="138">
        <f t="shared" ref="P117:P123" si="1">O117*H117</f>
        <v>0</v>
      </c>
      <c r="Q117" s="138">
        <v>0</v>
      </c>
      <c r="R117" s="138">
        <f t="shared" ref="R117:R123" si="2">Q117*H117</f>
        <v>0</v>
      </c>
      <c r="S117" s="138">
        <v>0</v>
      </c>
      <c r="T117" s="139">
        <f t="shared" ref="T117:T123" si="3">S117*H117</f>
        <v>0</v>
      </c>
      <c r="AR117" s="140" t="s">
        <v>142</v>
      </c>
      <c r="AT117" s="140" t="s">
        <v>137</v>
      </c>
      <c r="AU117" s="140" t="s">
        <v>73</v>
      </c>
      <c r="AY117" s="14" t="s">
        <v>126</v>
      </c>
      <c r="BE117" s="141">
        <f t="shared" ref="BE117:BE123" si="4">IF(N117="základní",J117,0)</f>
        <v>0</v>
      </c>
      <c r="BF117" s="141">
        <f t="shared" ref="BF117:BF123" si="5">IF(N117="snížená",J117,0)</f>
        <v>0</v>
      </c>
      <c r="BG117" s="141">
        <f t="shared" ref="BG117:BG123" si="6">IF(N117="zákl. přenesená",J117,0)</f>
        <v>0</v>
      </c>
      <c r="BH117" s="141">
        <f t="shared" ref="BH117:BH123" si="7">IF(N117="sníž. přenesená",J117,0)</f>
        <v>0</v>
      </c>
      <c r="BI117" s="141">
        <f t="shared" ref="BI117:BI123" si="8">IF(N117="nulová",J117,0)</f>
        <v>0</v>
      </c>
      <c r="BJ117" s="14" t="s">
        <v>81</v>
      </c>
      <c r="BK117" s="141">
        <f t="shared" ref="BK117:BK123" si="9">ROUND(I117*H117,2)</f>
        <v>0</v>
      </c>
      <c r="BL117" s="14" t="s">
        <v>134</v>
      </c>
      <c r="BM117" s="140" t="s">
        <v>340</v>
      </c>
    </row>
    <row r="118" spans="2:65" s="1" customFormat="1" ht="16.5" customHeight="1">
      <c r="B118" s="29"/>
      <c r="C118" s="142" t="s">
        <v>83</v>
      </c>
      <c r="D118" s="142" t="s">
        <v>137</v>
      </c>
      <c r="E118" s="143" t="s">
        <v>341</v>
      </c>
      <c r="F118" s="144" t="s">
        <v>342</v>
      </c>
      <c r="G118" s="145" t="s">
        <v>140</v>
      </c>
      <c r="H118" s="146">
        <v>1</v>
      </c>
      <c r="I118" s="147"/>
      <c r="J118" s="148">
        <f t="shared" si="0"/>
        <v>0</v>
      </c>
      <c r="K118" s="144" t="s">
        <v>1</v>
      </c>
      <c r="L118" s="149"/>
      <c r="M118" s="150" t="s">
        <v>1</v>
      </c>
      <c r="N118" s="151" t="s">
        <v>38</v>
      </c>
      <c r="P118" s="138">
        <f t="shared" si="1"/>
        <v>0</v>
      </c>
      <c r="Q118" s="138">
        <v>0</v>
      </c>
      <c r="R118" s="138">
        <f t="shared" si="2"/>
        <v>0</v>
      </c>
      <c r="S118" s="138">
        <v>0</v>
      </c>
      <c r="T118" s="139">
        <f t="shared" si="3"/>
        <v>0</v>
      </c>
      <c r="AR118" s="140" t="s">
        <v>142</v>
      </c>
      <c r="AT118" s="140" t="s">
        <v>137</v>
      </c>
      <c r="AU118" s="140" t="s">
        <v>73</v>
      </c>
      <c r="AY118" s="14" t="s">
        <v>126</v>
      </c>
      <c r="BE118" s="141">
        <f t="shared" si="4"/>
        <v>0</v>
      </c>
      <c r="BF118" s="141">
        <f t="shared" si="5"/>
        <v>0</v>
      </c>
      <c r="BG118" s="141">
        <f t="shared" si="6"/>
        <v>0</v>
      </c>
      <c r="BH118" s="141">
        <f t="shared" si="7"/>
        <v>0</v>
      </c>
      <c r="BI118" s="141">
        <f t="shared" si="8"/>
        <v>0</v>
      </c>
      <c r="BJ118" s="14" t="s">
        <v>81</v>
      </c>
      <c r="BK118" s="141">
        <f t="shared" si="9"/>
        <v>0</v>
      </c>
      <c r="BL118" s="14" t="s">
        <v>134</v>
      </c>
      <c r="BM118" s="140" t="s">
        <v>343</v>
      </c>
    </row>
    <row r="119" spans="2:65" s="1" customFormat="1" ht="16.5" customHeight="1">
      <c r="B119" s="29"/>
      <c r="C119" s="142" t="s">
        <v>127</v>
      </c>
      <c r="D119" s="142" t="s">
        <v>137</v>
      </c>
      <c r="E119" s="143" t="s">
        <v>344</v>
      </c>
      <c r="F119" s="144" t="s">
        <v>345</v>
      </c>
      <c r="G119" s="145" t="s">
        <v>140</v>
      </c>
      <c r="H119" s="146">
        <v>1</v>
      </c>
      <c r="I119" s="147"/>
      <c r="J119" s="148">
        <f t="shared" si="0"/>
        <v>0</v>
      </c>
      <c r="K119" s="144" t="s">
        <v>1</v>
      </c>
      <c r="L119" s="149"/>
      <c r="M119" s="150" t="s">
        <v>1</v>
      </c>
      <c r="N119" s="151" t="s">
        <v>38</v>
      </c>
      <c r="P119" s="138">
        <f t="shared" si="1"/>
        <v>0</v>
      </c>
      <c r="Q119" s="138">
        <v>0</v>
      </c>
      <c r="R119" s="138">
        <f t="shared" si="2"/>
        <v>0</v>
      </c>
      <c r="S119" s="138">
        <v>0</v>
      </c>
      <c r="T119" s="139">
        <f t="shared" si="3"/>
        <v>0</v>
      </c>
      <c r="AR119" s="140" t="s">
        <v>142</v>
      </c>
      <c r="AT119" s="140" t="s">
        <v>137</v>
      </c>
      <c r="AU119" s="140" t="s">
        <v>73</v>
      </c>
      <c r="AY119" s="14" t="s">
        <v>126</v>
      </c>
      <c r="BE119" s="141">
        <f t="shared" si="4"/>
        <v>0</v>
      </c>
      <c r="BF119" s="141">
        <f t="shared" si="5"/>
        <v>0</v>
      </c>
      <c r="BG119" s="141">
        <f t="shared" si="6"/>
        <v>0</v>
      </c>
      <c r="BH119" s="141">
        <f t="shared" si="7"/>
        <v>0</v>
      </c>
      <c r="BI119" s="141">
        <f t="shared" si="8"/>
        <v>0</v>
      </c>
      <c r="BJ119" s="14" t="s">
        <v>81</v>
      </c>
      <c r="BK119" s="141">
        <f t="shared" si="9"/>
        <v>0</v>
      </c>
      <c r="BL119" s="14" t="s">
        <v>134</v>
      </c>
      <c r="BM119" s="140" t="s">
        <v>346</v>
      </c>
    </row>
    <row r="120" spans="2:65" s="1" customFormat="1" ht="21.75" customHeight="1">
      <c r="B120" s="29"/>
      <c r="C120" s="142" t="s">
        <v>134</v>
      </c>
      <c r="D120" s="142" t="s">
        <v>137</v>
      </c>
      <c r="E120" s="143" t="s">
        <v>347</v>
      </c>
      <c r="F120" s="144" t="s">
        <v>348</v>
      </c>
      <c r="G120" s="145" t="s">
        <v>140</v>
      </c>
      <c r="H120" s="146">
        <v>1</v>
      </c>
      <c r="I120" s="147"/>
      <c r="J120" s="148">
        <f t="shared" si="0"/>
        <v>0</v>
      </c>
      <c r="K120" s="144" t="s">
        <v>1</v>
      </c>
      <c r="L120" s="149"/>
      <c r="M120" s="150" t="s">
        <v>1</v>
      </c>
      <c r="N120" s="151" t="s">
        <v>38</v>
      </c>
      <c r="P120" s="138">
        <f t="shared" si="1"/>
        <v>0</v>
      </c>
      <c r="Q120" s="138">
        <v>0</v>
      </c>
      <c r="R120" s="138">
        <f t="shared" si="2"/>
        <v>0</v>
      </c>
      <c r="S120" s="138">
        <v>0</v>
      </c>
      <c r="T120" s="139">
        <f t="shared" si="3"/>
        <v>0</v>
      </c>
      <c r="AR120" s="140" t="s">
        <v>142</v>
      </c>
      <c r="AT120" s="140" t="s">
        <v>137</v>
      </c>
      <c r="AU120" s="140" t="s">
        <v>73</v>
      </c>
      <c r="AY120" s="14" t="s">
        <v>126</v>
      </c>
      <c r="BE120" s="141">
        <f t="shared" si="4"/>
        <v>0</v>
      </c>
      <c r="BF120" s="141">
        <f t="shared" si="5"/>
        <v>0</v>
      </c>
      <c r="BG120" s="141">
        <f t="shared" si="6"/>
        <v>0</v>
      </c>
      <c r="BH120" s="141">
        <f t="shared" si="7"/>
        <v>0</v>
      </c>
      <c r="BI120" s="141">
        <f t="shared" si="8"/>
        <v>0</v>
      </c>
      <c r="BJ120" s="14" t="s">
        <v>81</v>
      </c>
      <c r="BK120" s="141">
        <f t="shared" si="9"/>
        <v>0</v>
      </c>
      <c r="BL120" s="14" t="s">
        <v>134</v>
      </c>
      <c r="BM120" s="140" t="s">
        <v>349</v>
      </c>
    </row>
    <row r="121" spans="2:65" s="1" customFormat="1" ht="24.2" customHeight="1">
      <c r="B121" s="29"/>
      <c r="C121" s="142" t="s">
        <v>189</v>
      </c>
      <c r="D121" s="142" t="s">
        <v>137</v>
      </c>
      <c r="E121" s="143" t="s">
        <v>350</v>
      </c>
      <c r="F121" s="144" t="s">
        <v>351</v>
      </c>
      <c r="G121" s="145" t="s">
        <v>140</v>
      </c>
      <c r="H121" s="146">
        <v>1</v>
      </c>
      <c r="I121" s="147"/>
      <c r="J121" s="148">
        <f t="shared" si="0"/>
        <v>0</v>
      </c>
      <c r="K121" s="144" t="s">
        <v>1</v>
      </c>
      <c r="L121" s="149"/>
      <c r="M121" s="150" t="s">
        <v>1</v>
      </c>
      <c r="N121" s="151" t="s">
        <v>38</v>
      </c>
      <c r="P121" s="138">
        <f t="shared" si="1"/>
        <v>0</v>
      </c>
      <c r="Q121" s="138">
        <v>0</v>
      </c>
      <c r="R121" s="138">
        <f t="shared" si="2"/>
        <v>0</v>
      </c>
      <c r="S121" s="138">
        <v>0</v>
      </c>
      <c r="T121" s="139">
        <f t="shared" si="3"/>
        <v>0</v>
      </c>
      <c r="AR121" s="140" t="s">
        <v>142</v>
      </c>
      <c r="AT121" s="140" t="s">
        <v>137</v>
      </c>
      <c r="AU121" s="140" t="s">
        <v>73</v>
      </c>
      <c r="AY121" s="14" t="s">
        <v>126</v>
      </c>
      <c r="BE121" s="141">
        <f t="shared" si="4"/>
        <v>0</v>
      </c>
      <c r="BF121" s="141">
        <f t="shared" si="5"/>
        <v>0</v>
      </c>
      <c r="BG121" s="141">
        <f t="shared" si="6"/>
        <v>0</v>
      </c>
      <c r="BH121" s="141">
        <f t="shared" si="7"/>
        <v>0</v>
      </c>
      <c r="BI121" s="141">
        <f t="shared" si="8"/>
        <v>0</v>
      </c>
      <c r="BJ121" s="14" t="s">
        <v>81</v>
      </c>
      <c r="BK121" s="141">
        <f t="shared" si="9"/>
        <v>0</v>
      </c>
      <c r="BL121" s="14" t="s">
        <v>134</v>
      </c>
      <c r="BM121" s="140" t="s">
        <v>352</v>
      </c>
    </row>
    <row r="122" spans="2:65" s="1" customFormat="1" ht="24.2" customHeight="1">
      <c r="B122" s="29"/>
      <c r="C122" s="142" t="s">
        <v>192</v>
      </c>
      <c r="D122" s="142" t="s">
        <v>137</v>
      </c>
      <c r="E122" s="143" t="s">
        <v>353</v>
      </c>
      <c r="F122" s="144" t="s">
        <v>354</v>
      </c>
      <c r="G122" s="145" t="s">
        <v>355</v>
      </c>
      <c r="H122" s="146">
        <v>1</v>
      </c>
      <c r="I122" s="147"/>
      <c r="J122" s="148">
        <f t="shared" si="0"/>
        <v>0</v>
      </c>
      <c r="K122" s="144" t="s">
        <v>1</v>
      </c>
      <c r="L122" s="149"/>
      <c r="M122" s="150" t="s">
        <v>1</v>
      </c>
      <c r="N122" s="151" t="s">
        <v>38</v>
      </c>
      <c r="P122" s="138">
        <f t="shared" si="1"/>
        <v>0</v>
      </c>
      <c r="Q122" s="138">
        <v>0</v>
      </c>
      <c r="R122" s="138">
        <f t="shared" si="2"/>
        <v>0</v>
      </c>
      <c r="S122" s="138">
        <v>0</v>
      </c>
      <c r="T122" s="139">
        <f t="shared" si="3"/>
        <v>0</v>
      </c>
      <c r="AR122" s="140" t="s">
        <v>142</v>
      </c>
      <c r="AT122" s="140" t="s">
        <v>137</v>
      </c>
      <c r="AU122" s="140" t="s">
        <v>73</v>
      </c>
      <c r="AY122" s="14" t="s">
        <v>126</v>
      </c>
      <c r="BE122" s="141">
        <f t="shared" si="4"/>
        <v>0</v>
      </c>
      <c r="BF122" s="141">
        <f t="shared" si="5"/>
        <v>0</v>
      </c>
      <c r="BG122" s="141">
        <f t="shared" si="6"/>
        <v>0</v>
      </c>
      <c r="BH122" s="141">
        <f t="shared" si="7"/>
        <v>0</v>
      </c>
      <c r="BI122" s="141">
        <f t="shared" si="8"/>
        <v>0</v>
      </c>
      <c r="BJ122" s="14" t="s">
        <v>81</v>
      </c>
      <c r="BK122" s="141">
        <f t="shared" si="9"/>
        <v>0</v>
      </c>
      <c r="BL122" s="14" t="s">
        <v>134</v>
      </c>
      <c r="BM122" s="140" t="s">
        <v>356</v>
      </c>
    </row>
    <row r="123" spans="2:65" s="1" customFormat="1" ht="16.5" customHeight="1">
      <c r="B123" s="29"/>
      <c r="C123" s="142" t="s">
        <v>204</v>
      </c>
      <c r="D123" s="142" t="s">
        <v>137</v>
      </c>
      <c r="E123" s="143" t="s">
        <v>357</v>
      </c>
      <c r="F123" s="144" t="s">
        <v>358</v>
      </c>
      <c r="G123" s="145" t="s">
        <v>140</v>
      </c>
      <c r="H123" s="146">
        <v>1</v>
      </c>
      <c r="I123" s="147"/>
      <c r="J123" s="148">
        <f t="shared" si="0"/>
        <v>0</v>
      </c>
      <c r="K123" s="144" t="s">
        <v>1</v>
      </c>
      <c r="L123" s="149"/>
      <c r="M123" s="160" t="s">
        <v>1</v>
      </c>
      <c r="N123" s="161" t="s">
        <v>38</v>
      </c>
      <c r="O123" s="162"/>
      <c r="P123" s="163">
        <f t="shared" si="1"/>
        <v>0</v>
      </c>
      <c r="Q123" s="163">
        <v>0</v>
      </c>
      <c r="R123" s="163">
        <f t="shared" si="2"/>
        <v>0</v>
      </c>
      <c r="S123" s="163">
        <v>0</v>
      </c>
      <c r="T123" s="164">
        <f t="shared" si="3"/>
        <v>0</v>
      </c>
      <c r="AR123" s="140" t="s">
        <v>142</v>
      </c>
      <c r="AT123" s="140" t="s">
        <v>137</v>
      </c>
      <c r="AU123" s="140" t="s">
        <v>73</v>
      </c>
      <c r="AY123" s="14" t="s">
        <v>126</v>
      </c>
      <c r="BE123" s="141">
        <f t="shared" si="4"/>
        <v>0</v>
      </c>
      <c r="BF123" s="141">
        <f t="shared" si="5"/>
        <v>0</v>
      </c>
      <c r="BG123" s="141">
        <f t="shared" si="6"/>
        <v>0</v>
      </c>
      <c r="BH123" s="141">
        <f t="shared" si="7"/>
        <v>0</v>
      </c>
      <c r="BI123" s="141">
        <f t="shared" si="8"/>
        <v>0</v>
      </c>
      <c r="BJ123" s="14" t="s">
        <v>81</v>
      </c>
      <c r="BK123" s="141">
        <f t="shared" si="9"/>
        <v>0</v>
      </c>
      <c r="BL123" s="14" t="s">
        <v>134</v>
      </c>
      <c r="BM123" s="140" t="s">
        <v>359</v>
      </c>
    </row>
    <row r="124" spans="2:65" s="1" customFormat="1" ht="6.95" customHeight="1"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29"/>
    </row>
  </sheetData>
  <sheetProtection algorithmName="SHA-512" hashValue="P7VXlv46uP5dbn/E0VwG5eYkHIb4JEii9OfRNHTTwvnDlGL92poL4cwzXaMWmuX3cqUUcSJSGupPRHw4ASaYPQ==" saltValue="W9/OKsRV9OStWgOuKD074hre83E4NgfDxcGafA/42FZaQJmz/hiJPlemrcLj2UXNjTuoBH8g3YlbdM3yLSbDUg==" spinCount="100000" sheet="1" objects="1" scenarios="1" formatColumns="0" formatRows="0" autoFilter="0"/>
  <autoFilter ref="C115:K123" xr:uid="{00000000-0009-0000-0000-000004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AT2" s="14" t="s">
        <v>95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>
      <c r="B4" s="17"/>
      <c r="D4" s="18" t="s">
        <v>96</v>
      </c>
      <c r="L4" s="17"/>
      <c r="M4" s="85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26.25" customHeight="1">
      <c r="B7" s="17"/>
      <c r="E7" s="204" t="str">
        <f>'Rekapitulace stavby'!K6</f>
        <v>Gymnázium a obchodní akademie Mariánské Lázně,  Ruská 355/7, 353 69 Mariánské Lázně 1</v>
      </c>
      <c r="F7" s="205"/>
      <c r="G7" s="205"/>
      <c r="H7" s="205"/>
      <c r="L7" s="17"/>
    </row>
    <row r="8" spans="2:46" s="1" customFormat="1" ht="12" customHeight="1">
      <c r="B8" s="29"/>
      <c r="D8" s="24" t="s">
        <v>97</v>
      </c>
      <c r="L8" s="29"/>
    </row>
    <row r="9" spans="2:46" s="1" customFormat="1" ht="16.5" customHeight="1">
      <c r="B9" s="29"/>
      <c r="E9" s="194" t="s">
        <v>360</v>
      </c>
      <c r="F9" s="203"/>
      <c r="G9" s="203"/>
      <c r="H9" s="203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18</v>
      </c>
      <c r="F11" s="22" t="s">
        <v>1</v>
      </c>
      <c r="I11" s="24" t="s">
        <v>19</v>
      </c>
      <c r="J11" s="22" t="s">
        <v>1</v>
      </c>
      <c r="L11" s="29"/>
    </row>
    <row r="12" spans="2:46" s="1" customFormat="1" ht="12" customHeight="1">
      <c r="B12" s="29"/>
      <c r="D12" s="24" t="s">
        <v>20</v>
      </c>
      <c r="F12" s="22" t="s">
        <v>21</v>
      </c>
      <c r="I12" s="24" t="s">
        <v>22</v>
      </c>
      <c r="J12" s="49" t="str">
        <f>'Rekapitulace stavby'!AN8</f>
        <v>29. 2. 2024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>
      <c r="B15" s="29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27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06" t="str">
        <f>'Rekapitulace stavby'!E14</f>
        <v>Vyplň údaj</v>
      </c>
      <c r="F18" s="176"/>
      <c r="G18" s="176"/>
      <c r="H18" s="176"/>
      <c r="I18" s="24" t="s">
        <v>26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29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>
      <c r="B21" s="29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31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>
      <c r="B24" s="29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32</v>
      </c>
      <c r="L26" s="29"/>
    </row>
    <row r="27" spans="2:12" s="7" customFormat="1" ht="16.5" customHeight="1">
      <c r="B27" s="86"/>
      <c r="E27" s="180" t="s">
        <v>1</v>
      </c>
      <c r="F27" s="180"/>
      <c r="G27" s="180"/>
      <c r="H27" s="180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5" customHeight="1">
      <c r="B30" s="29"/>
      <c r="D30" s="87" t="s">
        <v>33</v>
      </c>
      <c r="J30" s="63">
        <f>ROUND(J116,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5" customHeight="1">
      <c r="B33" s="29"/>
      <c r="D33" s="52" t="s">
        <v>37</v>
      </c>
      <c r="E33" s="24" t="s">
        <v>38</v>
      </c>
      <c r="F33" s="88">
        <f>ROUND((SUM(BE116:BE119)),  2)</f>
        <v>0</v>
      </c>
      <c r="I33" s="89">
        <v>0.21</v>
      </c>
      <c r="J33" s="88">
        <f>ROUND(((SUM(BE116:BE119))*I33),  2)</f>
        <v>0</v>
      </c>
      <c r="L33" s="29"/>
    </row>
    <row r="34" spans="2:12" s="1" customFormat="1" ht="14.45" customHeight="1">
      <c r="B34" s="29"/>
      <c r="E34" s="24" t="s">
        <v>39</v>
      </c>
      <c r="F34" s="88">
        <f>ROUND((SUM(BF116:BF119)),  2)</f>
        <v>0</v>
      </c>
      <c r="I34" s="89">
        <v>0.12</v>
      </c>
      <c r="J34" s="88">
        <f>ROUND(((SUM(BF116:BF119))*I34),  2)</f>
        <v>0</v>
      </c>
      <c r="L34" s="29"/>
    </row>
    <row r="35" spans="2:12" s="1" customFormat="1" ht="14.45" hidden="1" customHeight="1">
      <c r="B35" s="29"/>
      <c r="E35" s="24" t="s">
        <v>40</v>
      </c>
      <c r="F35" s="88">
        <f>ROUND((SUM(BG116:BG119)),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4" t="s">
        <v>41</v>
      </c>
      <c r="F36" s="88">
        <f>ROUND((SUM(BH116:BH119)),  2)</f>
        <v>0</v>
      </c>
      <c r="I36" s="89">
        <v>0.12</v>
      </c>
      <c r="J36" s="88">
        <f>0</f>
        <v>0</v>
      </c>
      <c r="L36" s="29"/>
    </row>
    <row r="37" spans="2:12" s="1" customFormat="1" ht="14.45" hidden="1" customHeight="1">
      <c r="B37" s="29"/>
      <c r="E37" s="24" t="s">
        <v>42</v>
      </c>
      <c r="F37" s="88">
        <f>ROUND((SUM(BI116:BI119)),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5" customHeight="1">
      <c r="B39" s="29"/>
      <c r="C39" s="90"/>
      <c r="D39" s="91" t="s">
        <v>43</v>
      </c>
      <c r="E39" s="54"/>
      <c r="F39" s="54"/>
      <c r="G39" s="92" t="s">
        <v>44</v>
      </c>
      <c r="H39" s="93" t="s">
        <v>45</v>
      </c>
      <c r="I39" s="54"/>
      <c r="J39" s="94">
        <f>SUM(J30:J37)</f>
        <v>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9"/>
      <c r="D61" s="40" t="s">
        <v>48</v>
      </c>
      <c r="E61" s="31"/>
      <c r="F61" s="96" t="s">
        <v>49</v>
      </c>
      <c r="G61" s="40" t="s">
        <v>48</v>
      </c>
      <c r="H61" s="31"/>
      <c r="I61" s="31"/>
      <c r="J61" s="97" t="s">
        <v>49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9"/>
      <c r="D76" s="40" t="s">
        <v>48</v>
      </c>
      <c r="E76" s="31"/>
      <c r="F76" s="96" t="s">
        <v>49</v>
      </c>
      <c r="G76" s="40" t="s">
        <v>48</v>
      </c>
      <c r="H76" s="31"/>
      <c r="I76" s="31"/>
      <c r="J76" s="97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18" t="s">
        <v>99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4" t="s">
        <v>16</v>
      </c>
      <c r="L84" s="29"/>
    </row>
    <row r="85" spans="2:47" s="1" customFormat="1" ht="26.25" customHeight="1">
      <c r="B85" s="29"/>
      <c r="E85" s="204" t="str">
        <f>E7</f>
        <v>Gymnázium a obchodní akademie Mariánské Lázně,  Ruská 355/7, 353 69 Mariánské Lázně 1</v>
      </c>
      <c r="F85" s="205"/>
      <c r="G85" s="205"/>
      <c r="H85" s="205"/>
      <c r="L85" s="29"/>
    </row>
    <row r="86" spans="2:47" s="1" customFormat="1" ht="12" customHeight="1">
      <c r="B86" s="29"/>
      <c r="C86" s="24" t="s">
        <v>97</v>
      </c>
      <c r="L86" s="29"/>
    </row>
    <row r="87" spans="2:47" s="1" customFormat="1" ht="16.5" customHeight="1">
      <c r="B87" s="29"/>
      <c r="E87" s="194" t="str">
        <f>E9</f>
        <v>05 - Koncová zařízení</v>
      </c>
      <c r="F87" s="203"/>
      <c r="G87" s="203"/>
      <c r="H87" s="203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4" t="s">
        <v>20</v>
      </c>
      <c r="F89" s="22" t="str">
        <f>F12</f>
        <v xml:space="preserve"> </v>
      </c>
      <c r="I89" s="24" t="s">
        <v>22</v>
      </c>
      <c r="J89" s="49" t="str">
        <f>IF(J12="","",J12)</f>
        <v>29. 2. 2024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4" t="s">
        <v>24</v>
      </c>
      <c r="F91" s="22" t="str">
        <f>E15</f>
        <v xml:space="preserve"> </v>
      </c>
      <c r="I91" s="24" t="s">
        <v>29</v>
      </c>
      <c r="J91" s="27" t="str">
        <f>E21</f>
        <v xml:space="preserve"> </v>
      </c>
      <c r="L91" s="29"/>
    </row>
    <row r="92" spans="2:47" s="1" customFormat="1" ht="15.2" customHeight="1">
      <c r="B92" s="29"/>
      <c r="C92" s="24" t="s">
        <v>27</v>
      </c>
      <c r="F92" s="22" t="str">
        <f>IF(E18="","",E18)</f>
        <v>Vyplň údaj</v>
      </c>
      <c r="I92" s="24" t="s">
        <v>31</v>
      </c>
      <c r="J92" s="27" t="str">
        <f>E24</f>
        <v xml:space="preserve"> 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100</v>
      </c>
      <c r="D94" s="90"/>
      <c r="E94" s="90"/>
      <c r="F94" s="90"/>
      <c r="G94" s="90"/>
      <c r="H94" s="90"/>
      <c r="I94" s="90"/>
      <c r="J94" s="99" t="s">
        <v>101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102</v>
      </c>
      <c r="J96" s="63">
        <f>J116</f>
        <v>0</v>
      </c>
      <c r="L96" s="29"/>
      <c r="AU96" s="14" t="s">
        <v>103</v>
      </c>
    </row>
    <row r="97" spans="2:12" s="1" customFormat="1" ht="21.95" customHeight="1">
      <c r="B97" s="29"/>
      <c r="L97" s="29"/>
    </row>
    <row r="98" spans="2:12" s="1" customFormat="1" ht="6.95" customHeight="1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29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9"/>
    </row>
    <row r="103" spans="2:12" s="1" customFormat="1" ht="24.95" customHeight="1">
      <c r="B103" s="29"/>
      <c r="C103" s="18" t="s">
        <v>111</v>
      </c>
      <c r="L103" s="29"/>
    </row>
    <row r="104" spans="2:12" s="1" customFormat="1" ht="6.95" customHeight="1">
      <c r="B104" s="29"/>
      <c r="L104" s="29"/>
    </row>
    <row r="105" spans="2:12" s="1" customFormat="1" ht="12" customHeight="1">
      <c r="B105" s="29"/>
      <c r="C105" s="24" t="s">
        <v>16</v>
      </c>
      <c r="L105" s="29"/>
    </row>
    <row r="106" spans="2:12" s="1" customFormat="1" ht="26.25" customHeight="1">
      <c r="B106" s="29"/>
      <c r="E106" s="204" t="str">
        <f>E7</f>
        <v>Gymnázium a obchodní akademie Mariánské Lázně,  Ruská 355/7, 353 69 Mariánské Lázně 1</v>
      </c>
      <c r="F106" s="205"/>
      <c r="G106" s="205"/>
      <c r="H106" s="205"/>
      <c r="L106" s="29"/>
    </row>
    <row r="107" spans="2:12" s="1" customFormat="1" ht="12" customHeight="1">
      <c r="B107" s="29"/>
      <c r="C107" s="24" t="s">
        <v>97</v>
      </c>
      <c r="L107" s="29"/>
    </row>
    <row r="108" spans="2:12" s="1" customFormat="1" ht="16.5" customHeight="1">
      <c r="B108" s="29"/>
      <c r="E108" s="194" t="str">
        <f>E9</f>
        <v>05 - Koncová zařízení</v>
      </c>
      <c r="F108" s="203"/>
      <c r="G108" s="203"/>
      <c r="H108" s="203"/>
      <c r="L108" s="29"/>
    </row>
    <row r="109" spans="2:12" s="1" customFormat="1" ht="6.95" customHeight="1">
      <c r="B109" s="29"/>
      <c r="L109" s="29"/>
    </row>
    <row r="110" spans="2:12" s="1" customFormat="1" ht="12" customHeight="1">
      <c r="B110" s="29"/>
      <c r="C110" s="24" t="s">
        <v>20</v>
      </c>
      <c r="F110" s="22" t="str">
        <f>F12</f>
        <v xml:space="preserve"> </v>
      </c>
      <c r="I110" s="24" t="s">
        <v>22</v>
      </c>
      <c r="J110" s="49" t="str">
        <f>IF(J12="","",J12)</f>
        <v>29. 2. 2024</v>
      </c>
      <c r="L110" s="29"/>
    </row>
    <row r="111" spans="2:12" s="1" customFormat="1" ht="6.95" customHeight="1">
      <c r="B111" s="29"/>
      <c r="L111" s="29"/>
    </row>
    <row r="112" spans="2:12" s="1" customFormat="1" ht="15.2" customHeight="1">
      <c r="B112" s="29"/>
      <c r="C112" s="24" t="s">
        <v>24</v>
      </c>
      <c r="F112" s="22" t="str">
        <f>E15</f>
        <v xml:space="preserve"> </v>
      </c>
      <c r="I112" s="24" t="s">
        <v>29</v>
      </c>
      <c r="J112" s="27" t="str">
        <f>E21</f>
        <v xml:space="preserve"> </v>
      </c>
      <c r="L112" s="29"/>
    </row>
    <row r="113" spans="2:65" s="1" customFormat="1" ht="15.2" customHeight="1">
      <c r="B113" s="29"/>
      <c r="C113" s="24" t="s">
        <v>27</v>
      </c>
      <c r="F113" s="22" t="str">
        <f>IF(E18="","",E18)</f>
        <v>Vyplň údaj</v>
      </c>
      <c r="I113" s="24" t="s">
        <v>31</v>
      </c>
      <c r="J113" s="27" t="str">
        <f>E24</f>
        <v xml:space="preserve"> </v>
      </c>
      <c r="L113" s="29"/>
    </row>
    <row r="114" spans="2:65" s="1" customFormat="1" ht="10.35" customHeight="1">
      <c r="B114" s="29"/>
      <c r="L114" s="29"/>
    </row>
    <row r="115" spans="2:65" s="10" customFormat="1" ht="29.25" customHeight="1">
      <c r="B115" s="109"/>
      <c r="C115" s="110" t="s">
        <v>112</v>
      </c>
      <c r="D115" s="111" t="s">
        <v>58</v>
      </c>
      <c r="E115" s="111" t="s">
        <v>54</v>
      </c>
      <c r="F115" s="111" t="s">
        <v>55</v>
      </c>
      <c r="G115" s="111" t="s">
        <v>113</v>
      </c>
      <c r="H115" s="111" t="s">
        <v>114</v>
      </c>
      <c r="I115" s="111" t="s">
        <v>115</v>
      </c>
      <c r="J115" s="111" t="s">
        <v>101</v>
      </c>
      <c r="K115" s="112" t="s">
        <v>116</v>
      </c>
      <c r="L115" s="109"/>
      <c r="M115" s="56" t="s">
        <v>1</v>
      </c>
      <c r="N115" s="57" t="s">
        <v>37</v>
      </c>
      <c r="O115" s="57" t="s">
        <v>117</v>
      </c>
      <c r="P115" s="57" t="s">
        <v>118</v>
      </c>
      <c r="Q115" s="57" t="s">
        <v>119</v>
      </c>
      <c r="R115" s="57" t="s">
        <v>120</v>
      </c>
      <c r="S115" s="57" t="s">
        <v>121</v>
      </c>
      <c r="T115" s="58" t="s">
        <v>122</v>
      </c>
    </row>
    <row r="116" spans="2:65" s="1" customFormat="1" ht="22.9" customHeight="1">
      <c r="B116" s="29"/>
      <c r="C116" s="61" t="s">
        <v>123</v>
      </c>
      <c r="J116" s="113">
        <f>BK116</f>
        <v>0</v>
      </c>
      <c r="L116" s="29"/>
      <c r="M116" s="59"/>
      <c r="N116" s="50"/>
      <c r="O116" s="50"/>
      <c r="P116" s="114">
        <f>SUM(P117:P119)</f>
        <v>0</v>
      </c>
      <c r="Q116" s="50"/>
      <c r="R116" s="114">
        <f>SUM(R117:R119)</f>
        <v>0</v>
      </c>
      <c r="S116" s="50"/>
      <c r="T116" s="115">
        <f>SUM(T117:T119)</f>
        <v>0</v>
      </c>
      <c r="AT116" s="14" t="s">
        <v>72</v>
      </c>
      <c r="AU116" s="14" t="s">
        <v>103</v>
      </c>
      <c r="BK116" s="116">
        <f>SUM(BK117:BK119)</f>
        <v>0</v>
      </c>
    </row>
    <row r="117" spans="2:65" s="1" customFormat="1" ht="16.5" customHeight="1">
      <c r="B117" s="29"/>
      <c r="C117" s="142" t="s">
        <v>81</v>
      </c>
      <c r="D117" s="142" t="s">
        <v>137</v>
      </c>
      <c r="E117" s="143" t="s">
        <v>361</v>
      </c>
      <c r="F117" s="144" t="s">
        <v>362</v>
      </c>
      <c r="G117" s="145" t="s">
        <v>140</v>
      </c>
      <c r="H117" s="146">
        <v>22</v>
      </c>
      <c r="I117" s="147"/>
      <c r="J117" s="148">
        <f>ROUND(I117*H117,2)</f>
        <v>0</v>
      </c>
      <c r="K117" s="144" t="s">
        <v>1</v>
      </c>
      <c r="L117" s="149"/>
      <c r="M117" s="150" t="s">
        <v>1</v>
      </c>
      <c r="N117" s="151" t="s">
        <v>38</v>
      </c>
      <c r="P117" s="138">
        <f>O117*H117</f>
        <v>0</v>
      </c>
      <c r="Q117" s="138">
        <v>0</v>
      </c>
      <c r="R117" s="138">
        <f>Q117*H117</f>
        <v>0</v>
      </c>
      <c r="S117" s="138">
        <v>0</v>
      </c>
      <c r="T117" s="139">
        <f>S117*H117</f>
        <v>0</v>
      </c>
      <c r="AR117" s="140" t="s">
        <v>142</v>
      </c>
      <c r="AT117" s="140" t="s">
        <v>137</v>
      </c>
      <c r="AU117" s="140" t="s">
        <v>73</v>
      </c>
      <c r="AY117" s="14" t="s">
        <v>126</v>
      </c>
      <c r="BE117" s="141">
        <f>IF(N117="základní",J117,0)</f>
        <v>0</v>
      </c>
      <c r="BF117" s="141">
        <f>IF(N117="snížená",J117,0)</f>
        <v>0</v>
      </c>
      <c r="BG117" s="141">
        <f>IF(N117="zákl. přenesená",J117,0)</f>
        <v>0</v>
      </c>
      <c r="BH117" s="141">
        <f>IF(N117="sníž. přenesená",J117,0)</f>
        <v>0</v>
      </c>
      <c r="BI117" s="141">
        <f>IF(N117="nulová",J117,0)</f>
        <v>0</v>
      </c>
      <c r="BJ117" s="14" t="s">
        <v>81</v>
      </c>
      <c r="BK117" s="141">
        <f>ROUND(I117*H117,2)</f>
        <v>0</v>
      </c>
      <c r="BL117" s="14" t="s">
        <v>134</v>
      </c>
      <c r="BM117" s="140" t="s">
        <v>363</v>
      </c>
    </row>
    <row r="118" spans="2:65" s="1" customFormat="1" ht="24.2" customHeight="1">
      <c r="B118" s="29"/>
      <c r="C118" s="142" t="s">
        <v>83</v>
      </c>
      <c r="D118" s="142" t="s">
        <v>137</v>
      </c>
      <c r="E118" s="143" t="s">
        <v>364</v>
      </c>
      <c r="F118" s="144" t="s">
        <v>365</v>
      </c>
      <c r="G118" s="145" t="s">
        <v>140</v>
      </c>
      <c r="H118" s="146">
        <v>21</v>
      </c>
      <c r="I118" s="147"/>
      <c r="J118" s="148">
        <f>ROUND(I118*H118,2)</f>
        <v>0</v>
      </c>
      <c r="K118" s="144" t="s">
        <v>1</v>
      </c>
      <c r="L118" s="149"/>
      <c r="M118" s="150" t="s">
        <v>1</v>
      </c>
      <c r="N118" s="151" t="s">
        <v>38</v>
      </c>
      <c r="P118" s="138">
        <f>O118*H118</f>
        <v>0</v>
      </c>
      <c r="Q118" s="138">
        <v>0</v>
      </c>
      <c r="R118" s="138">
        <f>Q118*H118</f>
        <v>0</v>
      </c>
      <c r="S118" s="138">
        <v>0</v>
      </c>
      <c r="T118" s="139">
        <f>S118*H118</f>
        <v>0</v>
      </c>
      <c r="AR118" s="140" t="s">
        <v>142</v>
      </c>
      <c r="AT118" s="140" t="s">
        <v>137</v>
      </c>
      <c r="AU118" s="140" t="s">
        <v>73</v>
      </c>
      <c r="AY118" s="14" t="s">
        <v>126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4" t="s">
        <v>81</v>
      </c>
      <c r="BK118" s="141">
        <f>ROUND(I118*H118,2)</f>
        <v>0</v>
      </c>
      <c r="BL118" s="14" t="s">
        <v>134</v>
      </c>
      <c r="BM118" s="140" t="s">
        <v>366</v>
      </c>
    </row>
    <row r="119" spans="2:65" s="1" customFormat="1" ht="16.5" customHeight="1">
      <c r="B119" s="29"/>
      <c r="C119" s="142" t="s">
        <v>127</v>
      </c>
      <c r="D119" s="142" t="s">
        <v>137</v>
      </c>
      <c r="E119" s="143" t="s">
        <v>367</v>
      </c>
      <c r="F119" s="144" t="s">
        <v>368</v>
      </c>
      <c r="G119" s="145" t="s">
        <v>140</v>
      </c>
      <c r="H119" s="146">
        <v>17</v>
      </c>
      <c r="I119" s="147"/>
      <c r="J119" s="148">
        <f>ROUND(I119*H119,2)</f>
        <v>0</v>
      </c>
      <c r="K119" s="144" t="s">
        <v>1</v>
      </c>
      <c r="L119" s="149"/>
      <c r="M119" s="160" t="s">
        <v>1</v>
      </c>
      <c r="N119" s="161" t="s">
        <v>38</v>
      </c>
      <c r="O119" s="162"/>
      <c r="P119" s="163">
        <f>O119*H119</f>
        <v>0</v>
      </c>
      <c r="Q119" s="163">
        <v>0</v>
      </c>
      <c r="R119" s="163">
        <f>Q119*H119</f>
        <v>0</v>
      </c>
      <c r="S119" s="163">
        <v>0</v>
      </c>
      <c r="T119" s="164">
        <f>S119*H119</f>
        <v>0</v>
      </c>
      <c r="AR119" s="140" t="s">
        <v>142</v>
      </c>
      <c r="AT119" s="140" t="s">
        <v>137</v>
      </c>
      <c r="AU119" s="140" t="s">
        <v>73</v>
      </c>
      <c r="AY119" s="14" t="s">
        <v>126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4" t="s">
        <v>81</v>
      </c>
      <c r="BK119" s="141">
        <f>ROUND(I119*H119,2)</f>
        <v>0</v>
      </c>
      <c r="BL119" s="14" t="s">
        <v>134</v>
      </c>
      <c r="BM119" s="140" t="s">
        <v>369</v>
      </c>
    </row>
    <row r="120" spans="2:65" s="1" customFormat="1" ht="6.95" customHeight="1"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29"/>
    </row>
  </sheetData>
  <sheetProtection algorithmName="SHA-512" hashValue="DV/zeiX1PX2J3AxhTeCrG/HlLKnU+VKaTcJDLUIu86tou2sikibrmsDqvWeEc4sObLi7C3+Q1nlf8eFabd9aLA==" saltValue="evlnNSwxAT1DrhO45wkhnT5vcA/lwZ/dniZXUEV2QWOdXDn4CXfrtg+ELrfuuVW0hFxsZnFlTCKiEo2zkDKX8Q==" spinCount="100000" sheet="1" objects="1" scenarios="1" formatColumns="0" formatRows="0" autoFilter="0"/>
  <autoFilter ref="C115:K119" xr:uid="{00000000-0009-0000-0000-000005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Rozvody LAN</vt:lpstr>
      <vt:lpstr>02 - Zabezpečení LAN a WIFI</vt:lpstr>
      <vt:lpstr>03 - Centrální logování a...</vt:lpstr>
      <vt:lpstr>04 - Server, diskové pole...</vt:lpstr>
      <vt:lpstr>05 - Koncová zařízení</vt:lpstr>
      <vt:lpstr>'01 - Rozvody LAN'!Názvy_tisku</vt:lpstr>
      <vt:lpstr>'02 - Zabezpečení LAN a WIFI'!Názvy_tisku</vt:lpstr>
      <vt:lpstr>'03 - Centrální logování a...'!Názvy_tisku</vt:lpstr>
      <vt:lpstr>'04 - Server, diskové pole...'!Názvy_tisku</vt:lpstr>
      <vt:lpstr>'05 - Koncová zařízení'!Názvy_tisku</vt:lpstr>
      <vt:lpstr>'Rekapitulace stavby'!Názvy_tisku</vt:lpstr>
      <vt:lpstr>'01 - Rozvody LAN'!Oblast_tisku</vt:lpstr>
      <vt:lpstr>'02 - Zabezpečení LAN a WIFI'!Oblast_tisku</vt:lpstr>
      <vt:lpstr>'03 - Centrální logování a...'!Oblast_tisku</vt:lpstr>
      <vt:lpstr>'04 - Server, diskové pole...'!Oblast_tisku</vt:lpstr>
      <vt:lpstr>'05 - Koncová zařízení'!Oblast_tisku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Drobilová Monika</dc:creator>
  <cp:lastModifiedBy>Drobilová Monika</cp:lastModifiedBy>
  <dcterms:created xsi:type="dcterms:W3CDTF">2024-12-03T08:25:12Z</dcterms:created>
  <dcterms:modified xsi:type="dcterms:W3CDTF">2024-12-04T14:00:47Z</dcterms:modified>
</cp:coreProperties>
</file>