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K:\IV.VZ\Zakazky\Dodávky\CZ\KONEKTIVITA\2024_Konektivita OAKV\zadávací dokumentace\"/>
    </mc:Choice>
  </mc:AlternateContent>
  <xr:revisionPtr revIDLastSave="0" documentId="13_ncr:1_{BA1EF3F0-B35F-4513-88DD-8CF80EDC7F10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Rekapitulace stavby" sheetId="1" state="veryHidden" r:id="rId1"/>
    <sheet name="D14 - Slaboproudé rozvody" sheetId="2" r:id="rId2"/>
  </sheets>
  <definedNames>
    <definedName name="_xlnm._FilterDatabase" localSheetId="1" hidden="1">'D14 - Slaboproudé rozvody'!$C$123:$K$229</definedName>
    <definedName name="_xlnm.Print_Titles" localSheetId="1">'D14 - Slaboproudé rozvody'!$123:$123</definedName>
    <definedName name="_xlnm.Print_Titles" localSheetId="0">'Rekapitulace stavby'!$92:$92</definedName>
    <definedName name="_xlnm.Print_Area" localSheetId="1">'D14 - Slaboproudé rozvody'!$C$4:$J$76,'D14 - Slaboproudé rozvody'!$C$82:$J$105,'D14 - Slaboproudé rozvody'!$C$111:$K$229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AY95" i="1" l="1"/>
  <c r="J37" i="2"/>
  <c r="J36" i="2"/>
  <c r="J35" i="2"/>
  <c r="AX95" i="1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 s="1"/>
  <c r="J23" i="2"/>
  <c r="J21" i="2"/>
  <c r="E21" i="2"/>
  <c r="J91" i="2" s="1"/>
  <c r="J20" i="2"/>
  <c r="J18" i="2"/>
  <c r="E18" i="2"/>
  <c r="F121" i="2" s="1"/>
  <c r="J17" i="2"/>
  <c r="J15" i="2"/>
  <c r="E15" i="2"/>
  <c r="F91" i="2" s="1"/>
  <c r="J14" i="2"/>
  <c r="J12" i="2"/>
  <c r="J118" i="2" s="1"/>
  <c r="E7" i="2"/>
  <c r="E85" i="2"/>
  <c r="L90" i="1"/>
  <c r="AM90" i="1"/>
  <c r="AM89" i="1"/>
  <c r="L89" i="1"/>
  <c r="AM87" i="1"/>
  <c r="L87" i="1"/>
  <c r="L85" i="1"/>
  <c r="L84" i="1"/>
  <c r="BK216" i="2"/>
  <c r="BK137" i="2"/>
  <c r="F35" i="2"/>
  <c r="BK155" i="2"/>
  <c r="BK228" i="2"/>
  <c r="J214" i="2"/>
  <c r="J210" i="2"/>
  <c r="BK202" i="2"/>
  <c r="BK223" i="2"/>
  <c r="BK198" i="2"/>
  <c r="J190" i="2"/>
  <c r="BK183" i="2"/>
  <c r="J180" i="2"/>
  <c r="BK176" i="2"/>
  <c r="J170" i="2"/>
  <c r="BK133" i="2"/>
  <c r="J136" i="2"/>
  <c r="J161" i="2"/>
  <c r="J155" i="2"/>
  <c r="J143" i="2"/>
  <c r="J127" i="2"/>
  <c r="J196" i="2"/>
  <c r="J191" i="2"/>
  <c r="J188" i="2"/>
  <c r="J149" i="2"/>
  <c r="J228" i="2"/>
  <c r="BK212" i="2"/>
  <c r="J208" i="2"/>
  <c r="J200" i="2"/>
  <c r="BK200" i="2"/>
  <c r="J202" i="2"/>
  <c r="J201" i="2"/>
  <c r="J164" i="2"/>
  <c r="BK161" i="2"/>
  <c r="J159" i="2"/>
  <c r="BK157" i="2"/>
  <c r="BK151" i="2"/>
  <c r="J141" i="2"/>
  <c r="J137" i="2"/>
  <c r="J134" i="2"/>
  <c r="BK129" i="2"/>
  <c r="BK197" i="2"/>
  <c r="BK196" i="2"/>
  <c r="J189" i="2"/>
  <c r="BK186" i="2"/>
  <c r="BK180" i="2"/>
  <c r="J177" i="2"/>
  <c r="BK172" i="2"/>
  <c r="BK134" i="2"/>
  <c r="J218" i="2"/>
  <c r="J160" i="2"/>
  <c r="BK149" i="2"/>
  <c r="BK140" i="2"/>
  <c r="F37" i="2"/>
  <c r="BK195" i="2"/>
  <c r="J183" i="2"/>
  <c r="BK179" i="2"/>
  <c r="J176" i="2"/>
  <c r="J172" i="2"/>
  <c r="BK166" i="2"/>
  <c r="BK143" i="2"/>
  <c r="BK163" i="2"/>
  <c r="J157" i="2"/>
  <c r="BK145" i="2"/>
  <c r="J131" i="2"/>
  <c r="BK220" i="2"/>
  <c r="J195" i="2"/>
  <c r="J193" i="2"/>
  <c r="BK190" i="2"/>
  <c r="J186" i="2"/>
  <c r="F34" i="2"/>
  <c r="J151" i="2"/>
  <c r="J216" i="2"/>
  <c r="BK210" i="2"/>
  <c r="J204" i="2"/>
  <c r="J227" i="2"/>
  <c r="J198" i="2"/>
  <c r="BK214" i="2"/>
  <c r="BK208" i="2"/>
  <c r="BK201" i="2"/>
  <c r="BK222" i="2"/>
  <c r="BK194" i="2"/>
  <c r="J185" i="2"/>
  <c r="J182" i="2"/>
  <c r="BK177" i="2"/>
  <c r="J174" i="2"/>
  <c r="BK168" i="2"/>
  <c r="BK127" i="2"/>
  <c r="BK164" i="2"/>
  <c r="J158" i="2"/>
  <c r="J147" i="2"/>
  <c r="J133" i="2"/>
  <c r="J34" i="2"/>
  <c r="BK147" i="2"/>
  <c r="J212" i="2"/>
  <c r="BK204" i="2"/>
  <c r="BK227" i="2"/>
  <c r="AS94" i="1"/>
  <c r="J223" i="2"/>
  <c r="J168" i="2"/>
  <c r="J163" i="2"/>
  <c r="BK160" i="2"/>
  <c r="BK158" i="2"/>
  <c r="BK153" i="2"/>
  <c r="J145" i="2"/>
  <c r="J140" i="2"/>
  <c r="BK136" i="2"/>
  <c r="BK131" i="2"/>
  <c r="J222" i="2"/>
  <c r="J197" i="2"/>
  <c r="BK193" i="2"/>
  <c r="BK188" i="2"/>
  <c r="BK182" i="2"/>
  <c r="J179" i="2"/>
  <c r="BK174" i="2"/>
  <c r="BK170" i="2"/>
  <c r="BK218" i="2"/>
  <c r="J166" i="2"/>
  <c r="BK159" i="2"/>
  <c r="J153" i="2"/>
  <c r="BK141" i="2"/>
  <c r="J129" i="2"/>
  <c r="J220" i="2"/>
  <c r="J194" i="2"/>
  <c r="BK191" i="2"/>
  <c r="BK189" i="2"/>
  <c r="BK185" i="2"/>
  <c r="F36" i="2"/>
  <c r="T139" i="2" l="1"/>
  <c r="R221" i="2"/>
  <c r="P139" i="2"/>
  <c r="R207" i="2"/>
  <c r="R206" i="2" s="1"/>
  <c r="BK226" i="2"/>
  <c r="J226" i="2"/>
  <c r="J104" i="2"/>
  <c r="BK139" i="2"/>
  <c r="J139" i="2" s="1"/>
  <c r="J99" i="2" s="1"/>
  <c r="P207" i="2"/>
  <c r="P206" i="2" s="1"/>
  <c r="T221" i="2"/>
  <c r="R139" i="2"/>
  <c r="BK221" i="2"/>
  <c r="J221" i="2" s="1"/>
  <c r="J102" i="2" s="1"/>
  <c r="P226" i="2"/>
  <c r="P225" i="2"/>
  <c r="P126" i="2"/>
  <c r="P125" i="2" s="1"/>
  <c r="P124" i="2" s="1"/>
  <c r="AU95" i="1" s="1"/>
  <c r="AU94" i="1" s="1"/>
  <c r="R126" i="2"/>
  <c r="T207" i="2"/>
  <c r="T206" i="2"/>
  <c r="R226" i="2"/>
  <c r="R225" i="2" s="1"/>
  <c r="BK126" i="2"/>
  <c r="J126" i="2"/>
  <c r="J98" i="2"/>
  <c r="T126" i="2"/>
  <c r="T125" i="2"/>
  <c r="BK207" i="2"/>
  <c r="J207" i="2" s="1"/>
  <c r="J101" i="2" s="1"/>
  <c r="P221" i="2"/>
  <c r="T226" i="2"/>
  <c r="T225" i="2" s="1"/>
  <c r="T124" i="2" s="1"/>
  <c r="BE200" i="2"/>
  <c r="BE222" i="2"/>
  <c r="BE223" i="2"/>
  <c r="BE198" i="2"/>
  <c r="BE202" i="2"/>
  <c r="BE204" i="2"/>
  <c r="BE208" i="2"/>
  <c r="BE210" i="2"/>
  <c r="BE212" i="2"/>
  <c r="BE214" i="2"/>
  <c r="BE227" i="2"/>
  <c r="F92" i="2"/>
  <c r="BE153" i="2"/>
  <c r="BE186" i="2"/>
  <c r="BE188" i="2"/>
  <c r="BE190" i="2"/>
  <c r="BE193" i="2"/>
  <c r="BE228" i="2"/>
  <c r="BE220" i="2"/>
  <c r="AW95" i="1"/>
  <c r="BE218" i="2"/>
  <c r="J92" i="2"/>
  <c r="J120" i="2"/>
  <c r="BE133" i="2"/>
  <c r="BE134" i="2"/>
  <c r="BE140" i="2"/>
  <c r="BE143" i="2"/>
  <c r="BE151" i="2"/>
  <c r="BE155" i="2"/>
  <c r="BE158" i="2"/>
  <c r="BE161" i="2"/>
  <c r="BE163" i="2"/>
  <c r="BE216" i="2"/>
  <c r="BA95" i="1"/>
  <c r="BA94" i="1" s="1"/>
  <c r="AW94" i="1" s="1"/>
  <c r="AK30" i="1" s="1"/>
  <c r="J89" i="2"/>
  <c r="E114" i="2"/>
  <c r="F120" i="2"/>
  <c r="BE127" i="2"/>
  <c r="BE131" i="2"/>
  <c r="BE136" i="2"/>
  <c r="BE137" i="2"/>
  <c r="BE141" i="2"/>
  <c r="BE147" i="2"/>
  <c r="BB95" i="1"/>
  <c r="BB94" i="1" s="1"/>
  <c r="W31" i="1" s="1"/>
  <c r="BE129" i="2"/>
  <c r="BE168" i="2"/>
  <c r="BE170" i="2"/>
  <c r="BE172" i="2"/>
  <c r="BE174" i="2"/>
  <c r="BE176" i="2"/>
  <c r="BE177" i="2"/>
  <c r="BE179" i="2"/>
  <c r="BE180" i="2"/>
  <c r="BE182" i="2"/>
  <c r="BE183" i="2"/>
  <c r="BE185" i="2"/>
  <c r="BE189" i="2"/>
  <c r="BE191" i="2"/>
  <c r="BE194" i="2"/>
  <c r="BE195" i="2"/>
  <c r="BE196" i="2"/>
  <c r="BE197" i="2"/>
  <c r="BC95" i="1"/>
  <c r="BC94" i="1" s="1"/>
  <c r="AY94" i="1" s="1"/>
  <c r="BE145" i="2"/>
  <c r="BE149" i="2"/>
  <c r="BE157" i="2"/>
  <c r="BE159" i="2"/>
  <c r="BE160" i="2"/>
  <c r="BE164" i="2"/>
  <c r="BE166" i="2"/>
  <c r="BE201" i="2"/>
  <c r="BD95" i="1"/>
  <c r="BD94" i="1" s="1"/>
  <c r="W33" i="1" s="1"/>
  <c r="R125" i="2" l="1"/>
  <c r="R124" i="2"/>
  <c r="BK206" i="2"/>
  <c r="J206" i="2"/>
  <c r="J100" i="2" s="1"/>
  <c r="BK225" i="2"/>
  <c r="J225" i="2"/>
  <c r="J103" i="2"/>
  <c r="BK125" i="2"/>
  <c r="J125" i="2"/>
  <c r="J97" i="2"/>
  <c r="W30" i="1"/>
  <c r="F33" i="2"/>
  <c r="AZ95" i="1" s="1"/>
  <c r="AZ94" i="1" s="1"/>
  <c r="AV94" i="1" s="1"/>
  <c r="AK29" i="1" s="1"/>
  <c r="W32" i="1"/>
  <c r="AX94" i="1"/>
  <c r="J33" i="2"/>
  <c r="AV95" i="1" s="1"/>
  <c r="AT95" i="1" s="1"/>
  <c r="BK124" i="2" l="1"/>
  <c r="J124" i="2"/>
  <c r="J96" i="2"/>
  <c r="W29" i="1"/>
  <c r="AT94" i="1"/>
  <c r="J30" i="2" l="1"/>
  <c r="AG95" i="1"/>
  <c r="AG94" i="1"/>
  <c r="AK26" i="1"/>
  <c r="AK35" i="1" s="1"/>
  <c r="AN94" i="1" l="1"/>
  <c r="J39" i="2"/>
  <c r="AN95" i="1"/>
</calcChain>
</file>

<file path=xl/sharedStrings.xml><?xml version="1.0" encoding="utf-8"?>
<sst xmlns="http://schemas.openxmlformats.org/spreadsheetml/2006/main" count="1392" uniqueCount="416">
  <si>
    <t>Export Komplet</t>
  </si>
  <si>
    <t/>
  </si>
  <si>
    <t>2.0</t>
  </si>
  <si>
    <t>ZAMOK</t>
  </si>
  <si>
    <t>False</t>
  </si>
  <si>
    <t>{95c6ef4a-c0d1-483b-a7e5-97081bf39758}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</si>
  <si>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</si>
  <si>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</si>
  <si>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</si>
  <si>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</si>
  <si>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</si>
  <si>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</si>
  <si>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</si>
  <si>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</si>
  <si>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2439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</si>
  <si>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</si>
  <si>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</si>
  <si>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Obchodní akademie</t>
  </si>
  <si>
    <t>KSO:</t>
  </si>
  <si>
    <t>CC-CZ:</t>
  </si>
  <si>
    <t>Místo:</t>
  </si>
  <si>
    <t xml:space="preserve"> </t>
  </si>
  <si>
    <t>Datum:</t>
  </si>
  <si>
    <t>10. 5. 2024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</si>
  <si>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</si>
  <si>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</si>
  <si>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</si>
  <si>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</si>
  <si>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</si>
  <si>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</si>
  <si>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</si>
  <si>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</si>
  <si>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</si>
  <si>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</si>
  <si>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</si>
  <si>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</si>
  <si>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</si>
  <si>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</si>
  <si>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</si>
  <si>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</si>
  <si>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</si>
  <si>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</si>
  <si>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</si>
  <si>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</si>
  <si>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</si>
  <si>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</si>
  <si>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</si>
  <si>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</si>
  <si>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</si>
  <si>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</si>
  <si>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</si>
  <si>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</si>
  <si>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</si>
  <si>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</si>
  <si>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</si>
  <si>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</si>
  <si>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</si>
  <si>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</si>
  <si>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</si>
  <si>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</si>
  <si>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</si>
  <si>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</si>
  <si>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</si>
  <si>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</si>
  <si>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</si>
  <si>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</si>
  <si>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</si>
  <si>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</si>
  <si>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</si>
  <si>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</si>
  <si>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</si>
  <si>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</si>
  <si>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</si>
  <si>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</si>
  <si>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</si>
  <si>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</si>
  <si>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</si>
  <si>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</si>
  <si>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D14</t>
  </si>
  <si>
    <t>Slaboproudé rozvody</t>
  </si>
  <si>
    <t>STA</t>
  </si>
  <si>
    <t>1</t>
  </si>
  <si>
    <t>{9c199765-bf6f-4328-b81e-22247ef8a75a}</t>
  </si>
  <si>
    <t>2</t>
  </si>
  <si>
    <t>KRYCÍ LIST SOUPISU PRACÍ</t>
  </si>
  <si>
    <t>Objekt:</t>
  </si>
  <si>
    <t>D14 - Slaboproudé rozvody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</si>
  <si>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</si>
  <si>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</si>
  <si>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</si>
  <si>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</si>
  <si>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</si>
  <si>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</si>
  <si>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</si>
  <si>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</si>
  <si>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</si>
  <si>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</si>
  <si>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</si>
  <si>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</si>
  <si>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</si>
  <si>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</si>
  <si>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</si>
  <si>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</si>
  <si>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</si>
  <si>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</si>
  <si>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</si>
  <si>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</si>
  <si>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</si>
  <si>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</si>
  <si>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</si>
  <si>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</si>
  <si>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</si>
  <si>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</si>
  <si>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</si>
  <si>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</si>
  <si>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</si>
  <si>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</si>
  <si>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</si>
  <si>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</si>
  <si>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741122016</t>
  </si>
  <si>
    <t>Montáž kabelů měděných bez ukončení uložených pod omítku plných kulatých (např. CYKY), počtu a průřezu žil 3x2,5 až 6 mm2</t>
  </si>
  <si>
    <t>m</t>
  </si>
  <si>
    <t>CS ÚRS 2024 01</t>
  </si>
  <si>
    <t>16</t>
  </si>
  <si>
    <t>1997506364</t>
  </si>
  <si>
    <t>Online PSC</t>
  </si>
  <si>
    <t>https://podminky.urs.cz/item/CS_URS_2024_01/741122016</t>
  </si>
  <si>
    <t>M</t>
  </si>
  <si>
    <t>34111036</t>
  </si>
  <si>
    <t>kabel instalační jádro Cu plné izolace PVC plášť PVC 450/750V (CYKY) 3x2,5mm2</t>
  </si>
  <si>
    <t>32</t>
  </si>
  <si>
    <t>1473331816</t>
  </si>
  <si>
    <t>VV</t>
  </si>
  <si>
    <t>380*1,15 'Přepočtené koeficientem množství</t>
  </si>
  <si>
    <t>3</t>
  </si>
  <si>
    <t>741313011</t>
  </si>
  <si>
    <t>Montáž zásuvek domovních se zapojením vodičů bezšroubové připojení chráněných v krabici 10/16 A, pro prostředí normální, provedení 2P + PE</t>
  </si>
  <si>
    <t>kus</t>
  </si>
  <si>
    <t>-2094333057</t>
  </si>
  <si>
    <t>https://podminky.urs.cz/item/CS_URS_2024_01/741313011</t>
  </si>
  <si>
    <t>4</t>
  </si>
  <si>
    <t>34555235</t>
  </si>
  <si>
    <t>zásuvka nástěnná jednonásobná s víčkem, IP44, bezšroubové svorky</t>
  </si>
  <si>
    <t>-1711314528</t>
  </si>
  <si>
    <t>5</t>
  </si>
  <si>
    <t>741320105</t>
  </si>
  <si>
    <t>Montáž jističů se zapojením vodičů jednopólových nn do 25 A ve skříni</t>
  </si>
  <si>
    <t>-465422062</t>
  </si>
  <si>
    <t>https://podminky.urs.cz/item/CS_URS_2024_01/741320105</t>
  </si>
  <si>
    <t>6</t>
  </si>
  <si>
    <t>35822111</t>
  </si>
  <si>
    <t>jistič 1-pólový 16 A vypínací charakteristika B vypínací schopnost 10 kA</t>
  </si>
  <si>
    <t>2015867304</t>
  </si>
  <si>
    <t>7</t>
  </si>
  <si>
    <t>741810001</t>
  </si>
  <si>
    <t>Zkoušky a prohlídky elektrických rozvodů a zařízení celková prohlídka a vyhotovení revizní zprávy pro objem montážních prací do 100 tis. Kč</t>
  </si>
  <si>
    <t>-1405254752</t>
  </si>
  <si>
    <t>https://podminky.urs.cz/item/CS_URS_2024_01/741810001</t>
  </si>
  <si>
    <t>742</t>
  </si>
  <si>
    <t>Elektroinstalace - slaboproud</t>
  </si>
  <si>
    <t>8</t>
  </si>
  <si>
    <t>7420000.1</t>
  </si>
  <si>
    <t>Požární ucpávky montáž+materiál</t>
  </si>
  <si>
    <t>kpl</t>
  </si>
  <si>
    <t>266568136</t>
  </si>
  <si>
    <t>9</t>
  </si>
  <si>
    <t>742110002</t>
  </si>
  <si>
    <t>Montáž trubek elektroinstalačních plastových ohebných uložených pod omítku</t>
  </si>
  <si>
    <t>574285848</t>
  </si>
  <si>
    <t>https://podminky.urs.cz/item/CS_URS_2024_01/742110002</t>
  </si>
  <si>
    <t>10</t>
  </si>
  <si>
    <t>34571350</t>
  </si>
  <si>
    <t>trubka elektroinstalační ohebná dvouplášťová korugovaná (chránička) D 32/40mm, HDPE+LDPE</t>
  </si>
  <si>
    <t>-1350698550</t>
  </si>
  <si>
    <t>50*1,05 'Přepočtené koeficientem množství</t>
  </si>
  <si>
    <t>11</t>
  </si>
  <si>
    <t>34571351</t>
  </si>
  <si>
    <t>trubka elektroinstalační ohebná dvouplášťová korugovaná (chránička) D 41/50mm, HDPE+LDPE</t>
  </si>
  <si>
    <t>-2070064590</t>
  </si>
  <si>
    <t>150*1,05 'Přepočtené koeficientem množství</t>
  </si>
  <si>
    <t>34571354</t>
  </si>
  <si>
    <t>trubka elektroinstalační ohebná dvouplášťová korugovaná (chránička) D 75/90mm, HDPE+LDPE</t>
  </si>
  <si>
    <t>-1784248043</t>
  </si>
  <si>
    <t>400*1,05 'Přepočtené koeficientem množství</t>
  </si>
  <si>
    <t>13</t>
  </si>
  <si>
    <t>742110041</t>
  </si>
  <si>
    <t>Montáž lišt elektroinstalačních vkládacích</t>
  </si>
  <si>
    <t>-911613236</t>
  </si>
  <si>
    <t>https://podminky.urs.cz/item/CS_URS_2024_01/742110041</t>
  </si>
  <si>
    <t>14</t>
  </si>
  <si>
    <t>34571015</t>
  </si>
  <si>
    <t>lišta elektroinstalační hranatá bezhalogenová 40x20mm</t>
  </si>
  <si>
    <t>1520140334</t>
  </si>
  <si>
    <t>15</t>
  </si>
  <si>
    <t>34571017</t>
  </si>
  <si>
    <t>lišta elektroinstalační hranatá bezhalogenová 60x40mm</t>
  </si>
  <si>
    <t>-1799466558</t>
  </si>
  <si>
    <t>360*1,05 'Přepočtené koeficientem množství</t>
  </si>
  <si>
    <t>742110102</t>
  </si>
  <si>
    <t>Montáž kabelového žlabu šířky do 150 mm</t>
  </si>
  <si>
    <t>2093265152</t>
  </si>
  <si>
    <t>https://podminky.urs.cz/item/CS_URS_2024_01/742110102</t>
  </si>
  <si>
    <t>17</t>
  </si>
  <si>
    <t>RMAT0003</t>
  </si>
  <si>
    <t>Žlab PVC80/60 včetně doplňků</t>
  </si>
  <si>
    <t>-2026026700</t>
  </si>
  <si>
    <t>18</t>
  </si>
  <si>
    <t>RMAT0004</t>
  </si>
  <si>
    <t>Drátěný žlab 150x50 pozink</t>
  </si>
  <si>
    <t>-1866757960</t>
  </si>
  <si>
    <t>19</t>
  </si>
  <si>
    <t>RMAT0005</t>
  </si>
  <si>
    <t>Hmoždinka + vrut</t>
  </si>
  <si>
    <t>1404688382</t>
  </si>
  <si>
    <t>20</t>
  </si>
  <si>
    <t>RMAT0006</t>
  </si>
  <si>
    <t>Ostatní drobný materiál</t>
  </si>
  <si>
    <t>-193782441</t>
  </si>
  <si>
    <t>742110104</t>
  </si>
  <si>
    <t>Montáž kabelového žlabu šířky přes 150 do 250 mm</t>
  </si>
  <si>
    <t>-1688223712</t>
  </si>
  <si>
    <t>https://podminky.urs.cz/item/CS_URS_2024_01/742110104</t>
  </si>
  <si>
    <t>22</t>
  </si>
  <si>
    <t>1000222929</t>
  </si>
  <si>
    <t>KOPOS PK 210X70 D HD  KANÁL PARAPETNÍ DUTÝ</t>
  </si>
  <si>
    <t>-520876672</t>
  </si>
  <si>
    <t>23</t>
  </si>
  <si>
    <t>742124002</t>
  </si>
  <si>
    <t>Montáž kabelů datových FTP, UTP, STP pro vnitřní rozvody do trubky</t>
  </si>
  <si>
    <t>-1872897833</t>
  </si>
  <si>
    <t>https://podminky.urs.cz/item/CS_URS_2024_01/742124002</t>
  </si>
  <si>
    <t>24</t>
  </si>
  <si>
    <t>34121321</t>
  </si>
  <si>
    <t>kabel datový bezhalogenový třída reakce na oheň Dcas2d2a1 jádro Cu plné (U/UTP) kategorie 6</t>
  </si>
  <si>
    <t>-724408096</t>
  </si>
  <si>
    <t>27100*1,2 'Přepočtené koeficientem množství</t>
  </si>
  <si>
    <t>25</t>
  </si>
  <si>
    <t>742124012</t>
  </si>
  <si>
    <t>Montáž kabelů datových optických pro vnitřní rozvody do trubky zafouknutím</t>
  </si>
  <si>
    <t>-995163721</t>
  </si>
  <si>
    <t>https://podminky.urs.cz/item/CS_URS_2024_01/742124012</t>
  </si>
  <si>
    <t>26</t>
  </si>
  <si>
    <t>NWG.0069381.URS</t>
  </si>
  <si>
    <t>Univerzální optický kabel CLT, 8 vláken SM 9/125μm, FR-LSZH, AE02, 5,4mm, Eca, J/A-DQ(BN)H8E9/125</t>
  </si>
  <si>
    <t>849548577</t>
  </si>
  <si>
    <t>390*1,2 'Přepočtené koeficientem množství</t>
  </si>
  <si>
    <t>27</t>
  </si>
  <si>
    <t>742124014</t>
  </si>
  <si>
    <t>Montáž kabelů datových optických svar optického vlákna</t>
  </si>
  <si>
    <t>1686766416</t>
  </si>
  <si>
    <t>https://podminky.urs.cz/item/CS_URS_2024_01/742124014</t>
  </si>
  <si>
    <t>28</t>
  </si>
  <si>
    <t>742330001</t>
  </si>
  <si>
    <t>Montáž strukturované kabeláže rozvaděče nástěnného</t>
  </si>
  <si>
    <t>1735409293</t>
  </si>
  <si>
    <t>https://podminky.urs.cz/item/CS_URS_2024_01/742330001</t>
  </si>
  <si>
    <t>29</t>
  </si>
  <si>
    <t>35712020</t>
  </si>
  <si>
    <t>rozvaděč stojanový 19" celoskleněné dveře 18U/600x600mm</t>
  </si>
  <si>
    <t>603574233</t>
  </si>
  <si>
    <t>30</t>
  </si>
  <si>
    <t>742330005</t>
  </si>
  <si>
    <t>Montáž strukturované kabeláže rozvaděče stojanového přes 30U</t>
  </si>
  <si>
    <t>-1129299567</t>
  </si>
  <si>
    <t>https://podminky.urs.cz/item/CS_URS_2024_01/742330005</t>
  </si>
  <si>
    <t>31</t>
  </si>
  <si>
    <t>35712063.1</t>
  </si>
  <si>
    <t>Stojanový datový rozvaděč serverový 45U 800*1000</t>
  </si>
  <si>
    <t>1540890015</t>
  </si>
  <si>
    <t>742330022</t>
  </si>
  <si>
    <t>Montáž strukturované kabeláže příslušenství a ostatní práce k rozvaděčům napájecího panelu</t>
  </si>
  <si>
    <t>-651760977</t>
  </si>
  <si>
    <t>https://podminky.urs.cz/item/CS_URS_2024_01/742330022</t>
  </si>
  <si>
    <t>33</t>
  </si>
  <si>
    <t>35712109</t>
  </si>
  <si>
    <t>panel rozvodný 19" 1U 7x zásuvka dle ČSN max 16A bleskojistka kabel 3x1,5mm 2m</t>
  </si>
  <si>
    <t>1709561885</t>
  </si>
  <si>
    <t>34</t>
  </si>
  <si>
    <t>742330023</t>
  </si>
  <si>
    <t>Montáž strukturované kabeláže příslušenství a ostatní práce k rozvaděčům vyvazovacíhoho panelu 1U</t>
  </si>
  <si>
    <t>-1154162574</t>
  </si>
  <si>
    <t>https://podminky.urs.cz/item/CS_URS_2024_01/742330023</t>
  </si>
  <si>
    <t>35</t>
  </si>
  <si>
    <t>37451145</t>
  </si>
  <si>
    <t>panel vyvazovací 5x plastové oko s průchody 1U 19"</t>
  </si>
  <si>
    <t>73865302</t>
  </si>
  <si>
    <t>36</t>
  </si>
  <si>
    <t>742330024</t>
  </si>
  <si>
    <t>Montáž strukturované kabeláže příslušenství a ostatní práce k rozvaděčům patch panelu 24 portů</t>
  </si>
  <si>
    <t>1226058106</t>
  </si>
  <si>
    <t>https://podminky.urs.cz/item/CS_URS_2024_01/742330024</t>
  </si>
  <si>
    <t>37</t>
  </si>
  <si>
    <t>37451110</t>
  </si>
  <si>
    <t>patch panel Cat6 PCB 1U 24 portů 19" UTP</t>
  </si>
  <si>
    <t>1335436259</t>
  </si>
  <si>
    <t>38</t>
  </si>
  <si>
    <t>37400000.1</t>
  </si>
  <si>
    <t>Patch kabel Cat6 1 m</t>
  </si>
  <si>
    <t>1898037108</t>
  </si>
  <si>
    <t>39</t>
  </si>
  <si>
    <t>3740000.2</t>
  </si>
  <si>
    <t>Patch kabel Cat6 2 m</t>
  </si>
  <si>
    <t>1439877903</t>
  </si>
  <si>
    <t>40</t>
  </si>
  <si>
    <t>742330036</t>
  </si>
  <si>
    <t>Montáž strukturované kabeláže příslušenství a ostatní práce k rozvaděčům sestavení optické vany</t>
  </si>
  <si>
    <t>969565455</t>
  </si>
  <si>
    <t>https://podminky.urs.cz/item/CS_URS_2024_01/742330036</t>
  </si>
  <si>
    <t>41</t>
  </si>
  <si>
    <t>35759000</t>
  </si>
  <si>
    <t>vana optická neosazená výsuvná 1U 1xkazeta pro 24 svárů 24xSC simplex</t>
  </si>
  <si>
    <t>-1812743982</t>
  </si>
  <si>
    <t>42</t>
  </si>
  <si>
    <t>35700000.1</t>
  </si>
  <si>
    <t>Kazeta optických svárů</t>
  </si>
  <si>
    <t>-311063928</t>
  </si>
  <si>
    <t>43</t>
  </si>
  <si>
    <t>35700000.2</t>
  </si>
  <si>
    <t>Optická spojka 9/125 SC</t>
  </si>
  <si>
    <t>734693956</t>
  </si>
  <si>
    <t>44</t>
  </si>
  <si>
    <t>3570000.3</t>
  </si>
  <si>
    <t>Pigtail SC, 1m, 9/125 SM</t>
  </si>
  <si>
    <t>-1888891591</t>
  </si>
  <si>
    <t>45</t>
  </si>
  <si>
    <t>35700000.4</t>
  </si>
  <si>
    <t>Patch kabel SC – LC duplex 2m</t>
  </si>
  <si>
    <t>-1535366672</t>
  </si>
  <si>
    <t>46</t>
  </si>
  <si>
    <t>742330045</t>
  </si>
  <si>
    <t>Montáž strukturované kabeláže zásuvek datových přisazené na omítku 1 až 6 pozic</t>
  </si>
  <si>
    <t>628411801</t>
  </si>
  <si>
    <t>https://podminky.urs.cz/item/CS_URS_2024_01/742330045</t>
  </si>
  <si>
    <t>47</t>
  </si>
  <si>
    <t>RMAT0001</t>
  </si>
  <si>
    <t>Zásuvka datová 1x RJ45 Cat 6. montáž na zeď, včetně instal krabice, rámečk a konektorů RJ45</t>
  </si>
  <si>
    <t>-879453198</t>
  </si>
  <si>
    <t>48</t>
  </si>
  <si>
    <t>RMAT0002</t>
  </si>
  <si>
    <t>Zásuvka datová 2x RJ45 Cat 6. montáž na zeď, včetně instal krabice, rámečk a konektorů RJ45</t>
  </si>
  <si>
    <t>440800842</t>
  </si>
  <si>
    <t>49</t>
  </si>
  <si>
    <t>742330101</t>
  </si>
  <si>
    <t>Montáž strukturované kabeláže měření segmentu metalického s vyhotovením protokolu</t>
  </si>
  <si>
    <t>-160684367</t>
  </si>
  <si>
    <t>https://podminky.urs.cz/item/CS_URS_2024_01/742330101</t>
  </si>
  <si>
    <t>50</t>
  </si>
  <si>
    <t>742330102</t>
  </si>
  <si>
    <t>Montáž strukturované kabeláže měření segmentu optického, měření útlumu, 2 okna</t>
  </si>
  <si>
    <t>-421356307</t>
  </si>
  <si>
    <t>https://podminky.urs.cz/item/CS_URS_2024_01/742330102</t>
  </si>
  <si>
    <t>Práce a dodávky M</t>
  </si>
  <si>
    <t>46-M</t>
  </si>
  <si>
    <t>Zemní práce při extr.mont.pracích</t>
  </si>
  <si>
    <t>51</t>
  </si>
  <si>
    <t>460941121</t>
  </si>
  <si>
    <t>Vyplnění rýh vyplnění a omítnutí rýh ve stropech hloubky přes 3 do 5 cm a šířky do 5 cm</t>
  </si>
  <si>
    <t>64</t>
  </si>
  <si>
    <t>-1123337748</t>
  </si>
  <si>
    <t>https://podminky.urs.cz/item/CS_URS_2024_01/460941121</t>
  </si>
  <si>
    <t>52</t>
  </si>
  <si>
    <t>460941232</t>
  </si>
  <si>
    <t>Vyplnění rýh vyplnění a omítnutí rýh ve stěnách hloubky přes 5 do 7 cm a šířky přes 7 do 10 cm</t>
  </si>
  <si>
    <t>38087378</t>
  </si>
  <si>
    <t>https://podminky.urs.cz/item/CS_URS_2024_01/460941232</t>
  </si>
  <si>
    <t>53</t>
  </si>
  <si>
    <t>468081326</t>
  </si>
  <si>
    <t>Vybourání otvorů ve zdivu cihelném plochy přes 0,0225 do 0,09 m2 a tloušťky přes 75 do 90 cm</t>
  </si>
  <si>
    <t>-1935194113</t>
  </si>
  <si>
    <t>https://podminky.urs.cz/item/CS_URS_2024_01/468081326</t>
  </si>
  <si>
    <t>54</t>
  </si>
  <si>
    <t>468082222</t>
  </si>
  <si>
    <t>Vybourání otvorů ve stropech a klenbách železobetonových plochy přes 0,09 do 0, 25 m2 a tloušťky přes 10 do 20 cm</t>
  </si>
  <si>
    <t>1360677182</t>
  </si>
  <si>
    <t>https://podminky.urs.cz/item/CS_URS_2024_01/468082222</t>
  </si>
  <si>
    <t>55</t>
  </si>
  <si>
    <t>468101132</t>
  </si>
  <si>
    <t>Vysekání rýh pro montáž trubek a kabelů v kamenných nebo betonových zdech hloubky přes 5 do 7 cm a šířky přes 7 do 10 cm</t>
  </si>
  <si>
    <t>-482363979</t>
  </si>
  <si>
    <t>https://podminky.urs.cz/item/CS_URS_2024_01/468101132</t>
  </si>
  <si>
    <t>56</t>
  </si>
  <si>
    <t>468111122</t>
  </si>
  <si>
    <t>Frézování drážek pro vodiče ve stěnách z cihel včetně omítky, rozměru do 5x5 cm</t>
  </si>
  <si>
    <t>-1470868029</t>
  </si>
  <si>
    <t>https://podminky.urs.cz/item/CS_URS_2024_01/468111122</t>
  </si>
  <si>
    <t>57</t>
  </si>
  <si>
    <t>468120001</t>
  </si>
  <si>
    <t>Likvidace odpadů</t>
  </si>
  <si>
    <t>-800768724</t>
  </si>
  <si>
    <t>HZS</t>
  </si>
  <si>
    <t>Hodinové zúčtovací sazby</t>
  </si>
  <si>
    <t>58</t>
  </si>
  <si>
    <t>HZS0001</t>
  </si>
  <si>
    <t>Úklid</t>
  </si>
  <si>
    <t>hod</t>
  </si>
  <si>
    <t>512</t>
  </si>
  <si>
    <t>-818414464</t>
  </si>
  <si>
    <t>59</t>
  </si>
  <si>
    <t>HZS2231</t>
  </si>
  <si>
    <t>Hodinové zúčtovací sazby profesí PSV provádění stavebních instalací elektrikář</t>
  </si>
  <si>
    <t>-1794694842</t>
  </si>
  <si>
    <t>https://podminky.urs.cz/item/CS_URS_2024_01/HZS2231</t>
  </si>
  <si>
    <t>VRN</t>
  </si>
  <si>
    <t>Vedlejší rozpočtové náklady</t>
  </si>
  <si>
    <t>VRN1</t>
  </si>
  <si>
    <t>Průzkumné, geodetické a projektové práce</t>
  </si>
  <si>
    <t>60</t>
  </si>
  <si>
    <t>00001.1</t>
  </si>
  <si>
    <t>VRN včetně dopravy</t>
  </si>
  <si>
    <t>1024</t>
  </si>
  <si>
    <t>379639321</t>
  </si>
  <si>
    <t>61</t>
  </si>
  <si>
    <t>013254000</t>
  </si>
  <si>
    <t>Dokumentace skutečného provedení stavby</t>
  </si>
  <si>
    <t>-1533469964</t>
  </si>
  <si>
    <t>https://podminky.urs.cz/item/CS_URS_2024_01/013254000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</si>
</sst>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2110104" TargetMode="External"/><Relationship Id="rId13" Type="http://schemas.openxmlformats.org/officeDocument/2006/relationships/hyperlink" Target="https://podminky.urs.cz/item/CS_URS_2024_01/742330005" TargetMode="External"/><Relationship Id="rId18" Type="http://schemas.openxmlformats.org/officeDocument/2006/relationships/hyperlink" Target="https://podminky.urs.cz/item/CS_URS_2024_01/742330045" TargetMode="External"/><Relationship Id="rId26" Type="http://schemas.openxmlformats.org/officeDocument/2006/relationships/hyperlink" Target="https://podminky.urs.cz/item/CS_URS_2024_01/468111122" TargetMode="External"/><Relationship Id="rId3" Type="http://schemas.openxmlformats.org/officeDocument/2006/relationships/hyperlink" Target="https://podminky.urs.cz/item/CS_URS_2024_01/741320105" TargetMode="External"/><Relationship Id="rId21" Type="http://schemas.openxmlformats.org/officeDocument/2006/relationships/hyperlink" Target="https://podminky.urs.cz/item/CS_URS_2024_01/460941121" TargetMode="External"/><Relationship Id="rId7" Type="http://schemas.openxmlformats.org/officeDocument/2006/relationships/hyperlink" Target="https://podminky.urs.cz/item/CS_URS_2024_01/742110102" TargetMode="External"/><Relationship Id="rId12" Type="http://schemas.openxmlformats.org/officeDocument/2006/relationships/hyperlink" Target="https://podminky.urs.cz/item/CS_URS_2024_01/742330001" TargetMode="External"/><Relationship Id="rId17" Type="http://schemas.openxmlformats.org/officeDocument/2006/relationships/hyperlink" Target="https://podminky.urs.cz/item/CS_URS_2024_01/742330036" TargetMode="External"/><Relationship Id="rId25" Type="http://schemas.openxmlformats.org/officeDocument/2006/relationships/hyperlink" Target="https://podminky.urs.cz/item/CS_URS_2024_01/468101132" TargetMode="External"/><Relationship Id="rId2" Type="http://schemas.openxmlformats.org/officeDocument/2006/relationships/hyperlink" Target="https://podminky.urs.cz/item/CS_URS_2024_01/741313011" TargetMode="External"/><Relationship Id="rId16" Type="http://schemas.openxmlformats.org/officeDocument/2006/relationships/hyperlink" Target="https://podminky.urs.cz/item/CS_URS_2024_01/742330024" TargetMode="External"/><Relationship Id="rId20" Type="http://schemas.openxmlformats.org/officeDocument/2006/relationships/hyperlink" Target="https://podminky.urs.cz/item/CS_URS_2024_01/742330102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741122016" TargetMode="External"/><Relationship Id="rId6" Type="http://schemas.openxmlformats.org/officeDocument/2006/relationships/hyperlink" Target="https://podminky.urs.cz/item/CS_URS_2024_01/742110041" TargetMode="External"/><Relationship Id="rId11" Type="http://schemas.openxmlformats.org/officeDocument/2006/relationships/hyperlink" Target="https://podminky.urs.cz/item/CS_URS_2024_01/742124014" TargetMode="External"/><Relationship Id="rId24" Type="http://schemas.openxmlformats.org/officeDocument/2006/relationships/hyperlink" Target="https://podminky.urs.cz/item/CS_URS_2024_01/468082222" TargetMode="External"/><Relationship Id="rId5" Type="http://schemas.openxmlformats.org/officeDocument/2006/relationships/hyperlink" Target="https://podminky.urs.cz/item/CS_URS_2024_01/742110002" TargetMode="External"/><Relationship Id="rId15" Type="http://schemas.openxmlformats.org/officeDocument/2006/relationships/hyperlink" Target="https://podminky.urs.cz/item/CS_URS_2024_01/742330023" TargetMode="External"/><Relationship Id="rId23" Type="http://schemas.openxmlformats.org/officeDocument/2006/relationships/hyperlink" Target="https://podminky.urs.cz/item/CS_URS_2024_01/468081326" TargetMode="External"/><Relationship Id="rId28" Type="http://schemas.openxmlformats.org/officeDocument/2006/relationships/hyperlink" Target="https://podminky.urs.cz/item/CS_URS_2024_01/013254000" TargetMode="External"/><Relationship Id="rId10" Type="http://schemas.openxmlformats.org/officeDocument/2006/relationships/hyperlink" Target="https://podminky.urs.cz/item/CS_URS_2024_01/742124012" TargetMode="External"/><Relationship Id="rId19" Type="http://schemas.openxmlformats.org/officeDocument/2006/relationships/hyperlink" Target="https://podminky.urs.cz/item/CS_URS_2024_01/742330101" TargetMode="External"/><Relationship Id="rId4" Type="http://schemas.openxmlformats.org/officeDocument/2006/relationships/hyperlink" Target="https://podminky.urs.cz/item/CS_URS_2024_01/741810001" TargetMode="External"/><Relationship Id="rId9" Type="http://schemas.openxmlformats.org/officeDocument/2006/relationships/hyperlink" Target="https://podminky.urs.cz/item/CS_URS_2024_01/742124002" TargetMode="External"/><Relationship Id="rId14" Type="http://schemas.openxmlformats.org/officeDocument/2006/relationships/hyperlink" Target="https://podminky.urs.cz/item/CS_URS_2024_01/742330022" TargetMode="External"/><Relationship Id="rId22" Type="http://schemas.openxmlformats.org/officeDocument/2006/relationships/hyperlink" Target="https://podminky.urs.cz/item/CS_URS_2024_01/460941232" TargetMode="External"/><Relationship Id="rId27" Type="http://schemas.openxmlformats.org/officeDocument/2006/relationships/hyperlink" Target="https://podminky.urs.cz/item/CS_URS_2024_01/HZS2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69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R5" s="17"/>
      <c r="BE5" s="166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71" t="s">
        <v>17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R6" s="17"/>
      <c r="BE6" s="167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7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7"/>
      <c r="BS8" s="14" t="s">
        <v>6</v>
      </c>
    </row>
    <row r="9" spans="1:74" ht="14.45" customHeight="1">
      <c r="B9" s="17"/>
      <c r="AR9" s="17"/>
      <c r="BE9" s="167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67"/>
      <c r="BS10" s="14" t="s">
        <v>6</v>
      </c>
    </row>
    <row r="11" spans="1:74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67"/>
      <c r="BS11" s="14" t="s">
        <v>6</v>
      </c>
    </row>
    <row r="12" spans="1:74" ht="6.95" customHeight="1">
      <c r="B12" s="17"/>
      <c r="AR12" s="17"/>
      <c r="BE12" s="167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67"/>
      <c r="BS13" s="14" t="s">
        <v>6</v>
      </c>
    </row>
    <row r="14" spans="1:74" ht="12.75">
      <c r="B14" s="17"/>
      <c r="E14" s="172" t="s">
        <v>28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24" t="s">
        <v>26</v>
      </c>
      <c r="AN14" s="26" t="s">
        <v>28</v>
      </c>
      <c r="AR14" s="17"/>
      <c r="BE14" s="167"/>
      <c r="BS14" s="14" t="s">
        <v>6</v>
      </c>
    </row>
    <row r="15" spans="1:74" ht="6.95" customHeight="1">
      <c r="B15" s="17"/>
      <c r="AR15" s="17"/>
      <c r="BE15" s="167"/>
      <c r="BS15" s="14" t="s">
        <v>4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67"/>
      <c r="BS16" s="14" t="s">
        <v>4</v>
      </c>
    </row>
    <row r="17" spans="2:7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67"/>
      <c r="BS17" s="14" t="s">
        <v>30</v>
      </c>
    </row>
    <row r="18" spans="2:71" ht="6.95" customHeight="1">
      <c r="B18" s="17"/>
      <c r="AR18" s="17"/>
      <c r="BE18" s="167"/>
      <c r="BS18" s="14" t="s">
        <v>6</v>
      </c>
    </row>
    <row r="19" spans="2:7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67"/>
      <c r="BS19" s="14" t="s">
        <v>6</v>
      </c>
    </row>
    <row r="20" spans="2:7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67"/>
      <c r="BS20" s="14" t="s">
        <v>4</v>
      </c>
    </row>
    <row r="21" spans="2:71" ht="6.95" customHeight="1">
      <c r="B21" s="17"/>
      <c r="AR21" s="17"/>
      <c r="BE21" s="167"/>
    </row>
    <row r="22" spans="2:71" ht="12" customHeight="1">
      <c r="B22" s="17"/>
      <c r="D22" s="24" t="s">
        <v>32</v>
      </c>
      <c r="AR22" s="17"/>
      <c r="BE22" s="167"/>
    </row>
    <row r="23" spans="2:71" ht="16.5" customHeight="1">
      <c r="B23" s="17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7"/>
      <c r="BE23" s="167"/>
    </row>
    <row r="24" spans="2:71" ht="6.95" customHeight="1">
      <c r="B24" s="17"/>
      <c r="AR24" s="17"/>
      <c r="BE24" s="167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7"/>
    </row>
    <row r="26" spans="2:71" s="1" customFormat="1" ht="25.9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5">
        <f>ROUND(AG94,2)</f>
        <v>0</v>
      </c>
      <c r="AL26" s="176"/>
      <c r="AM26" s="176"/>
      <c r="AN26" s="176"/>
      <c r="AO26" s="176"/>
      <c r="AR26" s="29"/>
      <c r="BE26" s="167"/>
    </row>
    <row r="27" spans="2:71" s="1" customFormat="1" ht="6.95" customHeight="1">
      <c r="B27" s="29"/>
      <c r="AR27" s="29"/>
      <c r="BE27" s="167"/>
    </row>
    <row r="28" spans="2:71" s="1" customFormat="1" ht="12.75">
      <c r="B28" s="29"/>
      <c r="L28" s="177" t="s">
        <v>34</v>
      </c>
      <c r="M28" s="177"/>
      <c r="N28" s="177"/>
      <c r="O28" s="177"/>
      <c r="P28" s="177"/>
      <c r="W28" s="177" t="s">
        <v>35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36</v>
      </c>
      <c r="AL28" s="177"/>
      <c r="AM28" s="177"/>
      <c r="AN28" s="177"/>
      <c r="AO28" s="177"/>
      <c r="AR28" s="29"/>
      <c r="BE28" s="167"/>
    </row>
    <row r="29" spans="2:71" s="2" customFormat="1" ht="14.45" customHeight="1">
      <c r="B29" s="33"/>
      <c r="D29" s="24" t="s">
        <v>37</v>
      </c>
      <c r="F29" s="24" t="s">
        <v>38</v>
      </c>
      <c r="L29" s="165">
        <v>0.21</v>
      </c>
      <c r="M29" s="164"/>
      <c r="N29" s="164"/>
      <c r="O29" s="164"/>
      <c r="P29" s="164"/>
      <c r="W29" s="163">
        <f>ROUND(AZ94, 2)</f>
        <v>0</v>
      </c>
      <c r="X29" s="164"/>
      <c r="Y29" s="164"/>
      <c r="Z29" s="164"/>
      <c r="AA29" s="164"/>
      <c r="AB29" s="164"/>
      <c r="AC29" s="164"/>
      <c r="AD29" s="164"/>
      <c r="AE29" s="164"/>
      <c r="AK29" s="163">
        <f>ROUND(AV94, 2)</f>
        <v>0</v>
      </c>
      <c r="AL29" s="164"/>
      <c r="AM29" s="164"/>
      <c r="AN29" s="164"/>
      <c r="AO29" s="164"/>
      <c r="AR29" s="33"/>
      <c r="BE29" s="168"/>
    </row>
    <row r="30" spans="2:71" s="2" customFormat="1" ht="14.45" customHeight="1">
      <c r="B30" s="33"/>
      <c r="F30" s="24" t="s">
        <v>39</v>
      </c>
      <c r="L30" s="165">
        <v>0.12</v>
      </c>
      <c r="M30" s="164"/>
      <c r="N30" s="164"/>
      <c r="O30" s="164"/>
      <c r="P30" s="164"/>
      <c r="W30" s="163">
        <f>ROUND(BA94, 2)</f>
        <v>0</v>
      </c>
      <c r="X30" s="164"/>
      <c r="Y30" s="164"/>
      <c r="Z30" s="164"/>
      <c r="AA30" s="164"/>
      <c r="AB30" s="164"/>
      <c r="AC30" s="164"/>
      <c r="AD30" s="164"/>
      <c r="AE30" s="164"/>
      <c r="AK30" s="163">
        <f>ROUND(AW94, 2)</f>
        <v>0</v>
      </c>
      <c r="AL30" s="164"/>
      <c r="AM30" s="164"/>
      <c r="AN30" s="164"/>
      <c r="AO30" s="164"/>
      <c r="AR30" s="33"/>
      <c r="BE30" s="168"/>
    </row>
    <row r="31" spans="2:71" s="2" customFormat="1" ht="14.45" hidden="1" customHeight="1">
      <c r="B31" s="33"/>
      <c r="F31" s="24" t="s">
        <v>40</v>
      </c>
      <c r="L31" s="165">
        <v>0.21</v>
      </c>
      <c r="M31" s="164"/>
      <c r="N31" s="164"/>
      <c r="O31" s="164"/>
      <c r="P31" s="164"/>
      <c r="W31" s="163">
        <f>ROUND(BB94, 2)</f>
        <v>0</v>
      </c>
      <c r="X31" s="164"/>
      <c r="Y31" s="164"/>
      <c r="Z31" s="164"/>
      <c r="AA31" s="164"/>
      <c r="AB31" s="164"/>
      <c r="AC31" s="164"/>
      <c r="AD31" s="164"/>
      <c r="AE31" s="164"/>
      <c r="AK31" s="163">
        <v>0</v>
      </c>
      <c r="AL31" s="164"/>
      <c r="AM31" s="164"/>
      <c r="AN31" s="164"/>
      <c r="AO31" s="164"/>
      <c r="AR31" s="33"/>
      <c r="BE31" s="168"/>
    </row>
    <row r="32" spans="2:71" s="2" customFormat="1" ht="14.45" hidden="1" customHeight="1">
      <c r="B32" s="33"/>
      <c r="F32" s="24" t="s">
        <v>41</v>
      </c>
      <c r="L32" s="165">
        <v>0.12</v>
      </c>
      <c r="M32" s="164"/>
      <c r="N32" s="164"/>
      <c r="O32" s="164"/>
      <c r="P32" s="164"/>
      <c r="W32" s="163">
        <f>ROUND(BC94, 2)</f>
        <v>0</v>
      </c>
      <c r="X32" s="164"/>
      <c r="Y32" s="164"/>
      <c r="Z32" s="164"/>
      <c r="AA32" s="164"/>
      <c r="AB32" s="164"/>
      <c r="AC32" s="164"/>
      <c r="AD32" s="164"/>
      <c r="AE32" s="164"/>
      <c r="AK32" s="163">
        <v>0</v>
      </c>
      <c r="AL32" s="164"/>
      <c r="AM32" s="164"/>
      <c r="AN32" s="164"/>
      <c r="AO32" s="164"/>
      <c r="AR32" s="33"/>
      <c r="BE32" s="168"/>
    </row>
    <row r="33" spans="2:57" s="2" customFormat="1" ht="14.45" hidden="1" customHeight="1">
      <c r="B33" s="33"/>
      <c r="F33" s="24" t="s">
        <v>42</v>
      </c>
      <c r="L33" s="165">
        <v>0</v>
      </c>
      <c r="M33" s="164"/>
      <c r="N33" s="164"/>
      <c r="O33" s="164"/>
      <c r="P33" s="164"/>
      <c r="W33" s="163">
        <f>ROUND(BD94, 2)</f>
        <v>0</v>
      </c>
      <c r="X33" s="164"/>
      <c r="Y33" s="164"/>
      <c r="Z33" s="164"/>
      <c r="AA33" s="164"/>
      <c r="AB33" s="164"/>
      <c r="AC33" s="164"/>
      <c r="AD33" s="164"/>
      <c r="AE33" s="164"/>
      <c r="AK33" s="163">
        <v>0</v>
      </c>
      <c r="AL33" s="164"/>
      <c r="AM33" s="164"/>
      <c r="AN33" s="164"/>
      <c r="AO33" s="164"/>
      <c r="AR33" s="33"/>
      <c r="BE33" s="168"/>
    </row>
    <row r="34" spans="2:57" s="1" customFormat="1" ht="6.95" customHeight="1">
      <c r="B34" s="29"/>
      <c r="AR34" s="29"/>
      <c r="BE34" s="167"/>
    </row>
    <row r="35" spans="2:57" s="1" customFormat="1" ht="25.9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97" t="s">
        <v>45</v>
      </c>
      <c r="Y35" s="198"/>
      <c r="Z35" s="198"/>
      <c r="AA35" s="198"/>
      <c r="AB35" s="198"/>
      <c r="AC35" s="36"/>
      <c r="AD35" s="36"/>
      <c r="AE35" s="36"/>
      <c r="AF35" s="36"/>
      <c r="AG35" s="36"/>
      <c r="AH35" s="36"/>
      <c r="AI35" s="36"/>
      <c r="AJ35" s="36"/>
      <c r="AK35" s="199">
        <f>SUM(AK26:AK33)</f>
        <v>0</v>
      </c>
      <c r="AL35" s="198"/>
      <c r="AM35" s="198"/>
      <c r="AN35" s="198"/>
      <c r="AO35" s="200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52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2439</v>
      </c>
      <c r="AR84" s="45"/>
    </row>
    <row r="85" spans="1:91" s="4" customFormat="1" ht="36.950000000000003" customHeight="1">
      <c r="B85" s="46"/>
      <c r="C85" s="47" t="s">
        <v>16</v>
      </c>
      <c r="L85" s="188" t="str">
        <f>K6</f>
        <v>Obchodní akademie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90" t="str">
        <f>IF(AN8= "","",AN8)</f>
        <v>10. 5. 2024</v>
      </c>
      <c r="AN87" s="190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 xml:space="preserve"> </v>
      </c>
      <c r="AI89" s="24" t="s">
        <v>29</v>
      </c>
      <c r="AM89" s="191" t="str">
        <f>IF(E17="","",E17)</f>
        <v xml:space="preserve"> </v>
      </c>
      <c r="AN89" s="192"/>
      <c r="AO89" s="192"/>
      <c r="AP89" s="192"/>
      <c r="AR89" s="29"/>
      <c r="AS89" s="193" t="s">
        <v>53</v>
      </c>
      <c r="AT89" s="194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27</v>
      </c>
      <c r="L90" s="3" t="str">
        <f>IF(E14= "Vyplň údaj","",E14)</f>
        <v/>
      </c>
      <c r="AI90" s="24" t="s">
        <v>31</v>
      </c>
      <c r="AM90" s="191" t="str">
        <f>IF(E20="","",E20)</f>
        <v xml:space="preserve"> </v>
      </c>
      <c r="AN90" s="192"/>
      <c r="AO90" s="192"/>
      <c r="AP90" s="192"/>
      <c r="AR90" s="29"/>
      <c r="AS90" s="195"/>
      <c r="AT90" s="196"/>
      <c r="BD90" s="53"/>
    </row>
    <row r="91" spans="1:91" s="1" customFormat="1" ht="10.9" customHeight="1">
      <c r="B91" s="29"/>
      <c r="AR91" s="29"/>
      <c r="AS91" s="195"/>
      <c r="AT91" s="196"/>
      <c r="BD91" s="53"/>
    </row>
    <row r="92" spans="1:91" s="1" customFormat="1" ht="29.25" customHeight="1">
      <c r="B92" s="29"/>
      <c r="C92" s="183" t="s">
        <v>54</v>
      </c>
      <c r="D92" s="184"/>
      <c r="E92" s="184"/>
      <c r="F92" s="184"/>
      <c r="G92" s="184"/>
      <c r="H92" s="54"/>
      <c r="I92" s="185" t="s">
        <v>55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56</v>
      </c>
      <c r="AH92" s="184"/>
      <c r="AI92" s="184"/>
      <c r="AJ92" s="184"/>
      <c r="AK92" s="184"/>
      <c r="AL92" s="184"/>
      <c r="AM92" s="184"/>
      <c r="AN92" s="185" t="s">
        <v>57</v>
      </c>
      <c r="AO92" s="184"/>
      <c r="AP92" s="187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1">
        <f>ROUND(AG95,2)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5</v>
      </c>
      <c r="BX94" s="69" t="s">
        <v>76</v>
      </c>
      <c r="CL94" s="69" t="s">
        <v>1</v>
      </c>
    </row>
    <row r="95" spans="1:91" s="6" customFormat="1" ht="16.5" customHeight="1">
      <c r="A95" s="71" t="s">
        <v>77</v>
      </c>
      <c r="B95" s="72"/>
      <c r="C95" s="73"/>
      <c r="D95" s="180" t="s">
        <v>78</v>
      </c>
      <c r="E95" s="180"/>
      <c r="F95" s="180"/>
      <c r="G95" s="180"/>
      <c r="H95" s="180"/>
      <c r="I95" s="74"/>
      <c r="J95" s="180" t="s">
        <v>79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'D14 - Slaboproudé rozvody'!J30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5" t="s">
        <v>80</v>
      </c>
      <c r="AR95" s="72"/>
      <c r="AS95" s="76">
        <v>0</v>
      </c>
      <c r="AT95" s="77">
        <f>ROUND(SUM(AV95:AW95),2)</f>
        <v>0</v>
      </c>
      <c r="AU95" s="78">
        <f>'D14 - Slaboproudé rozvody'!P124</f>
        <v>0</v>
      </c>
      <c r="AV95" s="77">
        <f>'D14 - Slaboproudé rozvody'!J33</f>
        <v>0</v>
      </c>
      <c r="AW95" s="77">
        <f>'D14 - Slaboproudé rozvody'!J34</f>
        <v>0</v>
      </c>
      <c r="AX95" s="77">
        <f>'D14 - Slaboproudé rozvody'!J35</f>
        <v>0</v>
      </c>
      <c r="AY95" s="77">
        <f>'D14 - Slaboproudé rozvody'!J36</f>
        <v>0</v>
      </c>
      <c r="AZ95" s="77">
        <f>'D14 - Slaboproudé rozvody'!F33</f>
        <v>0</v>
      </c>
      <c r="BA95" s="77">
        <f>'D14 - Slaboproudé rozvody'!F34</f>
        <v>0</v>
      </c>
      <c r="BB95" s="77">
        <f>'D14 - Slaboproudé rozvody'!F35</f>
        <v>0</v>
      </c>
      <c r="BC95" s="77">
        <f>'D14 - Slaboproudé rozvody'!F36</f>
        <v>0</v>
      </c>
      <c r="BD95" s="79">
        <f>'D14 - Slaboproudé rozvody'!F37</f>
        <v>0</v>
      </c>
      <c r="BT95" s="80" t="s">
        <v>81</v>
      </c>
      <c r="BV95" s="80" t="s">
        <v>75</v>
      </c>
      <c r="BW95" s="80" t="s">
        <v>82</v>
      </c>
      <c r="BX95" s="80" t="s">
        <v>5</v>
      </c>
      <c r="CL95" s="80" t="s">
        <v>1</v>
      </c>
      <c r="CM95" s="80" t="s">
        <v>83</v>
      </c>
    </row>
    <row r="96" spans="1:91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sheetProtection algorithmName="SHA-512" hashValue="k+7oomTpSUiiLOFp+jDvoFuBdMienSW1kkgdddMr9Gu3r2KgW4JeQJ7LOY69Q3ThspcDR5ZxaMUA8wv6zzwmXQ==" saltValue="vKqptkeIzpH6DP+N6gSaBCByjODWOC96Qzstq9uP+TZQD1Qo+f6znHPXh68rJR7kYi2FufFeM8F+TNg0vx2Xc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D14 - Slaboproudé rozvod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0"/>
  <sheetViews>
    <sheetView showGridLines="0" tabSelected="1" workbookViewId="0">
      <selection activeCell="W127" sqref="W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84</v>
      </c>
      <c r="L4" s="17"/>
      <c r="M4" s="8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2" t="str">
        <f>'Rekapitulace stavby'!K6</f>
        <v>Obchodní akademie</v>
      </c>
      <c r="F7" s="203"/>
      <c r="G7" s="203"/>
      <c r="H7" s="203"/>
      <c r="L7" s="17"/>
    </row>
    <row r="8" spans="2:46" s="1" customFormat="1" ht="12" customHeight="1">
      <c r="B8" s="29"/>
      <c r="D8" s="24" t="s">
        <v>85</v>
      </c>
      <c r="L8" s="29"/>
    </row>
    <row r="9" spans="2:46" s="1" customFormat="1" ht="16.5" customHeight="1">
      <c r="B9" s="29"/>
      <c r="E9" s="188" t="s">
        <v>86</v>
      </c>
      <c r="F9" s="201"/>
      <c r="G9" s="201"/>
      <c r="H9" s="201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10. 5. 2024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4" t="str">
        <f>'Rekapitulace stavby'!E14</f>
        <v>Vyplň údaj</v>
      </c>
      <c r="F18" s="169"/>
      <c r="G18" s="169"/>
      <c r="H18" s="169"/>
      <c r="I18" s="24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2"/>
      <c r="E27" s="174" t="s">
        <v>1</v>
      </c>
      <c r="F27" s="174"/>
      <c r="G27" s="174"/>
      <c r="H27" s="174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33</v>
      </c>
      <c r="J30" s="63">
        <f>ROUND(J124,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5" customHeight="1">
      <c r="B33" s="29"/>
      <c r="D33" s="52" t="s">
        <v>37</v>
      </c>
      <c r="E33" s="24" t="s">
        <v>38</v>
      </c>
      <c r="F33" s="84">
        <f>ROUND((SUM(BE124:BE229)),  2)</f>
        <v>0</v>
      </c>
      <c r="I33" s="85">
        <v>0.21</v>
      </c>
      <c r="J33" s="84">
        <f>ROUND(((SUM(BE124:BE229))*I33),  2)</f>
        <v>0</v>
      </c>
      <c r="L33" s="29"/>
    </row>
    <row r="34" spans="2:12" s="1" customFormat="1" ht="14.45" customHeight="1">
      <c r="B34" s="29"/>
      <c r="E34" s="24" t="s">
        <v>39</v>
      </c>
      <c r="F34" s="84">
        <f>ROUND((SUM(BF124:BF229)),  2)</f>
        <v>0</v>
      </c>
      <c r="I34" s="85">
        <v>0.12</v>
      </c>
      <c r="J34" s="84">
        <f>ROUND(((SUM(BF124:BF229))*I34),  2)</f>
        <v>0</v>
      </c>
      <c r="L34" s="29"/>
    </row>
    <row r="35" spans="2:12" s="1" customFormat="1" ht="14.45" hidden="1" customHeight="1">
      <c r="B35" s="29"/>
      <c r="E35" s="24" t="s">
        <v>40</v>
      </c>
      <c r="F35" s="84">
        <f>ROUND((SUM(BG124:BG229)),  2)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41</v>
      </c>
      <c r="F36" s="84">
        <f>ROUND((SUM(BH124:BH229)),  2)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42</v>
      </c>
      <c r="F37" s="84">
        <f>ROUND((SUM(BI124:BI229)),  2)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43</v>
      </c>
      <c r="E39" s="54"/>
      <c r="F39" s="54"/>
      <c r="G39" s="88" t="s">
        <v>44</v>
      </c>
      <c r="H39" s="89" t="s">
        <v>45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48</v>
      </c>
      <c r="E61" s="31"/>
      <c r="F61" s="92" t="s">
        <v>49</v>
      </c>
      <c r="G61" s="40" t="s">
        <v>48</v>
      </c>
      <c r="H61" s="31"/>
      <c r="I61" s="31"/>
      <c r="J61" s="93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48</v>
      </c>
      <c r="E76" s="31"/>
      <c r="F76" s="92" t="s">
        <v>49</v>
      </c>
      <c r="G76" s="40" t="s">
        <v>48</v>
      </c>
      <c r="H76" s="31"/>
      <c r="I76" s="31"/>
      <c r="J76" s="93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87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2" t="str">
        <f>E7</f>
        <v>Obchodní akademie</v>
      </c>
      <c r="F85" s="203"/>
      <c r="G85" s="203"/>
      <c r="H85" s="203"/>
      <c r="L85" s="29"/>
    </row>
    <row r="86" spans="2:47" s="1" customFormat="1" ht="12" customHeight="1">
      <c r="B86" s="29"/>
      <c r="C86" s="24" t="s">
        <v>85</v>
      </c>
      <c r="L86" s="29"/>
    </row>
    <row r="87" spans="2:47" s="1" customFormat="1" ht="16.5" customHeight="1">
      <c r="B87" s="29"/>
      <c r="E87" s="188" t="str">
        <f>E9</f>
        <v>D14 - Slaboproudé rozvody</v>
      </c>
      <c r="F87" s="201"/>
      <c r="G87" s="201"/>
      <c r="H87" s="20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10. 5. 2024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88</v>
      </c>
      <c r="D94" s="86"/>
      <c r="E94" s="86"/>
      <c r="F94" s="86"/>
      <c r="G94" s="86"/>
      <c r="H94" s="86"/>
      <c r="I94" s="86"/>
      <c r="J94" s="95" t="s">
        <v>89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90</v>
      </c>
      <c r="J96" s="63">
        <f>J124</f>
        <v>0</v>
      </c>
      <c r="L96" s="29"/>
      <c r="AU96" s="14" t="s">
        <v>91</v>
      </c>
    </row>
    <row r="97" spans="2:12" s="8" customFormat="1" ht="24.95" customHeight="1">
      <c r="B97" s="97"/>
      <c r="D97" s="98" t="s">
        <v>92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2:12" s="9" customFormat="1" ht="19.899999999999999" customHeight="1">
      <c r="B98" s="101"/>
      <c r="D98" s="102" t="s">
        <v>93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2:12" s="9" customFormat="1" ht="19.899999999999999" customHeight="1">
      <c r="B99" s="101"/>
      <c r="D99" s="102" t="s">
        <v>94</v>
      </c>
      <c r="E99" s="103"/>
      <c r="F99" s="103"/>
      <c r="G99" s="103"/>
      <c r="H99" s="103"/>
      <c r="I99" s="103"/>
      <c r="J99" s="104">
        <f>J139</f>
        <v>0</v>
      </c>
      <c r="L99" s="101"/>
    </row>
    <row r="100" spans="2:12" s="8" customFormat="1" ht="24.95" customHeight="1">
      <c r="B100" s="97"/>
      <c r="D100" s="98" t="s">
        <v>95</v>
      </c>
      <c r="E100" s="99"/>
      <c r="F100" s="99"/>
      <c r="G100" s="99"/>
      <c r="H100" s="99"/>
      <c r="I100" s="99"/>
      <c r="J100" s="100">
        <f>J206</f>
        <v>0</v>
      </c>
      <c r="L100" s="97"/>
    </row>
    <row r="101" spans="2:12" s="9" customFormat="1" ht="19.899999999999999" customHeight="1">
      <c r="B101" s="101"/>
      <c r="D101" s="102" t="s">
        <v>96</v>
      </c>
      <c r="E101" s="103"/>
      <c r="F101" s="103"/>
      <c r="G101" s="103"/>
      <c r="H101" s="103"/>
      <c r="I101" s="103"/>
      <c r="J101" s="104">
        <f>J207</f>
        <v>0</v>
      </c>
      <c r="L101" s="101"/>
    </row>
    <row r="102" spans="2:12" s="8" customFormat="1" ht="24.95" customHeight="1">
      <c r="B102" s="97"/>
      <c r="D102" s="98" t="s">
        <v>97</v>
      </c>
      <c r="E102" s="99"/>
      <c r="F102" s="99"/>
      <c r="G102" s="99"/>
      <c r="H102" s="99"/>
      <c r="I102" s="99"/>
      <c r="J102" s="100">
        <f>J221</f>
        <v>0</v>
      </c>
      <c r="L102" s="97"/>
    </row>
    <row r="103" spans="2:12" s="8" customFormat="1" ht="24.95" customHeight="1">
      <c r="B103" s="97"/>
      <c r="D103" s="98" t="s">
        <v>98</v>
      </c>
      <c r="E103" s="99"/>
      <c r="F103" s="99"/>
      <c r="G103" s="99"/>
      <c r="H103" s="99"/>
      <c r="I103" s="99"/>
      <c r="J103" s="100">
        <f>J225</f>
        <v>0</v>
      </c>
      <c r="L103" s="97"/>
    </row>
    <row r="104" spans="2:12" s="9" customFormat="1" ht="19.899999999999999" customHeight="1">
      <c r="B104" s="101"/>
      <c r="D104" s="102" t="s">
        <v>99</v>
      </c>
      <c r="E104" s="103"/>
      <c r="F104" s="103"/>
      <c r="G104" s="103"/>
      <c r="H104" s="103"/>
      <c r="I104" s="103"/>
      <c r="J104" s="104">
        <f>J226</f>
        <v>0</v>
      </c>
      <c r="L104" s="101"/>
    </row>
    <row r="105" spans="2:12" s="1" customFormat="1" ht="21.75" customHeight="1">
      <c r="B105" s="29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5" customHeight="1">
      <c r="B111" s="29"/>
      <c r="C111" s="18" t="s">
        <v>100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4" t="s">
        <v>16</v>
      </c>
      <c r="L113" s="29"/>
    </row>
    <row r="114" spans="2:65" s="1" customFormat="1" ht="16.5" customHeight="1">
      <c r="B114" s="29"/>
      <c r="E114" s="202" t="str">
        <f>E7</f>
        <v>Obchodní akademie</v>
      </c>
      <c r="F114" s="203"/>
      <c r="G114" s="203"/>
      <c r="H114" s="203"/>
      <c r="L114" s="29"/>
    </row>
    <row r="115" spans="2:65" s="1" customFormat="1" ht="12" customHeight="1">
      <c r="B115" s="29"/>
      <c r="C115" s="24" t="s">
        <v>85</v>
      </c>
      <c r="L115" s="29"/>
    </row>
    <row r="116" spans="2:65" s="1" customFormat="1" ht="16.5" customHeight="1">
      <c r="B116" s="29"/>
      <c r="E116" s="188" t="str">
        <f>E9</f>
        <v>D14 - Slaboproudé rozvody</v>
      </c>
      <c r="F116" s="201"/>
      <c r="G116" s="201"/>
      <c r="H116" s="201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4" t="s">
        <v>20</v>
      </c>
      <c r="F118" s="22" t="str">
        <f>F12</f>
        <v xml:space="preserve"> </v>
      </c>
      <c r="I118" s="24" t="s">
        <v>22</v>
      </c>
      <c r="J118" s="49" t="str">
        <f>IF(J12="","",J12)</f>
        <v>10. 5. 2024</v>
      </c>
      <c r="L118" s="29"/>
    </row>
    <row r="119" spans="2:65" s="1" customFormat="1" ht="6.95" customHeight="1">
      <c r="B119" s="29"/>
      <c r="L119" s="29"/>
    </row>
    <row r="120" spans="2:65" s="1" customFormat="1" ht="15.2" customHeight="1">
      <c r="B120" s="29"/>
      <c r="C120" s="24" t="s">
        <v>24</v>
      </c>
      <c r="F120" s="22" t="str">
        <f>E15</f>
        <v xml:space="preserve"> </v>
      </c>
      <c r="I120" s="24" t="s">
        <v>29</v>
      </c>
      <c r="J120" s="27" t="str">
        <f>E21</f>
        <v xml:space="preserve"> </v>
      </c>
      <c r="L120" s="29"/>
    </row>
    <row r="121" spans="2:65" s="1" customFormat="1" ht="15.2" customHeight="1">
      <c r="B121" s="29"/>
      <c r="C121" s="24" t="s">
        <v>27</v>
      </c>
      <c r="F121" s="22" t="str">
        <f>IF(E18="","",E18)</f>
        <v>Vyplň údaj</v>
      </c>
      <c r="I121" s="24" t="s">
        <v>31</v>
      </c>
      <c r="J121" s="27" t="str">
        <f>E24</f>
        <v xml:space="preserve"> 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05"/>
      <c r="C123" s="106" t="s">
        <v>101</v>
      </c>
      <c r="D123" s="107" t="s">
        <v>58</v>
      </c>
      <c r="E123" s="107" t="s">
        <v>54</v>
      </c>
      <c r="F123" s="107" t="s">
        <v>55</v>
      </c>
      <c r="G123" s="107" t="s">
        <v>102</v>
      </c>
      <c r="H123" s="107" t="s">
        <v>103</v>
      </c>
      <c r="I123" s="107" t="s">
        <v>104</v>
      </c>
      <c r="J123" s="107" t="s">
        <v>89</v>
      </c>
      <c r="K123" s="108" t="s">
        <v>105</v>
      </c>
      <c r="L123" s="105"/>
      <c r="M123" s="56" t="s">
        <v>1</v>
      </c>
      <c r="N123" s="57" t="s">
        <v>37</v>
      </c>
      <c r="O123" s="57" t="s">
        <v>106</v>
      </c>
      <c r="P123" s="57" t="s">
        <v>107</v>
      </c>
      <c r="Q123" s="57" t="s">
        <v>108</v>
      </c>
      <c r="R123" s="57" t="s">
        <v>109</v>
      </c>
      <c r="S123" s="57" t="s">
        <v>110</v>
      </c>
      <c r="T123" s="58" t="s">
        <v>111</v>
      </c>
    </row>
    <row r="124" spans="2:65" s="1" customFormat="1" ht="22.9" customHeight="1">
      <c r="B124" s="29"/>
      <c r="C124" s="61" t="s">
        <v>112</v>
      </c>
      <c r="J124" s="109">
        <f>BK124</f>
        <v>0</v>
      </c>
      <c r="L124" s="29"/>
      <c r="M124" s="59"/>
      <c r="N124" s="50"/>
      <c r="O124" s="50"/>
      <c r="P124" s="110">
        <f>P125+P206+P221+P225</f>
        <v>0</v>
      </c>
      <c r="Q124" s="50"/>
      <c r="R124" s="110">
        <f>R125+R206+R221+R225</f>
        <v>3.1974299999999998</v>
      </c>
      <c r="S124" s="50"/>
      <c r="T124" s="111">
        <f>T125+T206+T221+T225</f>
        <v>13.956</v>
      </c>
      <c r="AT124" s="14" t="s">
        <v>72</v>
      </c>
      <c r="AU124" s="14" t="s">
        <v>91</v>
      </c>
      <c r="BK124" s="112">
        <f>BK125+BK206+BK221+BK225</f>
        <v>0</v>
      </c>
    </row>
    <row r="125" spans="2:65" s="11" customFormat="1" ht="25.9" customHeight="1">
      <c r="B125" s="113"/>
      <c r="D125" s="114" t="s">
        <v>72</v>
      </c>
      <c r="E125" s="115" t="s">
        <v>113</v>
      </c>
      <c r="F125" s="115" t="s">
        <v>114</v>
      </c>
      <c r="I125" s="116"/>
      <c r="J125" s="117">
        <f>BK125</f>
        <v>0</v>
      </c>
      <c r="L125" s="113"/>
      <c r="M125" s="118"/>
      <c r="P125" s="119">
        <f>P126+P139</f>
        <v>0</v>
      </c>
      <c r="R125" s="119">
        <f>R126+R139</f>
        <v>2.7319299999999997</v>
      </c>
      <c r="T125" s="120">
        <f>T126+T139</f>
        <v>0</v>
      </c>
      <c r="AR125" s="114" t="s">
        <v>83</v>
      </c>
      <c r="AT125" s="121" t="s">
        <v>72</v>
      </c>
      <c r="AU125" s="121" t="s">
        <v>73</v>
      </c>
      <c r="AY125" s="114" t="s">
        <v>115</v>
      </c>
      <c r="BK125" s="122">
        <f>BK126+BK139</f>
        <v>0</v>
      </c>
    </row>
    <row r="126" spans="2:65" s="11" customFormat="1" ht="22.9" customHeight="1">
      <c r="B126" s="113"/>
      <c r="D126" s="114" t="s">
        <v>72</v>
      </c>
      <c r="E126" s="123" t="s">
        <v>116</v>
      </c>
      <c r="F126" s="123" t="s">
        <v>117</v>
      </c>
      <c r="I126" s="116"/>
      <c r="J126" s="124">
        <f>BK126</f>
        <v>0</v>
      </c>
      <c r="L126" s="113"/>
      <c r="M126" s="118"/>
      <c r="P126" s="119">
        <f>SUM(P127:P138)</f>
        <v>0</v>
      </c>
      <c r="R126" s="119">
        <f>SUM(R127:R138)</f>
        <v>7.6290000000000011E-2</v>
      </c>
      <c r="T126" s="120">
        <f>SUM(T127:T138)</f>
        <v>0</v>
      </c>
      <c r="AR126" s="114" t="s">
        <v>83</v>
      </c>
      <c r="AT126" s="121" t="s">
        <v>72</v>
      </c>
      <c r="AU126" s="121" t="s">
        <v>81</v>
      </c>
      <c r="AY126" s="114" t="s">
        <v>115</v>
      </c>
      <c r="BK126" s="122">
        <f>SUM(BK127:BK138)</f>
        <v>0</v>
      </c>
    </row>
    <row r="127" spans="2:65" s="1" customFormat="1" ht="37.9" customHeight="1">
      <c r="B127" s="29"/>
      <c r="C127" s="125" t="s">
        <v>81</v>
      </c>
      <c r="D127" s="125" t="s">
        <v>118</v>
      </c>
      <c r="E127" s="126" t="s">
        <v>119</v>
      </c>
      <c r="F127" s="127" t="s">
        <v>120</v>
      </c>
      <c r="G127" s="128" t="s">
        <v>121</v>
      </c>
      <c r="H127" s="129">
        <v>380</v>
      </c>
      <c r="I127" s="130"/>
      <c r="J127" s="131">
        <f>ROUND(I127*H127,2)</f>
        <v>0</v>
      </c>
      <c r="K127" s="127" t="s">
        <v>122</v>
      </c>
      <c r="L127" s="29"/>
      <c r="M127" s="132" t="s">
        <v>1</v>
      </c>
      <c r="N127" s="133" t="s">
        <v>38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123</v>
      </c>
      <c r="AT127" s="136" t="s">
        <v>118</v>
      </c>
      <c r="AU127" s="136" t="s">
        <v>83</v>
      </c>
      <c r="AY127" s="14" t="s">
        <v>115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4" t="s">
        <v>81</v>
      </c>
      <c r="BK127" s="137">
        <f>ROUND(I127*H127,2)</f>
        <v>0</v>
      </c>
      <c r="BL127" s="14" t="s">
        <v>123</v>
      </c>
      <c r="BM127" s="136" t="s">
        <v>124</v>
      </c>
    </row>
    <row r="128" spans="2:65" s="1" customFormat="1">
      <c r="B128" s="29"/>
      <c r="D128" s="138" t="s">
        <v>125</v>
      </c>
      <c r="F128" s="139" t="s">
        <v>126</v>
      </c>
      <c r="I128" s="140"/>
      <c r="L128" s="29"/>
      <c r="M128" s="141"/>
      <c r="T128" s="53"/>
      <c r="AT128" s="14" t="s">
        <v>125</v>
      </c>
      <c r="AU128" s="14" t="s">
        <v>83</v>
      </c>
    </row>
    <row r="129" spans="2:65" s="1" customFormat="1" ht="24.2" customHeight="1">
      <c r="B129" s="29"/>
      <c r="C129" s="142" t="s">
        <v>83</v>
      </c>
      <c r="D129" s="142" t="s">
        <v>127</v>
      </c>
      <c r="E129" s="143" t="s">
        <v>128</v>
      </c>
      <c r="F129" s="144" t="s">
        <v>129</v>
      </c>
      <c r="G129" s="145" t="s">
        <v>121</v>
      </c>
      <c r="H129" s="146">
        <v>437</v>
      </c>
      <c r="I129" s="147"/>
      <c r="J129" s="148">
        <f>ROUND(I129*H129,2)</f>
        <v>0</v>
      </c>
      <c r="K129" s="144" t="s">
        <v>122</v>
      </c>
      <c r="L129" s="149"/>
      <c r="M129" s="150" t="s">
        <v>1</v>
      </c>
      <c r="N129" s="151" t="s">
        <v>38</v>
      </c>
      <c r="P129" s="134">
        <f>O129*H129</f>
        <v>0</v>
      </c>
      <c r="Q129" s="134">
        <v>1.7000000000000001E-4</v>
      </c>
      <c r="R129" s="134">
        <f>Q129*H129</f>
        <v>7.4290000000000009E-2</v>
      </c>
      <c r="S129" s="134">
        <v>0</v>
      </c>
      <c r="T129" s="135">
        <f>S129*H129</f>
        <v>0</v>
      </c>
      <c r="AR129" s="136" t="s">
        <v>130</v>
      </c>
      <c r="AT129" s="136" t="s">
        <v>127</v>
      </c>
      <c r="AU129" s="136" t="s">
        <v>83</v>
      </c>
      <c r="AY129" s="14" t="s">
        <v>115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4" t="s">
        <v>81</v>
      </c>
      <c r="BK129" s="137">
        <f>ROUND(I129*H129,2)</f>
        <v>0</v>
      </c>
      <c r="BL129" s="14" t="s">
        <v>123</v>
      </c>
      <c r="BM129" s="136" t="s">
        <v>131</v>
      </c>
    </row>
    <row r="130" spans="2:65" s="12" customFormat="1">
      <c r="B130" s="152"/>
      <c r="D130" s="153" t="s">
        <v>132</v>
      </c>
      <c r="F130" s="154" t="s">
        <v>133</v>
      </c>
      <c r="H130" s="155">
        <v>437</v>
      </c>
      <c r="I130" s="156"/>
      <c r="L130" s="152"/>
      <c r="M130" s="157"/>
      <c r="T130" s="158"/>
      <c r="AT130" s="159" t="s">
        <v>132</v>
      </c>
      <c r="AU130" s="159" t="s">
        <v>83</v>
      </c>
      <c r="AV130" s="12" t="s">
        <v>83</v>
      </c>
      <c r="AW130" s="12" t="s">
        <v>4</v>
      </c>
      <c r="AX130" s="12" t="s">
        <v>81</v>
      </c>
      <c r="AY130" s="159" t="s">
        <v>115</v>
      </c>
    </row>
    <row r="131" spans="2:65" s="1" customFormat="1" ht="37.9" customHeight="1">
      <c r="B131" s="29"/>
      <c r="C131" s="125" t="s">
        <v>134</v>
      </c>
      <c r="D131" s="125" t="s">
        <v>118</v>
      </c>
      <c r="E131" s="126" t="s">
        <v>135</v>
      </c>
      <c r="F131" s="127" t="s">
        <v>136</v>
      </c>
      <c r="G131" s="128" t="s">
        <v>137</v>
      </c>
      <c r="H131" s="129">
        <v>4</v>
      </c>
      <c r="I131" s="130"/>
      <c r="J131" s="131">
        <f>ROUND(I131*H131,2)</f>
        <v>0</v>
      </c>
      <c r="K131" s="127" t="s">
        <v>122</v>
      </c>
      <c r="L131" s="29"/>
      <c r="M131" s="132" t="s">
        <v>1</v>
      </c>
      <c r="N131" s="133" t="s">
        <v>38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123</v>
      </c>
      <c r="AT131" s="136" t="s">
        <v>118</v>
      </c>
      <c r="AU131" s="136" t="s">
        <v>83</v>
      </c>
      <c r="AY131" s="14" t="s">
        <v>115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4" t="s">
        <v>81</v>
      </c>
      <c r="BK131" s="137">
        <f>ROUND(I131*H131,2)</f>
        <v>0</v>
      </c>
      <c r="BL131" s="14" t="s">
        <v>123</v>
      </c>
      <c r="BM131" s="136" t="s">
        <v>138</v>
      </c>
    </row>
    <row r="132" spans="2:65" s="1" customFormat="1">
      <c r="B132" s="29"/>
      <c r="D132" s="138" t="s">
        <v>125</v>
      </c>
      <c r="F132" s="139" t="s">
        <v>139</v>
      </c>
      <c r="I132" s="140"/>
      <c r="L132" s="29"/>
      <c r="M132" s="141"/>
      <c r="T132" s="53"/>
      <c r="AT132" s="14" t="s">
        <v>125</v>
      </c>
      <c r="AU132" s="14" t="s">
        <v>83</v>
      </c>
    </row>
    <row r="133" spans="2:65" s="1" customFormat="1" ht="24.2" customHeight="1">
      <c r="B133" s="29"/>
      <c r="C133" s="142" t="s">
        <v>140</v>
      </c>
      <c r="D133" s="142" t="s">
        <v>127</v>
      </c>
      <c r="E133" s="143" t="s">
        <v>141</v>
      </c>
      <c r="F133" s="144" t="s">
        <v>142</v>
      </c>
      <c r="G133" s="145" t="s">
        <v>137</v>
      </c>
      <c r="H133" s="146">
        <v>4</v>
      </c>
      <c r="I133" s="147"/>
      <c r="J133" s="148">
        <f>ROUND(I133*H133,2)</f>
        <v>0</v>
      </c>
      <c r="K133" s="144" t="s">
        <v>122</v>
      </c>
      <c r="L133" s="149"/>
      <c r="M133" s="150" t="s">
        <v>1</v>
      </c>
      <c r="N133" s="151" t="s">
        <v>38</v>
      </c>
      <c r="P133" s="134">
        <f>O133*H133</f>
        <v>0</v>
      </c>
      <c r="Q133" s="134">
        <v>1E-4</v>
      </c>
      <c r="R133" s="134">
        <f>Q133*H133</f>
        <v>4.0000000000000002E-4</v>
      </c>
      <c r="S133" s="134">
        <v>0</v>
      </c>
      <c r="T133" s="135">
        <f>S133*H133</f>
        <v>0</v>
      </c>
      <c r="AR133" s="136" t="s">
        <v>130</v>
      </c>
      <c r="AT133" s="136" t="s">
        <v>127</v>
      </c>
      <c r="AU133" s="136" t="s">
        <v>83</v>
      </c>
      <c r="AY133" s="14" t="s">
        <v>115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4" t="s">
        <v>81</v>
      </c>
      <c r="BK133" s="137">
        <f>ROUND(I133*H133,2)</f>
        <v>0</v>
      </c>
      <c r="BL133" s="14" t="s">
        <v>123</v>
      </c>
      <c r="BM133" s="136" t="s">
        <v>143</v>
      </c>
    </row>
    <row r="134" spans="2:65" s="1" customFormat="1" ht="24.2" customHeight="1">
      <c r="B134" s="29"/>
      <c r="C134" s="125" t="s">
        <v>144</v>
      </c>
      <c r="D134" s="125" t="s">
        <v>118</v>
      </c>
      <c r="E134" s="126" t="s">
        <v>145</v>
      </c>
      <c r="F134" s="127" t="s">
        <v>146</v>
      </c>
      <c r="G134" s="128" t="s">
        <v>137</v>
      </c>
      <c r="H134" s="129">
        <v>4</v>
      </c>
      <c r="I134" s="130"/>
      <c r="J134" s="131">
        <f>ROUND(I134*H134,2)</f>
        <v>0</v>
      </c>
      <c r="K134" s="127" t="s">
        <v>122</v>
      </c>
      <c r="L134" s="29"/>
      <c r="M134" s="132" t="s">
        <v>1</v>
      </c>
      <c r="N134" s="133" t="s">
        <v>38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123</v>
      </c>
      <c r="AT134" s="136" t="s">
        <v>118</v>
      </c>
      <c r="AU134" s="136" t="s">
        <v>83</v>
      </c>
      <c r="AY134" s="14" t="s">
        <v>115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4" t="s">
        <v>81</v>
      </c>
      <c r="BK134" s="137">
        <f>ROUND(I134*H134,2)</f>
        <v>0</v>
      </c>
      <c r="BL134" s="14" t="s">
        <v>123</v>
      </c>
      <c r="BM134" s="136" t="s">
        <v>147</v>
      </c>
    </row>
    <row r="135" spans="2:65" s="1" customFormat="1">
      <c r="B135" s="29"/>
      <c r="D135" s="138" t="s">
        <v>125</v>
      </c>
      <c r="F135" s="139" t="s">
        <v>148</v>
      </c>
      <c r="I135" s="140"/>
      <c r="L135" s="29"/>
      <c r="M135" s="141"/>
      <c r="T135" s="53"/>
      <c r="AT135" s="14" t="s">
        <v>125</v>
      </c>
      <c r="AU135" s="14" t="s">
        <v>83</v>
      </c>
    </row>
    <row r="136" spans="2:65" s="1" customFormat="1" ht="24.2" customHeight="1">
      <c r="B136" s="29"/>
      <c r="C136" s="142" t="s">
        <v>149</v>
      </c>
      <c r="D136" s="142" t="s">
        <v>127</v>
      </c>
      <c r="E136" s="143" t="s">
        <v>150</v>
      </c>
      <c r="F136" s="144" t="s">
        <v>151</v>
      </c>
      <c r="G136" s="145" t="s">
        <v>137</v>
      </c>
      <c r="H136" s="146">
        <v>4</v>
      </c>
      <c r="I136" s="147"/>
      <c r="J136" s="148">
        <f>ROUND(I136*H136,2)</f>
        <v>0</v>
      </c>
      <c r="K136" s="144" t="s">
        <v>122</v>
      </c>
      <c r="L136" s="149"/>
      <c r="M136" s="150" t="s">
        <v>1</v>
      </c>
      <c r="N136" s="151" t="s">
        <v>38</v>
      </c>
      <c r="P136" s="134">
        <f>O136*H136</f>
        <v>0</v>
      </c>
      <c r="Q136" s="134">
        <v>4.0000000000000002E-4</v>
      </c>
      <c r="R136" s="134">
        <f>Q136*H136</f>
        <v>1.6000000000000001E-3</v>
      </c>
      <c r="S136" s="134">
        <v>0</v>
      </c>
      <c r="T136" s="135">
        <f>S136*H136</f>
        <v>0</v>
      </c>
      <c r="AR136" s="136" t="s">
        <v>130</v>
      </c>
      <c r="AT136" s="136" t="s">
        <v>127</v>
      </c>
      <c r="AU136" s="136" t="s">
        <v>83</v>
      </c>
      <c r="AY136" s="14" t="s">
        <v>115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4" t="s">
        <v>81</v>
      </c>
      <c r="BK136" s="137">
        <f>ROUND(I136*H136,2)</f>
        <v>0</v>
      </c>
      <c r="BL136" s="14" t="s">
        <v>123</v>
      </c>
      <c r="BM136" s="136" t="s">
        <v>152</v>
      </c>
    </row>
    <row r="137" spans="2:65" s="1" customFormat="1" ht="44.25" customHeight="1">
      <c r="B137" s="29"/>
      <c r="C137" s="125" t="s">
        <v>153</v>
      </c>
      <c r="D137" s="125" t="s">
        <v>118</v>
      </c>
      <c r="E137" s="126" t="s">
        <v>154</v>
      </c>
      <c r="F137" s="127" t="s">
        <v>155</v>
      </c>
      <c r="G137" s="128" t="s">
        <v>137</v>
      </c>
      <c r="H137" s="129">
        <v>1</v>
      </c>
      <c r="I137" s="130"/>
      <c r="J137" s="131">
        <f>ROUND(I137*H137,2)</f>
        <v>0</v>
      </c>
      <c r="K137" s="127" t="s">
        <v>122</v>
      </c>
      <c r="L137" s="29"/>
      <c r="M137" s="132" t="s">
        <v>1</v>
      </c>
      <c r="N137" s="133" t="s">
        <v>38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123</v>
      </c>
      <c r="AT137" s="136" t="s">
        <v>118</v>
      </c>
      <c r="AU137" s="136" t="s">
        <v>83</v>
      </c>
      <c r="AY137" s="14" t="s">
        <v>115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4" t="s">
        <v>81</v>
      </c>
      <c r="BK137" s="137">
        <f>ROUND(I137*H137,2)</f>
        <v>0</v>
      </c>
      <c r="BL137" s="14" t="s">
        <v>123</v>
      </c>
      <c r="BM137" s="136" t="s">
        <v>156</v>
      </c>
    </row>
    <row r="138" spans="2:65" s="1" customFormat="1">
      <c r="B138" s="29"/>
      <c r="D138" s="138" t="s">
        <v>125</v>
      </c>
      <c r="F138" s="139" t="s">
        <v>157</v>
      </c>
      <c r="I138" s="140"/>
      <c r="L138" s="29"/>
      <c r="M138" s="141"/>
      <c r="T138" s="53"/>
      <c r="AT138" s="14" t="s">
        <v>125</v>
      </c>
      <c r="AU138" s="14" t="s">
        <v>83</v>
      </c>
    </row>
    <row r="139" spans="2:65" s="11" customFormat="1" ht="22.9" customHeight="1">
      <c r="B139" s="113"/>
      <c r="D139" s="114" t="s">
        <v>72</v>
      </c>
      <c r="E139" s="123" t="s">
        <v>158</v>
      </c>
      <c r="F139" s="123" t="s">
        <v>159</v>
      </c>
      <c r="I139" s="116"/>
      <c r="J139" s="124">
        <f>BK139</f>
        <v>0</v>
      </c>
      <c r="L139" s="113"/>
      <c r="M139" s="118"/>
      <c r="P139" s="119">
        <f>SUM(P140:P205)</f>
        <v>0</v>
      </c>
      <c r="R139" s="119">
        <f>SUM(R140:R205)</f>
        <v>2.6556399999999996</v>
      </c>
      <c r="T139" s="120">
        <f>SUM(T140:T205)</f>
        <v>0</v>
      </c>
      <c r="AR139" s="114" t="s">
        <v>83</v>
      </c>
      <c r="AT139" s="121" t="s">
        <v>72</v>
      </c>
      <c r="AU139" s="121" t="s">
        <v>81</v>
      </c>
      <c r="AY139" s="114" t="s">
        <v>115</v>
      </c>
      <c r="BK139" s="122">
        <f>SUM(BK140:BK205)</f>
        <v>0</v>
      </c>
    </row>
    <row r="140" spans="2:65" s="1" customFormat="1" ht="16.5" customHeight="1">
      <c r="B140" s="29"/>
      <c r="C140" s="125" t="s">
        <v>160</v>
      </c>
      <c r="D140" s="125" t="s">
        <v>118</v>
      </c>
      <c r="E140" s="126" t="s">
        <v>161</v>
      </c>
      <c r="F140" s="127" t="s">
        <v>162</v>
      </c>
      <c r="G140" s="128" t="s">
        <v>163</v>
      </c>
      <c r="H140" s="129">
        <v>1</v>
      </c>
      <c r="I140" s="130"/>
      <c r="J140" s="131">
        <f>ROUND(I140*H140,2)</f>
        <v>0</v>
      </c>
      <c r="K140" s="127" t="s">
        <v>1</v>
      </c>
      <c r="L140" s="29"/>
      <c r="M140" s="132" t="s">
        <v>1</v>
      </c>
      <c r="N140" s="133" t="s">
        <v>38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123</v>
      </c>
      <c r="AT140" s="136" t="s">
        <v>118</v>
      </c>
      <c r="AU140" s="136" t="s">
        <v>83</v>
      </c>
      <c r="AY140" s="14" t="s">
        <v>115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4" t="s">
        <v>81</v>
      </c>
      <c r="BK140" s="137">
        <f>ROUND(I140*H140,2)</f>
        <v>0</v>
      </c>
      <c r="BL140" s="14" t="s">
        <v>123</v>
      </c>
      <c r="BM140" s="136" t="s">
        <v>164</v>
      </c>
    </row>
    <row r="141" spans="2:65" s="1" customFormat="1" ht="24.2" customHeight="1">
      <c r="B141" s="29"/>
      <c r="C141" s="125" t="s">
        <v>165</v>
      </c>
      <c r="D141" s="125" t="s">
        <v>118</v>
      </c>
      <c r="E141" s="126" t="s">
        <v>166</v>
      </c>
      <c r="F141" s="127" t="s">
        <v>167</v>
      </c>
      <c r="G141" s="128" t="s">
        <v>121</v>
      </c>
      <c r="H141" s="129">
        <v>600</v>
      </c>
      <c r="I141" s="130"/>
      <c r="J141" s="131">
        <f>ROUND(I141*H141,2)</f>
        <v>0</v>
      </c>
      <c r="K141" s="127" t="s">
        <v>122</v>
      </c>
      <c r="L141" s="29"/>
      <c r="M141" s="132" t="s">
        <v>1</v>
      </c>
      <c r="N141" s="133" t="s">
        <v>38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123</v>
      </c>
      <c r="AT141" s="136" t="s">
        <v>118</v>
      </c>
      <c r="AU141" s="136" t="s">
        <v>83</v>
      </c>
      <c r="AY141" s="14" t="s">
        <v>115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4" t="s">
        <v>81</v>
      </c>
      <c r="BK141" s="137">
        <f>ROUND(I141*H141,2)</f>
        <v>0</v>
      </c>
      <c r="BL141" s="14" t="s">
        <v>123</v>
      </c>
      <c r="BM141" s="136" t="s">
        <v>168</v>
      </c>
    </row>
    <row r="142" spans="2:65" s="1" customFormat="1">
      <c r="B142" s="29"/>
      <c r="D142" s="138" t="s">
        <v>125</v>
      </c>
      <c r="F142" s="139" t="s">
        <v>169</v>
      </c>
      <c r="I142" s="140"/>
      <c r="L142" s="29"/>
      <c r="M142" s="141"/>
      <c r="T142" s="53"/>
      <c r="AT142" s="14" t="s">
        <v>125</v>
      </c>
      <c r="AU142" s="14" t="s">
        <v>83</v>
      </c>
    </row>
    <row r="143" spans="2:65" s="1" customFormat="1" ht="24.2" customHeight="1">
      <c r="B143" s="29"/>
      <c r="C143" s="142" t="s">
        <v>170</v>
      </c>
      <c r="D143" s="142" t="s">
        <v>127</v>
      </c>
      <c r="E143" s="143" t="s">
        <v>171</v>
      </c>
      <c r="F143" s="144" t="s">
        <v>172</v>
      </c>
      <c r="G143" s="145" t="s">
        <v>121</v>
      </c>
      <c r="H143" s="146">
        <v>52.5</v>
      </c>
      <c r="I143" s="147"/>
      <c r="J143" s="148">
        <f>ROUND(I143*H143,2)</f>
        <v>0</v>
      </c>
      <c r="K143" s="144" t="s">
        <v>122</v>
      </c>
      <c r="L143" s="149"/>
      <c r="M143" s="150" t="s">
        <v>1</v>
      </c>
      <c r="N143" s="151" t="s">
        <v>38</v>
      </c>
      <c r="P143" s="134">
        <f>O143*H143</f>
        <v>0</v>
      </c>
      <c r="Q143" s="134">
        <v>1.9000000000000001E-4</v>
      </c>
      <c r="R143" s="134">
        <f>Q143*H143</f>
        <v>9.9750000000000012E-3</v>
      </c>
      <c r="S143" s="134">
        <v>0</v>
      </c>
      <c r="T143" s="135">
        <f>S143*H143</f>
        <v>0</v>
      </c>
      <c r="AR143" s="136" t="s">
        <v>130</v>
      </c>
      <c r="AT143" s="136" t="s">
        <v>127</v>
      </c>
      <c r="AU143" s="136" t="s">
        <v>83</v>
      </c>
      <c r="AY143" s="14" t="s">
        <v>115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4" t="s">
        <v>81</v>
      </c>
      <c r="BK143" s="137">
        <f>ROUND(I143*H143,2)</f>
        <v>0</v>
      </c>
      <c r="BL143" s="14" t="s">
        <v>123</v>
      </c>
      <c r="BM143" s="136" t="s">
        <v>173</v>
      </c>
    </row>
    <row r="144" spans="2:65" s="12" customFormat="1">
      <c r="B144" s="152"/>
      <c r="D144" s="153" t="s">
        <v>132</v>
      </c>
      <c r="F144" s="154" t="s">
        <v>174</v>
      </c>
      <c r="H144" s="155">
        <v>52.5</v>
      </c>
      <c r="I144" s="156"/>
      <c r="L144" s="152"/>
      <c r="M144" s="157"/>
      <c r="T144" s="158"/>
      <c r="AT144" s="159" t="s">
        <v>132</v>
      </c>
      <c r="AU144" s="159" t="s">
        <v>83</v>
      </c>
      <c r="AV144" s="12" t="s">
        <v>83</v>
      </c>
      <c r="AW144" s="12" t="s">
        <v>4</v>
      </c>
      <c r="AX144" s="12" t="s">
        <v>81</v>
      </c>
      <c r="AY144" s="159" t="s">
        <v>115</v>
      </c>
    </row>
    <row r="145" spans="2:65" s="1" customFormat="1" ht="24.2" customHeight="1">
      <c r="B145" s="29"/>
      <c r="C145" s="142" t="s">
        <v>175</v>
      </c>
      <c r="D145" s="142" t="s">
        <v>127</v>
      </c>
      <c r="E145" s="143" t="s">
        <v>176</v>
      </c>
      <c r="F145" s="144" t="s">
        <v>177</v>
      </c>
      <c r="G145" s="145" t="s">
        <v>121</v>
      </c>
      <c r="H145" s="146">
        <v>157.5</v>
      </c>
      <c r="I145" s="147"/>
      <c r="J145" s="148">
        <f>ROUND(I145*H145,2)</f>
        <v>0</v>
      </c>
      <c r="K145" s="144" t="s">
        <v>122</v>
      </c>
      <c r="L145" s="149"/>
      <c r="M145" s="150" t="s">
        <v>1</v>
      </c>
      <c r="N145" s="151" t="s">
        <v>38</v>
      </c>
      <c r="P145" s="134">
        <f>O145*H145</f>
        <v>0</v>
      </c>
      <c r="Q145" s="134">
        <v>2.5999999999999998E-4</v>
      </c>
      <c r="R145" s="134">
        <f>Q145*H145</f>
        <v>4.0949999999999993E-2</v>
      </c>
      <c r="S145" s="134">
        <v>0</v>
      </c>
      <c r="T145" s="135">
        <f>S145*H145</f>
        <v>0</v>
      </c>
      <c r="AR145" s="136" t="s">
        <v>130</v>
      </c>
      <c r="AT145" s="136" t="s">
        <v>127</v>
      </c>
      <c r="AU145" s="136" t="s">
        <v>83</v>
      </c>
      <c r="AY145" s="14" t="s">
        <v>115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4" t="s">
        <v>81</v>
      </c>
      <c r="BK145" s="137">
        <f>ROUND(I145*H145,2)</f>
        <v>0</v>
      </c>
      <c r="BL145" s="14" t="s">
        <v>123</v>
      </c>
      <c r="BM145" s="136" t="s">
        <v>178</v>
      </c>
    </row>
    <row r="146" spans="2:65" s="12" customFormat="1">
      <c r="B146" s="152"/>
      <c r="D146" s="153" t="s">
        <v>132</v>
      </c>
      <c r="F146" s="154" t="s">
        <v>179</v>
      </c>
      <c r="H146" s="155">
        <v>157.5</v>
      </c>
      <c r="I146" s="156"/>
      <c r="L146" s="152"/>
      <c r="M146" s="157"/>
      <c r="T146" s="158"/>
      <c r="AT146" s="159" t="s">
        <v>132</v>
      </c>
      <c r="AU146" s="159" t="s">
        <v>83</v>
      </c>
      <c r="AV146" s="12" t="s">
        <v>83</v>
      </c>
      <c r="AW146" s="12" t="s">
        <v>4</v>
      </c>
      <c r="AX146" s="12" t="s">
        <v>81</v>
      </c>
      <c r="AY146" s="159" t="s">
        <v>115</v>
      </c>
    </row>
    <row r="147" spans="2:65" s="1" customFormat="1" ht="24.2" customHeight="1">
      <c r="B147" s="29"/>
      <c r="C147" s="142" t="s">
        <v>8</v>
      </c>
      <c r="D147" s="142" t="s">
        <v>127</v>
      </c>
      <c r="E147" s="143" t="s">
        <v>180</v>
      </c>
      <c r="F147" s="144" t="s">
        <v>181</v>
      </c>
      <c r="G147" s="145" t="s">
        <v>121</v>
      </c>
      <c r="H147" s="146">
        <v>420</v>
      </c>
      <c r="I147" s="147"/>
      <c r="J147" s="148">
        <f>ROUND(I147*H147,2)</f>
        <v>0</v>
      </c>
      <c r="K147" s="144" t="s">
        <v>122</v>
      </c>
      <c r="L147" s="149"/>
      <c r="M147" s="150" t="s">
        <v>1</v>
      </c>
      <c r="N147" s="151" t="s">
        <v>38</v>
      </c>
      <c r="P147" s="134">
        <f>O147*H147</f>
        <v>0</v>
      </c>
      <c r="Q147" s="134">
        <v>5.5000000000000003E-4</v>
      </c>
      <c r="R147" s="134">
        <f>Q147*H147</f>
        <v>0.23100000000000001</v>
      </c>
      <c r="S147" s="134">
        <v>0</v>
      </c>
      <c r="T147" s="135">
        <f>S147*H147</f>
        <v>0</v>
      </c>
      <c r="AR147" s="136" t="s">
        <v>130</v>
      </c>
      <c r="AT147" s="136" t="s">
        <v>127</v>
      </c>
      <c r="AU147" s="136" t="s">
        <v>83</v>
      </c>
      <c r="AY147" s="14" t="s">
        <v>115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4" t="s">
        <v>81</v>
      </c>
      <c r="BK147" s="137">
        <f>ROUND(I147*H147,2)</f>
        <v>0</v>
      </c>
      <c r="BL147" s="14" t="s">
        <v>123</v>
      </c>
      <c r="BM147" s="136" t="s">
        <v>182</v>
      </c>
    </row>
    <row r="148" spans="2:65" s="12" customFormat="1">
      <c r="B148" s="152"/>
      <c r="D148" s="153" t="s">
        <v>132</v>
      </c>
      <c r="F148" s="154" t="s">
        <v>183</v>
      </c>
      <c r="H148" s="155">
        <v>420</v>
      </c>
      <c r="I148" s="156"/>
      <c r="L148" s="152"/>
      <c r="M148" s="157"/>
      <c r="T148" s="158"/>
      <c r="AT148" s="159" t="s">
        <v>132</v>
      </c>
      <c r="AU148" s="159" t="s">
        <v>83</v>
      </c>
      <c r="AV148" s="12" t="s">
        <v>83</v>
      </c>
      <c r="AW148" s="12" t="s">
        <v>4</v>
      </c>
      <c r="AX148" s="12" t="s">
        <v>81</v>
      </c>
      <c r="AY148" s="159" t="s">
        <v>115</v>
      </c>
    </row>
    <row r="149" spans="2:65" s="1" customFormat="1" ht="16.5" customHeight="1">
      <c r="B149" s="29"/>
      <c r="C149" s="125" t="s">
        <v>184</v>
      </c>
      <c r="D149" s="125" t="s">
        <v>118</v>
      </c>
      <c r="E149" s="126" t="s">
        <v>185</v>
      </c>
      <c r="F149" s="127" t="s">
        <v>186</v>
      </c>
      <c r="G149" s="128" t="s">
        <v>121</v>
      </c>
      <c r="H149" s="129">
        <v>510</v>
      </c>
      <c r="I149" s="130"/>
      <c r="J149" s="131">
        <f>ROUND(I149*H149,2)</f>
        <v>0</v>
      </c>
      <c r="K149" s="127" t="s">
        <v>122</v>
      </c>
      <c r="L149" s="29"/>
      <c r="M149" s="132" t="s">
        <v>1</v>
      </c>
      <c r="N149" s="133" t="s">
        <v>38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123</v>
      </c>
      <c r="AT149" s="136" t="s">
        <v>118</v>
      </c>
      <c r="AU149" s="136" t="s">
        <v>83</v>
      </c>
      <c r="AY149" s="14" t="s">
        <v>115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4" t="s">
        <v>81</v>
      </c>
      <c r="BK149" s="137">
        <f>ROUND(I149*H149,2)</f>
        <v>0</v>
      </c>
      <c r="BL149" s="14" t="s">
        <v>123</v>
      </c>
      <c r="BM149" s="136" t="s">
        <v>187</v>
      </c>
    </row>
    <row r="150" spans="2:65" s="1" customFormat="1">
      <c r="B150" s="29"/>
      <c r="D150" s="138" t="s">
        <v>125</v>
      </c>
      <c r="F150" s="139" t="s">
        <v>188</v>
      </c>
      <c r="I150" s="140"/>
      <c r="L150" s="29"/>
      <c r="M150" s="141"/>
      <c r="T150" s="53"/>
      <c r="AT150" s="14" t="s">
        <v>125</v>
      </c>
      <c r="AU150" s="14" t="s">
        <v>83</v>
      </c>
    </row>
    <row r="151" spans="2:65" s="1" customFormat="1" ht="24.2" customHeight="1">
      <c r="B151" s="29"/>
      <c r="C151" s="142" t="s">
        <v>189</v>
      </c>
      <c r="D151" s="142" t="s">
        <v>127</v>
      </c>
      <c r="E151" s="143" t="s">
        <v>190</v>
      </c>
      <c r="F151" s="144" t="s">
        <v>191</v>
      </c>
      <c r="G151" s="145" t="s">
        <v>121</v>
      </c>
      <c r="H151" s="146">
        <v>157.5</v>
      </c>
      <c r="I151" s="147"/>
      <c r="J151" s="148">
        <f>ROUND(I151*H151,2)</f>
        <v>0</v>
      </c>
      <c r="K151" s="144" t="s">
        <v>122</v>
      </c>
      <c r="L151" s="149"/>
      <c r="M151" s="150" t="s">
        <v>1</v>
      </c>
      <c r="N151" s="151" t="s">
        <v>38</v>
      </c>
      <c r="P151" s="134">
        <f>O151*H151</f>
        <v>0</v>
      </c>
      <c r="Q151" s="134">
        <v>2.1000000000000001E-4</v>
      </c>
      <c r="R151" s="134">
        <f>Q151*H151</f>
        <v>3.3075E-2</v>
      </c>
      <c r="S151" s="134">
        <v>0</v>
      </c>
      <c r="T151" s="135">
        <f>S151*H151</f>
        <v>0</v>
      </c>
      <c r="AR151" s="136" t="s">
        <v>130</v>
      </c>
      <c r="AT151" s="136" t="s">
        <v>127</v>
      </c>
      <c r="AU151" s="136" t="s">
        <v>83</v>
      </c>
      <c r="AY151" s="14" t="s">
        <v>115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81</v>
      </c>
      <c r="BK151" s="137">
        <f>ROUND(I151*H151,2)</f>
        <v>0</v>
      </c>
      <c r="BL151" s="14" t="s">
        <v>123</v>
      </c>
      <c r="BM151" s="136" t="s">
        <v>192</v>
      </c>
    </row>
    <row r="152" spans="2:65" s="12" customFormat="1">
      <c r="B152" s="152"/>
      <c r="D152" s="153" t="s">
        <v>132</v>
      </c>
      <c r="F152" s="154" t="s">
        <v>179</v>
      </c>
      <c r="H152" s="155">
        <v>157.5</v>
      </c>
      <c r="I152" s="156"/>
      <c r="L152" s="152"/>
      <c r="M152" s="157"/>
      <c r="T152" s="158"/>
      <c r="AT152" s="159" t="s">
        <v>132</v>
      </c>
      <c r="AU152" s="159" t="s">
        <v>83</v>
      </c>
      <c r="AV152" s="12" t="s">
        <v>83</v>
      </c>
      <c r="AW152" s="12" t="s">
        <v>4</v>
      </c>
      <c r="AX152" s="12" t="s">
        <v>81</v>
      </c>
      <c r="AY152" s="159" t="s">
        <v>115</v>
      </c>
    </row>
    <row r="153" spans="2:65" s="1" customFormat="1" ht="24.2" customHeight="1">
      <c r="B153" s="29"/>
      <c r="C153" s="142" t="s">
        <v>193</v>
      </c>
      <c r="D153" s="142" t="s">
        <v>127</v>
      </c>
      <c r="E153" s="143" t="s">
        <v>194</v>
      </c>
      <c r="F153" s="144" t="s">
        <v>195</v>
      </c>
      <c r="G153" s="145" t="s">
        <v>121</v>
      </c>
      <c r="H153" s="146">
        <v>378</v>
      </c>
      <c r="I153" s="147"/>
      <c r="J153" s="148">
        <f>ROUND(I153*H153,2)</f>
        <v>0</v>
      </c>
      <c r="K153" s="144" t="s">
        <v>122</v>
      </c>
      <c r="L153" s="149"/>
      <c r="M153" s="150" t="s">
        <v>1</v>
      </c>
      <c r="N153" s="151" t="s">
        <v>38</v>
      </c>
      <c r="P153" s="134">
        <f>O153*H153</f>
        <v>0</v>
      </c>
      <c r="Q153" s="134">
        <v>5.6999999999999998E-4</v>
      </c>
      <c r="R153" s="134">
        <f>Q153*H153</f>
        <v>0.21545999999999998</v>
      </c>
      <c r="S153" s="134">
        <v>0</v>
      </c>
      <c r="T153" s="135">
        <f>S153*H153</f>
        <v>0</v>
      </c>
      <c r="AR153" s="136" t="s">
        <v>130</v>
      </c>
      <c r="AT153" s="136" t="s">
        <v>127</v>
      </c>
      <c r="AU153" s="136" t="s">
        <v>83</v>
      </c>
      <c r="AY153" s="14" t="s">
        <v>115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4" t="s">
        <v>81</v>
      </c>
      <c r="BK153" s="137">
        <f>ROUND(I153*H153,2)</f>
        <v>0</v>
      </c>
      <c r="BL153" s="14" t="s">
        <v>123</v>
      </c>
      <c r="BM153" s="136" t="s">
        <v>196</v>
      </c>
    </row>
    <row r="154" spans="2:65" s="12" customFormat="1">
      <c r="B154" s="152"/>
      <c r="D154" s="153" t="s">
        <v>132</v>
      </c>
      <c r="F154" s="154" t="s">
        <v>197</v>
      </c>
      <c r="H154" s="155">
        <v>378</v>
      </c>
      <c r="I154" s="156"/>
      <c r="L154" s="152"/>
      <c r="M154" s="157"/>
      <c r="T154" s="158"/>
      <c r="AT154" s="159" t="s">
        <v>132</v>
      </c>
      <c r="AU154" s="159" t="s">
        <v>83</v>
      </c>
      <c r="AV154" s="12" t="s">
        <v>83</v>
      </c>
      <c r="AW154" s="12" t="s">
        <v>4</v>
      </c>
      <c r="AX154" s="12" t="s">
        <v>81</v>
      </c>
      <c r="AY154" s="159" t="s">
        <v>115</v>
      </c>
    </row>
    <row r="155" spans="2:65" s="1" customFormat="1" ht="16.5" customHeight="1">
      <c r="B155" s="29"/>
      <c r="C155" s="125" t="s">
        <v>123</v>
      </c>
      <c r="D155" s="125" t="s">
        <v>118</v>
      </c>
      <c r="E155" s="126" t="s">
        <v>198</v>
      </c>
      <c r="F155" s="127" t="s">
        <v>199</v>
      </c>
      <c r="G155" s="128" t="s">
        <v>121</v>
      </c>
      <c r="H155" s="129">
        <v>135</v>
      </c>
      <c r="I155" s="130"/>
      <c r="J155" s="131">
        <f>ROUND(I155*H155,2)</f>
        <v>0</v>
      </c>
      <c r="K155" s="127" t="s">
        <v>122</v>
      </c>
      <c r="L155" s="29"/>
      <c r="M155" s="132" t="s">
        <v>1</v>
      </c>
      <c r="N155" s="133" t="s">
        <v>38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123</v>
      </c>
      <c r="AT155" s="136" t="s">
        <v>118</v>
      </c>
      <c r="AU155" s="136" t="s">
        <v>83</v>
      </c>
      <c r="AY155" s="14" t="s">
        <v>115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4" t="s">
        <v>81</v>
      </c>
      <c r="BK155" s="137">
        <f>ROUND(I155*H155,2)</f>
        <v>0</v>
      </c>
      <c r="BL155" s="14" t="s">
        <v>123</v>
      </c>
      <c r="BM155" s="136" t="s">
        <v>200</v>
      </c>
    </row>
    <row r="156" spans="2:65" s="1" customFormat="1">
      <c r="B156" s="29"/>
      <c r="D156" s="138" t="s">
        <v>125</v>
      </c>
      <c r="F156" s="139" t="s">
        <v>201</v>
      </c>
      <c r="I156" s="140"/>
      <c r="L156" s="29"/>
      <c r="M156" s="141"/>
      <c r="T156" s="53"/>
      <c r="AT156" s="14" t="s">
        <v>125</v>
      </c>
      <c r="AU156" s="14" t="s">
        <v>83</v>
      </c>
    </row>
    <row r="157" spans="2:65" s="1" customFormat="1" ht="16.5" customHeight="1">
      <c r="B157" s="29"/>
      <c r="C157" s="142" t="s">
        <v>202</v>
      </c>
      <c r="D157" s="142" t="s">
        <v>127</v>
      </c>
      <c r="E157" s="143" t="s">
        <v>203</v>
      </c>
      <c r="F157" s="144" t="s">
        <v>204</v>
      </c>
      <c r="G157" s="145" t="s">
        <v>121</v>
      </c>
      <c r="H157" s="146">
        <v>120</v>
      </c>
      <c r="I157" s="147"/>
      <c r="J157" s="148">
        <f>ROUND(I157*H157,2)</f>
        <v>0</v>
      </c>
      <c r="K157" s="144" t="s">
        <v>1</v>
      </c>
      <c r="L157" s="149"/>
      <c r="M157" s="150" t="s">
        <v>1</v>
      </c>
      <c r="N157" s="151" t="s">
        <v>38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130</v>
      </c>
      <c r="AT157" s="136" t="s">
        <v>127</v>
      </c>
      <c r="AU157" s="136" t="s">
        <v>83</v>
      </c>
      <c r="AY157" s="14" t="s">
        <v>115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4" t="s">
        <v>81</v>
      </c>
      <c r="BK157" s="137">
        <f>ROUND(I157*H157,2)</f>
        <v>0</v>
      </c>
      <c r="BL157" s="14" t="s">
        <v>123</v>
      </c>
      <c r="BM157" s="136" t="s">
        <v>205</v>
      </c>
    </row>
    <row r="158" spans="2:65" s="1" customFormat="1" ht="16.5" customHeight="1">
      <c r="B158" s="29"/>
      <c r="C158" s="142" t="s">
        <v>206</v>
      </c>
      <c r="D158" s="142" t="s">
        <v>127</v>
      </c>
      <c r="E158" s="143" t="s">
        <v>207</v>
      </c>
      <c r="F158" s="144" t="s">
        <v>208</v>
      </c>
      <c r="G158" s="145" t="s">
        <v>121</v>
      </c>
      <c r="H158" s="146">
        <v>15</v>
      </c>
      <c r="I158" s="147"/>
      <c r="J158" s="148">
        <f>ROUND(I158*H158,2)</f>
        <v>0</v>
      </c>
      <c r="K158" s="144" t="s">
        <v>1</v>
      </c>
      <c r="L158" s="149"/>
      <c r="M158" s="150" t="s">
        <v>1</v>
      </c>
      <c r="N158" s="151" t="s">
        <v>38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130</v>
      </c>
      <c r="AT158" s="136" t="s">
        <v>127</v>
      </c>
      <c r="AU158" s="136" t="s">
        <v>83</v>
      </c>
      <c r="AY158" s="14" t="s">
        <v>115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81</v>
      </c>
      <c r="BK158" s="137">
        <f>ROUND(I158*H158,2)</f>
        <v>0</v>
      </c>
      <c r="BL158" s="14" t="s">
        <v>123</v>
      </c>
      <c r="BM158" s="136" t="s">
        <v>209</v>
      </c>
    </row>
    <row r="159" spans="2:65" s="1" customFormat="1" ht="16.5" customHeight="1">
      <c r="B159" s="29"/>
      <c r="C159" s="142" t="s">
        <v>210</v>
      </c>
      <c r="D159" s="142" t="s">
        <v>127</v>
      </c>
      <c r="E159" s="143" t="s">
        <v>211</v>
      </c>
      <c r="F159" s="144" t="s">
        <v>212</v>
      </c>
      <c r="G159" s="145" t="s">
        <v>137</v>
      </c>
      <c r="H159" s="146">
        <v>5000</v>
      </c>
      <c r="I159" s="147"/>
      <c r="J159" s="148">
        <f>ROUND(I159*H159,2)</f>
        <v>0</v>
      </c>
      <c r="K159" s="144" t="s">
        <v>1</v>
      </c>
      <c r="L159" s="149"/>
      <c r="M159" s="150" t="s">
        <v>1</v>
      </c>
      <c r="N159" s="151" t="s">
        <v>38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130</v>
      </c>
      <c r="AT159" s="136" t="s">
        <v>127</v>
      </c>
      <c r="AU159" s="136" t="s">
        <v>83</v>
      </c>
      <c r="AY159" s="14" t="s">
        <v>115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4" t="s">
        <v>81</v>
      </c>
      <c r="BK159" s="137">
        <f>ROUND(I159*H159,2)</f>
        <v>0</v>
      </c>
      <c r="BL159" s="14" t="s">
        <v>123</v>
      </c>
      <c r="BM159" s="136" t="s">
        <v>213</v>
      </c>
    </row>
    <row r="160" spans="2:65" s="1" customFormat="1" ht="16.5" customHeight="1">
      <c r="B160" s="29"/>
      <c r="C160" s="142" t="s">
        <v>214</v>
      </c>
      <c r="D160" s="142" t="s">
        <v>127</v>
      </c>
      <c r="E160" s="143" t="s">
        <v>215</v>
      </c>
      <c r="F160" s="144" t="s">
        <v>216</v>
      </c>
      <c r="G160" s="145" t="s">
        <v>163</v>
      </c>
      <c r="H160" s="146">
        <v>1</v>
      </c>
      <c r="I160" s="147"/>
      <c r="J160" s="148">
        <f>ROUND(I160*H160,2)</f>
        <v>0</v>
      </c>
      <c r="K160" s="144" t="s">
        <v>1</v>
      </c>
      <c r="L160" s="149"/>
      <c r="M160" s="150" t="s">
        <v>1</v>
      </c>
      <c r="N160" s="151" t="s">
        <v>38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130</v>
      </c>
      <c r="AT160" s="136" t="s">
        <v>127</v>
      </c>
      <c r="AU160" s="136" t="s">
        <v>83</v>
      </c>
      <c r="AY160" s="14" t="s">
        <v>115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4" t="s">
        <v>81</v>
      </c>
      <c r="BK160" s="137">
        <f>ROUND(I160*H160,2)</f>
        <v>0</v>
      </c>
      <c r="BL160" s="14" t="s">
        <v>123</v>
      </c>
      <c r="BM160" s="136" t="s">
        <v>217</v>
      </c>
    </row>
    <row r="161" spans="2:65" s="1" customFormat="1" ht="21.75" customHeight="1">
      <c r="B161" s="29"/>
      <c r="C161" s="125" t="s">
        <v>7</v>
      </c>
      <c r="D161" s="125" t="s">
        <v>118</v>
      </c>
      <c r="E161" s="126" t="s">
        <v>218</v>
      </c>
      <c r="F161" s="127" t="s">
        <v>219</v>
      </c>
      <c r="G161" s="128" t="s">
        <v>121</v>
      </c>
      <c r="H161" s="129">
        <v>240</v>
      </c>
      <c r="I161" s="130"/>
      <c r="J161" s="131">
        <f>ROUND(I161*H161,2)</f>
        <v>0</v>
      </c>
      <c r="K161" s="127" t="s">
        <v>122</v>
      </c>
      <c r="L161" s="29"/>
      <c r="M161" s="132" t="s">
        <v>1</v>
      </c>
      <c r="N161" s="133" t="s">
        <v>38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123</v>
      </c>
      <c r="AT161" s="136" t="s">
        <v>118</v>
      </c>
      <c r="AU161" s="136" t="s">
        <v>83</v>
      </c>
      <c r="AY161" s="14" t="s">
        <v>115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4" t="s">
        <v>81</v>
      </c>
      <c r="BK161" s="137">
        <f>ROUND(I161*H161,2)</f>
        <v>0</v>
      </c>
      <c r="BL161" s="14" t="s">
        <v>123</v>
      </c>
      <c r="BM161" s="136" t="s">
        <v>220</v>
      </c>
    </row>
    <row r="162" spans="2:65" s="1" customFormat="1">
      <c r="B162" s="29"/>
      <c r="D162" s="138" t="s">
        <v>125</v>
      </c>
      <c r="F162" s="139" t="s">
        <v>221</v>
      </c>
      <c r="I162" s="140"/>
      <c r="L162" s="29"/>
      <c r="M162" s="141"/>
      <c r="T162" s="53"/>
      <c r="AT162" s="14" t="s">
        <v>125</v>
      </c>
      <c r="AU162" s="14" t="s">
        <v>83</v>
      </c>
    </row>
    <row r="163" spans="2:65" s="1" customFormat="1" ht="21.75" customHeight="1">
      <c r="B163" s="29"/>
      <c r="C163" s="142" t="s">
        <v>222</v>
      </c>
      <c r="D163" s="142" t="s">
        <v>127</v>
      </c>
      <c r="E163" s="143" t="s">
        <v>223</v>
      </c>
      <c r="F163" s="144" t="s">
        <v>224</v>
      </c>
      <c r="G163" s="145" t="s">
        <v>121</v>
      </c>
      <c r="H163" s="146">
        <v>240</v>
      </c>
      <c r="I163" s="147"/>
      <c r="J163" s="148">
        <f>ROUND(I163*H163,2)</f>
        <v>0</v>
      </c>
      <c r="K163" s="144" t="s">
        <v>1</v>
      </c>
      <c r="L163" s="149"/>
      <c r="M163" s="150" t="s">
        <v>1</v>
      </c>
      <c r="N163" s="151" t="s">
        <v>38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130</v>
      </c>
      <c r="AT163" s="136" t="s">
        <v>127</v>
      </c>
      <c r="AU163" s="136" t="s">
        <v>83</v>
      </c>
      <c r="AY163" s="14" t="s">
        <v>115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4" t="s">
        <v>81</v>
      </c>
      <c r="BK163" s="137">
        <f>ROUND(I163*H163,2)</f>
        <v>0</v>
      </c>
      <c r="BL163" s="14" t="s">
        <v>123</v>
      </c>
      <c r="BM163" s="136" t="s">
        <v>225</v>
      </c>
    </row>
    <row r="164" spans="2:65" s="1" customFormat="1" ht="24.2" customHeight="1">
      <c r="B164" s="29"/>
      <c r="C164" s="125" t="s">
        <v>226</v>
      </c>
      <c r="D164" s="125" t="s">
        <v>118</v>
      </c>
      <c r="E164" s="126" t="s">
        <v>227</v>
      </c>
      <c r="F164" s="127" t="s">
        <v>228</v>
      </c>
      <c r="G164" s="128" t="s">
        <v>121</v>
      </c>
      <c r="H164" s="129">
        <v>27100</v>
      </c>
      <c r="I164" s="130"/>
      <c r="J164" s="131">
        <f>ROUND(I164*H164,2)</f>
        <v>0</v>
      </c>
      <c r="K164" s="127" t="s">
        <v>122</v>
      </c>
      <c r="L164" s="29"/>
      <c r="M164" s="132" t="s">
        <v>1</v>
      </c>
      <c r="N164" s="133" t="s">
        <v>38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123</v>
      </c>
      <c r="AT164" s="136" t="s">
        <v>118</v>
      </c>
      <c r="AU164" s="136" t="s">
        <v>83</v>
      </c>
      <c r="AY164" s="14" t="s">
        <v>115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4" t="s">
        <v>81</v>
      </c>
      <c r="BK164" s="137">
        <f>ROUND(I164*H164,2)</f>
        <v>0</v>
      </c>
      <c r="BL164" s="14" t="s">
        <v>123</v>
      </c>
      <c r="BM164" s="136" t="s">
        <v>229</v>
      </c>
    </row>
    <row r="165" spans="2:65" s="1" customFormat="1">
      <c r="B165" s="29"/>
      <c r="D165" s="138" t="s">
        <v>125</v>
      </c>
      <c r="F165" s="139" t="s">
        <v>230</v>
      </c>
      <c r="I165" s="140"/>
      <c r="L165" s="29"/>
      <c r="M165" s="141"/>
      <c r="T165" s="53"/>
      <c r="AT165" s="14" t="s">
        <v>125</v>
      </c>
      <c r="AU165" s="14" t="s">
        <v>83</v>
      </c>
    </row>
    <row r="166" spans="2:65" s="1" customFormat="1" ht="33" customHeight="1">
      <c r="B166" s="29"/>
      <c r="C166" s="142" t="s">
        <v>231</v>
      </c>
      <c r="D166" s="142" t="s">
        <v>127</v>
      </c>
      <c r="E166" s="143" t="s">
        <v>232</v>
      </c>
      <c r="F166" s="144" t="s">
        <v>233</v>
      </c>
      <c r="G166" s="145" t="s">
        <v>121</v>
      </c>
      <c r="H166" s="146">
        <v>32520</v>
      </c>
      <c r="I166" s="147"/>
      <c r="J166" s="148">
        <f>ROUND(I166*H166,2)</f>
        <v>0</v>
      </c>
      <c r="K166" s="144" t="s">
        <v>122</v>
      </c>
      <c r="L166" s="149"/>
      <c r="M166" s="150" t="s">
        <v>1</v>
      </c>
      <c r="N166" s="151" t="s">
        <v>38</v>
      </c>
      <c r="P166" s="134">
        <f>O166*H166</f>
        <v>0</v>
      </c>
      <c r="Q166" s="134">
        <v>6.0000000000000002E-5</v>
      </c>
      <c r="R166" s="134">
        <f>Q166*H166</f>
        <v>1.9512</v>
      </c>
      <c r="S166" s="134">
        <v>0</v>
      </c>
      <c r="T166" s="135">
        <f>S166*H166</f>
        <v>0</v>
      </c>
      <c r="AR166" s="136" t="s">
        <v>130</v>
      </c>
      <c r="AT166" s="136" t="s">
        <v>127</v>
      </c>
      <c r="AU166" s="136" t="s">
        <v>83</v>
      </c>
      <c r="AY166" s="14" t="s">
        <v>115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4" t="s">
        <v>81</v>
      </c>
      <c r="BK166" s="137">
        <f>ROUND(I166*H166,2)</f>
        <v>0</v>
      </c>
      <c r="BL166" s="14" t="s">
        <v>123</v>
      </c>
      <c r="BM166" s="136" t="s">
        <v>234</v>
      </c>
    </row>
    <row r="167" spans="2:65" s="12" customFormat="1">
      <c r="B167" s="152"/>
      <c r="D167" s="153" t="s">
        <v>132</v>
      </c>
      <c r="F167" s="154" t="s">
        <v>235</v>
      </c>
      <c r="H167" s="155">
        <v>32520</v>
      </c>
      <c r="I167" s="156"/>
      <c r="L167" s="152"/>
      <c r="M167" s="157"/>
      <c r="T167" s="158"/>
      <c r="AT167" s="159" t="s">
        <v>132</v>
      </c>
      <c r="AU167" s="159" t="s">
        <v>83</v>
      </c>
      <c r="AV167" s="12" t="s">
        <v>83</v>
      </c>
      <c r="AW167" s="12" t="s">
        <v>4</v>
      </c>
      <c r="AX167" s="12" t="s">
        <v>81</v>
      </c>
      <c r="AY167" s="159" t="s">
        <v>115</v>
      </c>
    </row>
    <row r="168" spans="2:65" s="1" customFormat="1" ht="24.2" customHeight="1">
      <c r="B168" s="29"/>
      <c r="C168" s="125" t="s">
        <v>236</v>
      </c>
      <c r="D168" s="125" t="s">
        <v>118</v>
      </c>
      <c r="E168" s="126" t="s">
        <v>237</v>
      </c>
      <c r="F168" s="127" t="s">
        <v>238</v>
      </c>
      <c r="G168" s="128" t="s">
        <v>121</v>
      </c>
      <c r="H168" s="129">
        <v>390</v>
      </c>
      <c r="I168" s="130"/>
      <c r="J168" s="131">
        <f>ROUND(I168*H168,2)</f>
        <v>0</v>
      </c>
      <c r="K168" s="127" t="s">
        <v>122</v>
      </c>
      <c r="L168" s="29"/>
      <c r="M168" s="132" t="s">
        <v>1</v>
      </c>
      <c r="N168" s="133" t="s">
        <v>38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123</v>
      </c>
      <c r="AT168" s="136" t="s">
        <v>118</v>
      </c>
      <c r="AU168" s="136" t="s">
        <v>83</v>
      </c>
      <c r="AY168" s="14" t="s">
        <v>115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4" t="s">
        <v>81</v>
      </c>
      <c r="BK168" s="137">
        <f>ROUND(I168*H168,2)</f>
        <v>0</v>
      </c>
      <c r="BL168" s="14" t="s">
        <v>123</v>
      </c>
      <c r="BM168" s="136" t="s">
        <v>239</v>
      </c>
    </row>
    <row r="169" spans="2:65" s="1" customFormat="1">
      <c r="B169" s="29"/>
      <c r="D169" s="138" t="s">
        <v>125</v>
      </c>
      <c r="F169" s="139" t="s">
        <v>240</v>
      </c>
      <c r="I169" s="140"/>
      <c r="L169" s="29"/>
      <c r="M169" s="141"/>
      <c r="T169" s="53"/>
      <c r="AT169" s="14" t="s">
        <v>125</v>
      </c>
      <c r="AU169" s="14" t="s">
        <v>83</v>
      </c>
    </row>
    <row r="170" spans="2:65" s="1" customFormat="1" ht="33" customHeight="1">
      <c r="B170" s="29"/>
      <c r="C170" s="142" t="s">
        <v>241</v>
      </c>
      <c r="D170" s="142" t="s">
        <v>127</v>
      </c>
      <c r="E170" s="143" t="s">
        <v>242</v>
      </c>
      <c r="F170" s="144" t="s">
        <v>243</v>
      </c>
      <c r="G170" s="145" t="s">
        <v>121</v>
      </c>
      <c r="H170" s="146">
        <v>468</v>
      </c>
      <c r="I170" s="147"/>
      <c r="J170" s="148">
        <f>ROUND(I170*H170,2)</f>
        <v>0</v>
      </c>
      <c r="K170" s="144" t="s">
        <v>1</v>
      </c>
      <c r="L170" s="149"/>
      <c r="M170" s="150" t="s">
        <v>1</v>
      </c>
      <c r="N170" s="151" t="s">
        <v>38</v>
      </c>
      <c r="P170" s="134">
        <f>O170*H170</f>
        <v>0</v>
      </c>
      <c r="Q170" s="134">
        <v>1.0000000000000001E-5</v>
      </c>
      <c r="R170" s="134">
        <f>Q170*H170</f>
        <v>4.6800000000000001E-3</v>
      </c>
      <c r="S170" s="134">
        <v>0</v>
      </c>
      <c r="T170" s="135">
        <f>S170*H170</f>
        <v>0</v>
      </c>
      <c r="AR170" s="136" t="s">
        <v>130</v>
      </c>
      <c r="AT170" s="136" t="s">
        <v>127</v>
      </c>
      <c r="AU170" s="136" t="s">
        <v>83</v>
      </c>
      <c r="AY170" s="14" t="s">
        <v>115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4" t="s">
        <v>81</v>
      </c>
      <c r="BK170" s="137">
        <f>ROUND(I170*H170,2)</f>
        <v>0</v>
      </c>
      <c r="BL170" s="14" t="s">
        <v>123</v>
      </c>
      <c r="BM170" s="136" t="s">
        <v>244</v>
      </c>
    </row>
    <row r="171" spans="2:65" s="12" customFormat="1">
      <c r="B171" s="152"/>
      <c r="D171" s="153" t="s">
        <v>132</v>
      </c>
      <c r="F171" s="154" t="s">
        <v>245</v>
      </c>
      <c r="H171" s="155">
        <v>468</v>
      </c>
      <c r="I171" s="156"/>
      <c r="L171" s="152"/>
      <c r="M171" s="157"/>
      <c r="T171" s="158"/>
      <c r="AT171" s="159" t="s">
        <v>132</v>
      </c>
      <c r="AU171" s="159" t="s">
        <v>83</v>
      </c>
      <c r="AV171" s="12" t="s">
        <v>83</v>
      </c>
      <c r="AW171" s="12" t="s">
        <v>4</v>
      </c>
      <c r="AX171" s="12" t="s">
        <v>81</v>
      </c>
      <c r="AY171" s="159" t="s">
        <v>115</v>
      </c>
    </row>
    <row r="172" spans="2:65" s="1" customFormat="1" ht="24.2" customHeight="1">
      <c r="B172" s="29"/>
      <c r="C172" s="125" t="s">
        <v>246</v>
      </c>
      <c r="D172" s="125" t="s">
        <v>118</v>
      </c>
      <c r="E172" s="126" t="s">
        <v>247</v>
      </c>
      <c r="F172" s="127" t="s">
        <v>248</v>
      </c>
      <c r="G172" s="128" t="s">
        <v>137</v>
      </c>
      <c r="H172" s="129">
        <v>64</v>
      </c>
      <c r="I172" s="130"/>
      <c r="J172" s="131">
        <f>ROUND(I172*H172,2)</f>
        <v>0</v>
      </c>
      <c r="K172" s="127" t="s">
        <v>122</v>
      </c>
      <c r="L172" s="29"/>
      <c r="M172" s="132" t="s">
        <v>1</v>
      </c>
      <c r="N172" s="133" t="s">
        <v>38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123</v>
      </c>
      <c r="AT172" s="136" t="s">
        <v>118</v>
      </c>
      <c r="AU172" s="136" t="s">
        <v>83</v>
      </c>
      <c r="AY172" s="14" t="s">
        <v>115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4" t="s">
        <v>81</v>
      </c>
      <c r="BK172" s="137">
        <f>ROUND(I172*H172,2)</f>
        <v>0</v>
      </c>
      <c r="BL172" s="14" t="s">
        <v>123</v>
      </c>
      <c r="BM172" s="136" t="s">
        <v>249</v>
      </c>
    </row>
    <row r="173" spans="2:65" s="1" customFormat="1">
      <c r="B173" s="29"/>
      <c r="D173" s="138" t="s">
        <v>125</v>
      </c>
      <c r="F173" s="139" t="s">
        <v>250</v>
      </c>
      <c r="I173" s="140"/>
      <c r="L173" s="29"/>
      <c r="M173" s="141"/>
      <c r="T173" s="53"/>
      <c r="AT173" s="14" t="s">
        <v>125</v>
      </c>
      <c r="AU173" s="14" t="s">
        <v>83</v>
      </c>
    </row>
    <row r="174" spans="2:65" s="1" customFormat="1" ht="21.75" customHeight="1">
      <c r="B174" s="29"/>
      <c r="C174" s="125" t="s">
        <v>251</v>
      </c>
      <c r="D174" s="125" t="s">
        <v>118</v>
      </c>
      <c r="E174" s="126" t="s">
        <v>252</v>
      </c>
      <c r="F174" s="127" t="s">
        <v>253</v>
      </c>
      <c r="G174" s="128" t="s">
        <v>137</v>
      </c>
      <c r="H174" s="129">
        <v>4</v>
      </c>
      <c r="I174" s="130"/>
      <c r="J174" s="131">
        <f>ROUND(I174*H174,2)</f>
        <v>0</v>
      </c>
      <c r="K174" s="127" t="s">
        <v>122</v>
      </c>
      <c r="L174" s="29"/>
      <c r="M174" s="132" t="s">
        <v>1</v>
      </c>
      <c r="N174" s="133" t="s">
        <v>38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123</v>
      </c>
      <c r="AT174" s="136" t="s">
        <v>118</v>
      </c>
      <c r="AU174" s="136" t="s">
        <v>83</v>
      </c>
      <c r="AY174" s="14" t="s">
        <v>115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4" t="s">
        <v>81</v>
      </c>
      <c r="BK174" s="137">
        <f>ROUND(I174*H174,2)</f>
        <v>0</v>
      </c>
      <c r="BL174" s="14" t="s">
        <v>123</v>
      </c>
      <c r="BM174" s="136" t="s">
        <v>254</v>
      </c>
    </row>
    <row r="175" spans="2:65" s="1" customFormat="1">
      <c r="B175" s="29"/>
      <c r="D175" s="138" t="s">
        <v>125</v>
      </c>
      <c r="F175" s="139" t="s">
        <v>255</v>
      </c>
      <c r="I175" s="140"/>
      <c r="L175" s="29"/>
      <c r="M175" s="141"/>
      <c r="T175" s="53"/>
      <c r="AT175" s="14" t="s">
        <v>125</v>
      </c>
      <c r="AU175" s="14" t="s">
        <v>83</v>
      </c>
    </row>
    <row r="176" spans="2:65" s="1" customFormat="1" ht="24.2" customHeight="1">
      <c r="B176" s="29"/>
      <c r="C176" s="142" t="s">
        <v>256</v>
      </c>
      <c r="D176" s="142" t="s">
        <v>127</v>
      </c>
      <c r="E176" s="143" t="s">
        <v>257</v>
      </c>
      <c r="F176" s="144" t="s">
        <v>258</v>
      </c>
      <c r="G176" s="145" t="s">
        <v>137</v>
      </c>
      <c r="H176" s="146">
        <v>4</v>
      </c>
      <c r="I176" s="147"/>
      <c r="J176" s="148">
        <f>ROUND(I176*H176,2)</f>
        <v>0</v>
      </c>
      <c r="K176" s="144" t="s">
        <v>122</v>
      </c>
      <c r="L176" s="149"/>
      <c r="M176" s="150" t="s">
        <v>1</v>
      </c>
      <c r="N176" s="151" t="s">
        <v>38</v>
      </c>
      <c r="P176" s="134">
        <f>O176*H176</f>
        <v>0</v>
      </c>
      <c r="Q176" s="134">
        <v>3.7999999999999999E-2</v>
      </c>
      <c r="R176" s="134">
        <f>Q176*H176</f>
        <v>0.152</v>
      </c>
      <c r="S176" s="134">
        <v>0</v>
      </c>
      <c r="T176" s="135">
        <f>S176*H176</f>
        <v>0</v>
      </c>
      <c r="AR176" s="136" t="s">
        <v>130</v>
      </c>
      <c r="AT176" s="136" t="s">
        <v>127</v>
      </c>
      <c r="AU176" s="136" t="s">
        <v>83</v>
      </c>
      <c r="AY176" s="14" t="s">
        <v>115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4" t="s">
        <v>81</v>
      </c>
      <c r="BK176" s="137">
        <f>ROUND(I176*H176,2)</f>
        <v>0</v>
      </c>
      <c r="BL176" s="14" t="s">
        <v>123</v>
      </c>
      <c r="BM176" s="136" t="s">
        <v>259</v>
      </c>
    </row>
    <row r="177" spans="2:65" s="1" customFormat="1" ht="24.2" customHeight="1">
      <c r="B177" s="29"/>
      <c r="C177" s="125" t="s">
        <v>260</v>
      </c>
      <c r="D177" s="125" t="s">
        <v>118</v>
      </c>
      <c r="E177" s="126" t="s">
        <v>261</v>
      </c>
      <c r="F177" s="127" t="s">
        <v>262</v>
      </c>
      <c r="G177" s="128" t="s">
        <v>137</v>
      </c>
      <c r="H177" s="129">
        <v>1</v>
      </c>
      <c r="I177" s="130"/>
      <c r="J177" s="131">
        <f>ROUND(I177*H177,2)</f>
        <v>0</v>
      </c>
      <c r="K177" s="127" t="s">
        <v>122</v>
      </c>
      <c r="L177" s="29"/>
      <c r="M177" s="132" t="s">
        <v>1</v>
      </c>
      <c r="N177" s="133" t="s">
        <v>38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123</v>
      </c>
      <c r="AT177" s="136" t="s">
        <v>118</v>
      </c>
      <c r="AU177" s="136" t="s">
        <v>83</v>
      </c>
      <c r="AY177" s="14" t="s">
        <v>115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4" t="s">
        <v>81</v>
      </c>
      <c r="BK177" s="137">
        <f>ROUND(I177*H177,2)</f>
        <v>0</v>
      </c>
      <c r="BL177" s="14" t="s">
        <v>123</v>
      </c>
      <c r="BM177" s="136" t="s">
        <v>263</v>
      </c>
    </row>
    <row r="178" spans="2:65" s="1" customFormat="1">
      <c r="B178" s="29"/>
      <c r="D178" s="138" t="s">
        <v>125</v>
      </c>
      <c r="F178" s="139" t="s">
        <v>264</v>
      </c>
      <c r="I178" s="140"/>
      <c r="L178" s="29"/>
      <c r="M178" s="141"/>
      <c r="T178" s="53"/>
      <c r="AT178" s="14" t="s">
        <v>125</v>
      </c>
      <c r="AU178" s="14" t="s">
        <v>83</v>
      </c>
    </row>
    <row r="179" spans="2:65" s="1" customFormat="1" ht="21.75" customHeight="1">
      <c r="B179" s="29"/>
      <c r="C179" s="142" t="s">
        <v>265</v>
      </c>
      <c r="D179" s="142" t="s">
        <v>127</v>
      </c>
      <c r="E179" s="143" t="s">
        <v>266</v>
      </c>
      <c r="F179" s="144" t="s">
        <v>267</v>
      </c>
      <c r="G179" s="145" t="s">
        <v>137</v>
      </c>
      <c r="H179" s="146">
        <v>1</v>
      </c>
      <c r="I179" s="147"/>
      <c r="J179" s="148">
        <f>ROUND(I179*H179,2)</f>
        <v>0</v>
      </c>
      <c r="K179" s="144" t="s">
        <v>1</v>
      </c>
      <c r="L179" s="149"/>
      <c r="M179" s="150" t="s">
        <v>1</v>
      </c>
      <c r="N179" s="151" t="s">
        <v>38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130</v>
      </c>
      <c r="AT179" s="136" t="s">
        <v>127</v>
      </c>
      <c r="AU179" s="136" t="s">
        <v>83</v>
      </c>
      <c r="AY179" s="14" t="s">
        <v>115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4" t="s">
        <v>81</v>
      </c>
      <c r="BK179" s="137">
        <f>ROUND(I179*H179,2)</f>
        <v>0</v>
      </c>
      <c r="BL179" s="14" t="s">
        <v>123</v>
      </c>
      <c r="BM179" s="136" t="s">
        <v>268</v>
      </c>
    </row>
    <row r="180" spans="2:65" s="1" customFormat="1" ht="24.2" customHeight="1">
      <c r="B180" s="29"/>
      <c r="C180" s="125" t="s">
        <v>130</v>
      </c>
      <c r="D180" s="125" t="s">
        <v>118</v>
      </c>
      <c r="E180" s="126" t="s">
        <v>269</v>
      </c>
      <c r="F180" s="127" t="s">
        <v>270</v>
      </c>
      <c r="G180" s="128" t="s">
        <v>137</v>
      </c>
      <c r="H180" s="129">
        <v>5</v>
      </c>
      <c r="I180" s="130"/>
      <c r="J180" s="131">
        <f>ROUND(I180*H180,2)</f>
        <v>0</v>
      </c>
      <c r="K180" s="127" t="s">
        <v>122</v>
      </c>
      <c r="L180" s="29"/>
      <c r="M180" s="132" t="s">
        <v>1</v>
      </c>
      <c r="N180" s="133" t="s">
        <v>38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123</v>
      </c>
      <c r="AT180" s="136" t="s">
        <v>118</v>
      </c>
      <c r="AU180" s="136" t="s">
        <v>83</v>
      </c>
      <c r="AY180" s="14" t="s">
        <v>115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4" t="s">
        <v>81</v>
      </c>
      <c r="BK180" s="137">
        <f>ROUND(I180*H180,2)</f>
        <v>0</v>
      </c>
      <c r="BL180" s="14" t="s">
        <v>123</v>
      </c>
      <c r="BM180" s="136" t="s">
        <v>271</v>
      </c>
    </row>
    <row r="181" spans="2:65" s="1" customFormat="1">
      <c r="B181" s="29"/>
      <c r="D181" s="138" t="s">
        <v>125</v>
      </c>
      <c r="F181" s="139" t="s">
        <v>272</v>
      </c>
      <c r="I181" s="140"/>
      <c r="L181" s="29"/>
      <c r="M181" s="141"/>
      <c r="T181" s="53"/>
      <c r="AT181" s="14" t="s">
        <v>125</v>
      </c>
      <c r="AU181" s="14" t="s">
        <v>83</v>
      </c>
    </row>
    <row r="182" spans="2:65" s="1" customFormat="1" ht="24.2" customHeight="1">
      <c r="B182" s="29"/>
      <c r="C182" s="142" t="s">
        <v>273</v>
      </c>
      <c r="D182" s="142" t="s">
        <v>127</v>
      </c>
      <c r="E182" s="143" t="s">
        <v>274</v>
      </c>
      <c r="F182" s="144" t="s">
        <v>275</v>
      </c>
      <c r="G182" s="145" t="s">
        <v>137</v>
      </c>
      <c r="H182" s="146">
        <v>5</v>
      </c>
      <c r="I182" s="147"/>
      <c r="J182" s="148">
        <f>ROUND(I182*H182,2)</f>
        <v>0</v>
      </c>
      <c r="K182" s="144" t="s">
        <v>122</v>
      </c>
      <c r="L182" s="149"/>
      <c r="M182" s="150" t="s">
        <v>1</v>
      </c>
      <c r="N182" s="151" t="s">
        <v>38</v>
      </c>
      <c r="P182" s="134">
        <f>O182*H182</f>
        <v>0</v>
      </c>
      <c r="Q182" s="134">
        <v>2E-3</v>
      </c>
      <c r="R182" s="134">
        <f>Q182*H182</f>
        <v>0.01</v>
      </c>
      <c r="S182" s="134">
        <v>0</v>
      </c>
      <c r="T182" s="135">
        <f>S182*H182</f>
        <v>0</v>
      </c>
      <c r="AR182" s="136" t="s">
        <v>130</v>
      </c>
      <c r="AT182" s="136" t="s">
        <v>127</v>
      </c>
      <c r="AU182" s="136" t="s">
        <v>83</v>
      </c>
      <c r="AY182" s="14" t="s">
        <v>115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4" t="s">
        <v>81</v>
      </c>
      <c r="BK182" s="137">
        <f>ROUND(I182*H182,2)</f>
        <v>0</v>
      </c>
      <c r="BL182" s="14" t="s">
        <v>123</v>
      </c>
      <c r="BM182" s="136" t="s">
        <v>276</v>
      </c>
    </row>
    <row r="183" spans="2:65" s="1" customFormat="1" ht="33" customHeight="1">
      <c r="B183" s="29"/>
      <c r="C183" s="125" t="s">
        <v>277</v>
      </c>
      <c r="D183" s="125" t="s">
        <v>118</v>
      </c>
      <c r="E183" s="126" t="s">
        <v>278</v>
      </c>
      <c r="F183" s="127" t="s">
        <v>279</v>
      </c>
      <c r="G183" s="128" t="s">
        <v>137</v>
      </c>
      <c r="H183" s="129">
        <v>33</v>
      </c>
      <c r="I183" s="130"/>
      <c r="J183" s="131">
        <f>ROUND(I183*H183,2)</f>
        <v>0</v>
      </c>
      <c r="K183" s="127" t="s">
        <v>122</v>
      </c>
      <c r="L183" s="29"/>
      <c r="M183" s="132" t="s">
        <v>1</v>
      </c>
      <c r="N183" s="133" t="s">
        <v>38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123</v>
      </c>
      <c r="AT183" s="136" t="s">
        <v>118</v>
      </c>
      <c r="AU183" s="136" t="s">
        <v>83</v>
      </c>
      <c r="AY183" s="14" t="s">
        <v>115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4" t="s">
        <v>81</v>
      </c>
      <c r="BK183" s="137">
        <f>ROUND(I183*H183,2)</f>
        <v>0</v>
      </c>
      <c r="BL183" s="14" t="s">
        <v>123</v>
      </c>
      <c r="BM183" s="136" t="s">
        <v>280</v>
      </c>
    </row>
    <row r="184" spans="2:65" s="1" customFormat="1">
      <c r="B184" s="29"/>
      <c r="D184" s="138" t="s">
        <v>125</v>
      </c>
      <c r="F184" s="139" t="s">
        <v>281</v>
      </c>
      <c r="I184" s="140"/>
      <c r="L184" s="29"/>
      <c r="M184" s="141"/>
      <c r="T184" s="53"/>
      <c r="AT184" s="14" t="s">
        <v>125</v>
      </c>
      <c r="AU184" s="14" t="s">
        <v>83</v>
      </c>
    </row>
    <row r="185" spans="2:65" s="1" customFormat="1" ht="21.75" customHeight="1">
      <c r="B185" s="29"/>
      <c r="C185" s="142" t="s">
        <v>282</v>
      </c>
      <c r="D185" s="142" t="s">
        <v>127</v>
      </c>
      <c r="E185" s="143" t="s">
        <v>283</v>
      </c>
      <c r="F185" s="144" t="s">
        <v>284</v>
      </c>
      <c r="G185" s="145" t="s">
        <v>137</v>
      </c>
      <c r="H185" s="146">
        <v>33</v>
      </c>
      <c r="I185" s="147"/>
      <c r="J185" s="148">
        <f>ROUND(I185*H185,2)</f>
        <v>0</v>
      </c>
      <c r="K185" s="144" t="s">
        <v>122</v>
      </c>
      <c r="L185" s="149"/>
      <c r="M185" s="150" t="s">
        <v>1</v>
      </c>
      <c r="N185" s="151" t="s">
        <v>38</v>
      </c>
      <c r="P185" s="134">
        <f>O185*H185</f>
        <v>0</v>
      </c>
      <c r="Q185" s="134">
        <v>1E-4</v>
      </c>
      <c r="R185" s="134">
        <f>Q185*H185</f>
        <v>3.3E-3</v>
      </c>
      <c r="S185" s="134">
        <v>0</v>
      </c>
      <c r="T185" s="135">
        <f>S185*H185</f>
        <v>0</v>
      </c>
      <c r="AR185" s="136" t="s">
        <v>130</v>
      </c>
      <c r="AT185" s="136" t="s">
        <v>127</v>
      </c>
      <c r="AU185" s="136" t="s">
        <v>83</v>
      </c>
      <c r="AY185" s="14" t="s">
        <v>115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4" t="s">
        <v>81</v>
      </c>
      <c r="BK185" s="137">
        <f>ROUND(I185*H185,2)</f>
        <v>0</v>
      </c>
      <c r="BL185" s="14" t="s">
        <v>123</v>
      </c>
      <c r="BM185" s="136" t="s">
        <v>285</v>
      </c>
    </row>
    <row r="186" spans="2:65" s="1" customFormat="1" ht="33" customHeight="1">
      <c r="B186" s="29"/>
      <c r="C186" s="125" t="s">
        <v>286</v>
      </c>
      <c r="D186" s="125" t="s">
        <v>118</v>
      </c>
      <c r="E186" s="126" t="s">
        <v>287</v>
      </c>
      <c r="F186" s="127" t="s">
        <v>288</v>
      </c>
      <c r="G186" s="128" t="s">
        <v>137</v>
      </c>
      <c r="H186" s="129">
        <v>22</v>
      </c>
      <c r="I186" s="130"/>
      <c r="J186" s="131">
        <f>ROUND(I186*H186,2)</f>
        <v>0</v>
      </c>
      <c r="K186" s="127" t="s">
        <v>122</v>
      </c>
      <c r="L186" s="29"/>
      <c r="M186" s="132" t="s">
        <v>1</v>
      </c>
      <c r="N186" s="133" t="s">
        <v>38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123</v>
      </c>
      <c r="AT186" s="136" t="s">
        <v>118</v>
      </c>
      <c r="AU186" s="136" t="s">
        <v>83</v>
      </c>
      <c r="AY186" s="14" t="s">
        <v>115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4" t="s">
        <v>81</v>
      </c>
      <c r="BK186" s="137">
        <f>ROUND(I186*H186,2)</f>
        <v>0</v>
      </c>
      <c r="BL186" s="14" t="s">
        <v>123</v>
      </c>
      <c r="BM186" s="136" t="s">
        <v>289</v>
      </c>
    </row>
    <row r="187" spans="2:65" s="1" customFormat="1">
      <c r="B187" s="29"/>
      <c r="D187" s="138" t="s">
        <v>125</v>
      </c>
      <c r="F187" s="139" t="s">
        <v>290</v>
      </c>
      <c r="I187" s="140"/>
      <c r="L187" s="29"/>
      <c r="M187" s="141"/>
      <c r="T187" s="53"/>
      <c r="AT187" s="14" t="s">
        <v>125</v>
      </c>
      <c r="AU187" s="14" t="s">
        <v>83</v>
      </c>
    </row>
    <row r="188" spans="2:65" s="1" customFormat="1" ht="16.5" customHeight="1">
      <c r="B188" s="29"/>
      <c r="C188" s="142" t="s">
        <v>291</v>
      </c>
      <c r="D188" s="142" t="s">
        <v>127</v>
      </c>
      <c r="E188" s="143" t="s">
        <v>292</v>
      </c>
      <c r="F188" s="144" t="s">
        <v>293</v>
      </c>
      <c r="G188" s="145" t="s">
        <v>137</v>
      </c>
      <c r="H188" s="146">
        <v>22</v>
      </c>
      <c r="I188" s="147"/>
      <c r="J188" s="148">
        <f>ROUND(I188*H188,2)</f>
        <v>0</v>
      </c>
      <c r="K188" s="144" t="s">
        <v>122</v>
      </c>
      <c r="L188" s="149"/>
      <c r="M188" s="150" t="s">
        <v>1</v>
      </c>
      <c r="N188" s="151" t="s">
        <v>38</v>
      </c>
      <c r="P188" s="134">
        <f>O188*H188</f>
        <v>0</v>
      </c>
      <c r="Q188" s="134">
        <v>1E-4</v>
      </c>
      <c r="R188" s="134">
        <f>Q188*H188</f>
        <v>2.2000000000000001E-3</v>
      </c>
      <c r="S188" s="134">
        <v>0</v>
      </c>
      <c r="T188" s="135">
        <f>S188*H188</f>
        <v>0</v>
      </c>
      <c r="AR188" s="136" t="s">
        <v>130</v>
      </c>
      <c r="AT188" s="136" t="s">
        <v>127</v>
      </c>
      <c r="AU188" s="136" t="s">
        <v>83</v>
      </c>
      <c r="AY188" s="14" t="s">
        <v>115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4" t="s">
        <v>81</v>
      </c>
      <c r="BK188" s="137">
        <f>ROUND(I188*H188,2)</f>
        <v>0</v>
      </c>
      <c r="BL188" s="14" t="s">
        <v>123</v>
      </c>
      <c r="BM188" s="136" t="s">
        <v>294</v>
      </c>
    </row>
    <row r="189" spans="2:65" s="1" customFormat="1" ht="16.5" customHeight="1">
      <c r="B189" s="29"/>
      <c r="C189" s="142" t="s">
        <v>295</v>
      </c>
      <c r="D189" s="142" t="s">
        <v>127</v>
      </c>
      <c r="E189" s="143" t="s">
        <v>296</v>
      </c>
      <c r="F189" s="144" t="s">
        <v>297</v>
      </c>
      <c r="G189" s="145" t="s">
        <v>137</v>
      </c>
      <c r="H189" s="146">
        <v>300</v>
      </c>
      <c r="I189" s="147"/>
      <c r="J189" s="148">
        <f>ROUND(I189*H189,2)</f>
        <v>0</v>
      </c>
      <c r="K189" s="144" t="s">
        <v>1</v>
      </c>
      <c r="L189" s="149"/>
      <c r="M189" s="150" t="s">
        <v>1</v>
      </c>
      <c r="N189" s="151" t="s">
        <v>38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130</v>
      </c>
      <c r="AT189" s="136" t="s">
        <v>127</v>
      </c>
      <c r="AU189" s="136" t="s">
        <v>83</v>
      </c>
      <c r="AY189" s="14" t="s">
        <v>115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4" t="s">
        <v>81</v>
      </c>
      <c r="BK189" s="137">
        <f>ROUND(I189*H189,2)</f>
        <v>0</v>
      </c>
      <c r="BL189" s="14" t="s">
        <v>123</v>
      </c>
      <c r="BM189" s="136" t="s">
        <v>298</v>
      </c>
    </row>
    <row r="190" spans="2:65" s="1" customFormat="1" ht="16.5" customHeight="1">
      <c r="B190" s="29"/>
      <c r="C190" s="142" t="s">
        <v>299</v>
      </c>
      <c r="D190" s="142" t="s">
        <v>127</v>
      </c>
      <c r="E190" s="143" t="s">
        <v>300</v>
      </c>
      <c r="F190" s="144" t="s">
        <v>301</v>
      </c>
      <c r="G190" s="145" t="s">
        <v>137</v>
      </c>
      <c r="H190" s="146">
        <v>100</v>
      </c>
      <c r="I190" s="147"/>
      <c r="J190" s="148">
        <f>ROUND(I190*H190,2)</f>
        <v>0</v>
      </c>
      <c r="K190" s="144" t="s">
        <v>1</v>
      </c>
      <c r="L190" s="149"/>
      <c r="M190" s="150" t="s">
        <v>1</v>
      </c>
      <c r="N190" s="151" t="s">
        <v>38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130</v>
      </c>
      <c r="AT190" s="136" t="s">
        <v>127</v>
      </c>
      <c r="AU190" s="136" t="s">
        <v>83</v>
      </c>
      <c r="AY190" s="14" t="s">
        <v>115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4" t="s">
        <v>81</v>
      </c>
      <c r="BK190" s="137">
        <f>ROUND(I190*H190,2)</f>
        <v>0</v>
      </c>
      <c r="BL190" s="14" t="s">
        <v>123</v>
      </c>
      <c r="BM190" s="136" t="s">
        <v>302</v>
      </c>
    </row>
    <row r="191" spans="2:65" s="1" customFormat="1" ht="33" customHeight="1">
      <c r="B191" s="29"/>
      <c r="C191" s="125" t="s">
        <v>303</v>
      </c>
      <c r="D191" s="125" t="s">
        <v>118</v>
      </c>
      <c r="E191" s="126" t="s">
        <v>304</v>
      </c>
      <c r="F191" s="127" t="s">
        <v>305</v>
      </c>
      <c r="G191" s="128" t="s">
        <v>137</v>
      </c>
      <c r="H191" s="129">
        <v>6</v>
      </c>
      <c r="I191" s="130"/>
      <c r="J191" s="131">
        <f>ROUND(I191*H191,2)</f>
        <v>0</v>
      </c>
      <c r="K191" s="127" t="s">
        <v>122</v>
      </c>
      <c r="L191" s="29"/>
      <c r="M191" s="132" t="s">
        <v>1</v>
      </c>
      <c r="N191" s="133" t="s">
        <v>38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123</v>
      </c>
      <c r="AT191" s="136" t="s">
        <v>118</v>
      </c>
      <c r="AU191" s="136" t="s">
        <v>83</v>
      </c>
      <c r="AY191" s="14" t="s">
        <v>115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4" t="s">
        <v>81</v>
      </c>
      <c r="BK191" s="137">
        <f>ROUND(I191*H191,2)</f>
        <v>0</v>
      </c>
      <c r="BL191" s="14" t="s">
        <v>123</v>
      </c>
      <c r="BM191" s="136" t="s">
        <v>306</v>
      </c>
    </row>
    <row r="192" spans="2:65" s="1" customFormat="1">
      <c r="B192" s="29"/>
      <c r="D192" s="138" t="s">
        <v>125</v>
      </c>
      <c r="F192" s="139" t="s">
        <v>307</v>
      </c>
      <c r="I192" s="140"/>
      <c r="L192" s="29"/>
      <c r="M192" s="141"/>
      <c r="T192" s="53"/>
      <c r="AT192" s="14" t="s">
        <v>125</v>
      </c>
      <c r="AU192" s="14" t="s">
        <v>83</v>
      </c>
    </row>
    <row r="193" spans="2:65" s="1" customFormat="1" ht="24.2" customHeight="1">
      <c r="B193" s="29"/>
      <c r="C193" s="142" t="s">
        <v>308</v>
      </c>
      <c r="D193" s="142" t="s">
        <v>127</v>
      </c>
      <c r="E193" s="143" t="s">
        <v>309</v>
      </c>
      <c r="F193" s="144" t="s">
        <v>310</v>
      </c>
      <c r="G193" s="145" t="s">
        <v>137</v>
      </c>
      <c r="H193" s="146">
        <v>6</v>
      </c>
      <c r="I193" s="147"/>
      <c r="J193" s="148">
        <f t="shared" ref="J193:J198" si="0">ROUND(I193*H193,2)</f>
        <v>0</v>
      </c>
      <c r="K193" s="144" t="s">
        <v>122</v>
      </c>
      <c r="L193" s="149"/>
      <c r="M193" s="150" t="s">
        <v>1</v>
      </c>
      <c r="N193" s="151" t="s">
        <v>38</v>
      </c>
      <c r="P193" s="134">
        <f t="shared" ref="P193:P198" si="1">O193*H193</f>
        <v>0</v>
      </c>
      <c r="Q193" s="134">
        <v>2.9999999999999997E-4</v>
      </c>
      <c r="R193" s="134">
        <f t="shared" ref="R193:R198" si="2">Q193*H193</f>
        <v>1.8E-3</v>
      </c>
      <c r="S193" s="134">
        <v>0</v>
      </c>
      <c r="T193" s="135">
        <f t="shared" ref="T193:T198" si="3">S193*H193</f>
        <v>0</v>
      </c>
      <c r="AR193" s="136" t="s">
        <v>130</v>
      </c>
      <c r="AT193" s="136" t="s">
        <v>127</v>
      </c>
      <c r="AU193" s="136" t="s">
        <v>83</v>
      </c>
      <c r="AY193" s="14" t="s">
        <v>115</v>
      </c>
      <c r="BE193" s="137">
        <f t="shared" ref="BE193:BE198" si="4">IF(N193="základní",J193,0)</f>
        <v>0</v>
      </c>
      <c r="BF193" s="137">
        <f t="shared" ref="BF193:BF198" si="5">IF(N193="snížená",J193,0)</f>
        <v>0</v>
      </c>
      <c r="BG193" s="137">
        <f t="shared" ref="BG193:BG198" si="6">IF(N193="zákl. přenesená",J193,0)</f>
        <v>0</v>
      </c>
      <c r="BH193" s="137">
        <f t="shared" ref="BH193:BH198" si="7">IF(N193="sníž. přenesená",J193,0)</f>
        <v>0</v>
      </c>
      <c r="BI193" s="137">
        <f t="shared" ref="BI193:BI198" si="8">IF(N193="nulová",J193,0)</f>
        <v>0</v>
      </c>
      <c r="BJ193" s="14" t="s">
        <v>81</v>
      </c>
      <c r="BK193" s="137">
        <f t="shared" ref="BK193:BK198" si="9">ROUND(I193*H193,2)</f>
        <v>0</v>
      </c>
      <c r="BL193" s="14" t="s">
        <v>123</v>
      </c>
      <c r="BM193" s="136" t="s">
        <v>311</v>
      </c>
    </row>
    <row r="194" spans="2:65" s="1" customFormat="1" ht="16.5" customHeight="1">
      <c r="B194" s="29"/>
      <c r="C194" s="142" t="s">
        <v>312</v>
      </c>
      <c r="D194" s="142" t="s">
        <v>127</v>
      </c>
      <c r="E194" s="143" t="s">
        <v>313</v>
      </c>
      <c r="F194" s="144" t="s">
        <v>314</v>
      </c>
      <c r="G194" s="145" t="s">
        <v>137</v>
      </c>
      <c r="H194" s="146">
        <v>7</v>
      </c>
      <c r="I194" s="147"/>
      <c r="J194" s="148">
        <f t="shared" si="0"/>
        <v>0</v>
      </c>
      <c r="K194" s="144" t="s">
        <v>1</v>
      </c>
      <c r="L194" s="149"/>
      <c r="M194" s="150" t="s">
        <v>1</v>
      </c>
      <c r="N194" s="151" t="s">
        <v>38</v>
      </c>
      <c r="P194" s="134">
        <f t="shared" si="1"/>
        <v>0</v>
      </c>
      <c r="Q194" s="134">
        <v>0</v>
      </c>
      <c r="R194" s="134">
        <f t="shared" si="2"/>
        <v>0</v>
      </c>
      <c r="S194" s="134">
        <v>0</v>
      </c>
      <c r="T194" s="135">
        <f t="shared" si="3"/>
        <v>0</v>
      </c>
      <c r="AR194" s="136" t="s">
        <v>130</v>
      </c>
      <c r="AT194" s="136" t="s">
        <v>127</v>
      </c>
      <c r="AU194" s="136" t="s">
        <v>83</v>
      </c>
      <c r="AY194" s="14" t="s">
        <v>115</v>
      </c>
      <c r="BE194" s="137">
        <f t="shared" si="4"/>
        <v>0</v>
      </c>
      <c r="BF194" s="137">
        <f t="shared" si="5"/>
        <v>0</v>
      </c>
      <c r="BG194" s="137">
        <f t="shared" si="6"/>
        <v>0</v>
      </c>
      <c r="BH194" s="137">
        <f t="shared" si="7"/>
        <v>0</v>
      </c>
      <c r="BI194" s="137">
        <f t="shared" si="8"/>
        <v>0</v>
      </c>
      <c r="BJ194" s="14" t="s">
        <v>81</v>
      </c>
      <c r="BK194" s="137">
        <f t="shared" si="9"/>
        <v>0</v>
      </c>
      <c r="BL194" s="14" t="s">
        <v>123</v>
      </c>
      <c r="BM194" s="136" t="s">
        <v>315</v>
      </c>
    </row>
    <row r="195" spans="2:65" s="1" customFormat="1" ht="16.5" customHeight="1">
      <c r="B195" s="29"/>
      <c r="C195" s="142" t="s">
        <v>316</v>
      </c>
      <c r="D195" s="142" t="s">
        <v>127</v>
      </c>
      <c r="E195" s="143" t="s">
        <v>317</v>
      </c>
      <c r="F195" s="144" t="s">
        <v>318</v>
      </c>
      <c r="G195" s="145" t="s">
        <v>137</v>
      </c>
      <c r="H195" s="146">
        <v>64</v>
      </c>
      <c r="I195" s="147"/>
      <c r="J195" s="148">
        <f t="shared" si="0"/>
        <v>0</v>
      </c>
      <c r="K195" s="144" t="s">
        <v>1</v>
      </c>
      <c r="L195" s="149"/>
      <c r="M195" s="150" t="s">
        <v>1</v>
      </c>
      <c r="N195" s="151" t="s">
        <v>38</v>
      </c>
      <c r="P195" s="134">
        <f t="shared" si="1"/>
        <v>0</v>
      </c>
      <c r="Q195" s="134">
        <v>0</v>
      </c>
      <c r="R195" s="134">
        <f t="shared" si="2"/>
        <v>0</v>
      </c>
      <c r="S195" s="134">
        <v>0</v>
      </c>
      <c r="T195" s="135">
        <f t="shared" si="3"/>
        <v>0</v>
      </c>
      <c r="AR195" s="136" t="s">
        <v>130</v>
      </c>
      <c r="AT195" s="136" t="s">
        <v>127</v>
      </c>
      <c r="AU195" s="136" t="s">
        <v>83</v>
      </c>
      <c r="AY195" s="14" t="s">
        <v>115</v>
      </c>
      <c r="BE195" s="137">
        <f t="shared" si="4"/>
        <v>0</v>
      </c>
      <c r="BF195" s="137">
        <f t="shared" si="5"/>
        <v>0</v>
      </c>
      <c r="BG195" s="137">
        <f t="shared" si="6"/>
        <v>0</v>
      </c>
      <c r="BH195" s="137">
        <f t="shared" si="7"/>
        <v>0</v>
      </c>
      <c r="BI195" s="137">
        <f t="shared" si="8"/>
        <v>0</v>
      </c>
      <c r="BJ195" s="14" t="s">
        <v>81</v>
      </c>
      <c r="BK195" s="137">
        <f t="shared" si="9"/>
        <v>0</v>
      </c>
      <c r="BL195" s="14" t="s">
        <v>123</v>
      </c>
      <c r="BM195" s="136" t="s">
        <v>319</v>
      </c>
    </row>
    <row r="196" spans="2:65" s="1" customFormat="1" ht="16.5" customHeight="1">
      <c r="B196" s="29"/>
      <c r="C196" s="142" t="s">
        <v>320</v>
      </c>
      <c r="D196" s="142" t="s">
        <v>127</v>
      </c>
      <c r="E196" s="143" t="s">
        <v>321</v>
      </c>
      <c r="F196" s="144" t="s">
        <v>322</v>
      </c>
      <c r="G196" s="145" t="s">
        <v>137</v>
      </c>
      <c r="H196" s="146">
        <v>64</v>
      </c>
      <c r="I196" s="147"/>
      <c r="J196" s="148">
        <f t="shared" si="0"/>
        <v>0</v>
      </c>
      <c r="K196" s="144" t="s">
        <v>1</v>
      </c>
      <c r="L196" s="149"/>
      <c r="M196" s="150" t="s">
        <v>1</v>
      </c>
      <c r="N196" s="151" t="s">
        <v>38</v>
      </c>
      <c r="P196" s="134">
        <f t="shared" si="1"/>
        <v>0</v>
      </c>
      <c r="Q196" s="134">
        <v>0</v>
      </c>
      <c r="R196" s="134">
        <f t="shared" si="2"/>
        <v>0</v>
      </c>
      <c r="S196" s="134">
        <v>0</v>
      </c>
      <c r="T196" s="135">
        <f t="shared" si="3"/>
        <v>0</v>
      </c>
      <c r="AR196" s="136" t="s">
        <v>130</v>
      </c>
      <c r="AT196" s="136" t="s">
        <v>127</v>
      </c>
      <c r="AU196" s="136" t="s">
        <v>83</v>
      </c>
      <c r="AY196" s="14" t="s">
        <v>115</v>
      </c>
      <c r="BE196" s="137">
        <f t="shared" si="4"/>
        <v>0</v>
      </c>
      <c r="BF196" s="137">
        <f t="shared" si="5"/>
        <v>0</v>
      </c>
      <c r="BG196" s="137">
        <f t="shared" si="6"/>
        <v>0</v>
      </c>
      <c r="BH196" s="137">
        <f t="shared" si="7"/>
        <v>0</v>
      </c>
      <c r="BI196" s="137">
        <f t="shared" si="8"/>
        <v>0</v>
      </c>
      <c r="BJ196" s="14" t="s">
        <v>81</v>
      </c>
      <c r="BK196" s="137">
        <f t="shared" si="9"/>
        <v>0</v>
      </c>
      <c r="BL196" s="14" t="s">
        <v>123</v>
      </c>
      <c r="BM196" s="136" t="s">
        <v>323</v>
      </c>
    </row>
    <row r="197" spans="2:65" s="1" customFormat="1" ht="16.5" customHeight="1">
      <c r="B197" s="29"/>
      <c r="C197" s="142" t="s">
        <v>324</v>
      </c>
      <c r="D197" s="142" t="s">
        <v>127</v>
      </c>
      <c r="E197" s="143" t="s">
        <v>325</v>
      </c>
      <c r="F197" s="144" t="s">
        <v>326</v>
      </c>
      <c r="G197" s="145" t="s">
        <v>137</v>
      </c>
      <c r="H197" s="146">
        <v>16</v>
      </c>
      <c r="I197" s="147"/>
      <c r="J197" s="148">
        <f t="shared" si="0"/>
        <v>0</v>
      </c>
      <c r="K197" s="144" t="s">
        <v>1</v>
      </c>
      <c r="L197" s="149"/>
      <c r="M197" s="150" t="s">
        <v>1</v>
      </c>
      <c r="N197" s="151" t="s">
        <v>38</v>
      </c>
      <c r="P197" s="134">
        <f t="shared" si="1"/>
        <v>0</v>
      </c>
      <c r="Q197" s="134">
        <v>0</v>
      </c>
      <c r="R197" s="134">
        <f t="shared" si="2"/>
        <v>0</v>
      </c>
      <c r="S197" s="134">
        <v>0</v>
      </c>
      <c r="T197" s="135">
        <f t="shared" si="3"/>
        <v>0</v>
      </c>
      <c r="AR197" s="136" t="s">
        <v>130</v>
      </c>
      <c r="AT197" s="136" t="s">
        <v>127</v>
      </c>
      <c r="AU197" s="136" t="s">
        <v>83</v>
      </c>
      <c r="AY197" s="14" t="s">
        <v>115</v>
      </c>
      <c r="BE197" s="137">
        <f t="shared" si="4"/>
        <v>0</v>
      </c>
      <c r="BF197" s="137">
        <f t="shared" si="5"/>
        <v>0</v>
      </c>
      <c r="BG197" s="137">
        <f t="shared" si="6"/>
        <v>0</v>
      </c>
      <c r="BH197" s="137">
        <f t="shared" si="7"/>
        <v>0</v>
      </c>
      <c r="BI197" s="137">
        <f t="shared" si="8"/>
        <v>0</v>
      </c>
      <c r="BJ197" s="14" t="s">
        <v>81</v>
      </c>
      <c r="BK197" s="137">
        <f t="shared" si="9"/>
        <v>0</v>
      </c>
      <c r="BL197" s="14" t="s">
        <v>123</v>
      </c>
      <c r="BM197" s="136" t="s">
        <v>327</v>
      </c>
    </row>
    <row r="198" spans="2:65" s="1" customFormat="1" ht="24.2" customHeight="1">
      <c r="B198" s="29"/>
      <c r="C198" s="125" t="s">
        <v>328</v>
      </c>
      <c r="D198" s="125" t="s">
        <v>118</v>
      </c>
      <c r="E198" s="126" t="s">
        <v>329</v>
      </c>
      <c r="F198" s="127" t="s">
        <v>330</v>
      </c>
      <c r="G198" s="128" t="s">
        <v>137</v>
      </c>
      <c r="H198" s="129">
        <v>238</v>
      </c>
      <c r="I198" s="130"/>
      <c r="J198" s="131">
        <f t="shared" si="0"/>
        <v>0</v>
      </c>
      <c r="K198" s="127" t="s">
        <v>122</v>
      </c>
      <c r="L198" s="29"/>
      <c r="M198" s="132" t="s">
        <v>1</v>
      </c>
      <c r="N198" s="133" t="s">
        <v>38</v>
      </c>
      <c r="P198" s="134">
        <f t="shared" si="1"/>
        <v>0</v>
      </c>
      <c r="Q198" s="134">
        <v>0</v>
      </c>
      <c r="R198" s="134">
        <f t="shared" si="2"/>
        <v>0</v>
      </c>
      <c r="S198" s="134">
        <v>0</v>
      </c>
      <c r="T198" s="135">
        <f t="shared" si="3"/>
        <v>0</v>
      </c>
      <c r="AR198" s="136" t="s">
        <v>123</v>
      </c>
      <c r="AT198" s="136" t="s">
        <v>118</v>
      </c>
      <c r="AU198" s="136" t="s">
        <v>83</v>
      </c>
      <c r="AY198" s="14" t="s">
        <v>115</v>
      </c>
      <c r="BE198" s="137">
        <f t="shared" si="4"/>
        <v>0</v>
      </c>
      <c r="BF198" s="137">
        <f t="shared" si="5"/>
        <v>0</v>
      </c>
      <c r="BG198" s="137">
        <f t="shared" si="6"/>
        <v>0</v>
      </c>
      <c r="BH198" s="137">
        <f t="shared" si="7"/>
        <v>0</v>
      </c>
      <c r="BI198" s="137">
        <f t="shared" si="8"/>
        <v>0</v>
      </c>
      <c r="BJ198" s="14" t="s">
        <v>81</v>
      </c>
      <c r="BK198" s="137">
        <f t="shared" si="9"/>
        <v>0</v>
      </c>
      <c r="BL198" s="14" t="s">
        <v>123</v>
      </c>
      <c r="BM198" s="136" t="s">
        <v>331</v>
      </c>
    </row>
    <row r="199" spans="2:65" s="1" customFormat="1">
      <c r="B199" s="29"/>
      <c r="D199" s="138" t="s">
        <v>125</v>
      </c>
      <c r="F199" s="139" t="s">
        <v>332</v>
      </c>
      <c r="I199" s="140"/>
      <c r="L199" s="29"/>
      <c r="M199" s="141"/>
      <c r="T199" s="53"/>
      <c r="AT199" s="14" t="s">
        <v>125</v>
      </c>
      <c r="AU199" s="14" t="s">
        <v>83</v>
      </c>
    </row>
    <row r="200" spans="2:65" s="1" customFormat="1" ht="33" customHeight="1">
      <c r="B200" s="29"/>
      <c r="C200" s="142" t="s">
        <v>333</v>
      </c>
      <c r="D200" s="142" t="s">
        <v>127</v>
      </c>
      <c r="E200" s="143" t="s">
        <v>334</v>
      </c>
      <c r="F200" s="144" t="s">
        <v>335</v>
      </c>
      <c r="G200" s="145" t="s">
        <v>137</v>
      </c>
      <c r="H200" s="146">
        <v>39</v>
      </c>
      <c r="I200" s="147"/>
      <c r="J200" s="148">
        <f>ROUND(I200*H200,2)</f>
        <v>0</v>
      </c>
      <c r="K200" s="144" t="s">
        <v>1</v>
      </c>
      <c r="L200" s="149"/>
      <c r="M200" s="150" t="s">
        <v>1</v>
      </c>
      <c r="N200" s="151" t="s">
        <v>38</v>
      </c>
      <c r="P200" s="134">
        <f>O200*H200</f>
        <v>0</v>
      </c>
      <c r="Q200" s="134">
        <v>0</v>
      </c>
      <c r="R200" s="134">
        <f>Q200*H200</f>
        <v>0</v>
      </c>
      <c r="S200" s="134">
        <v>0</v>
      </c>
      <c r="T200" s="135">
        <f>S200*H200</f>
        <v>0</v>
      </c>
      <c r="AR200" s="136" t="s">
        <v>130</v>
      </c>
      <c r="AT200" s="136" t="s">
        <v>127</v>
      </c>
      <c r="AU200" s="136" t="s">
        <v>83</v>
      </c>
      <c r="AY200" s="14" t="s">
        <v>115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4" t="s">
        <v>81</v>
      </c>
      <c r="BK200" s="137">
        <f>ROUND(I200*H200,2)</f>
        <v>0</v>
      </c>
      <c r="BL200" s="14" t="s">
        <v>123</v>
      </c>
      <c r="BM200" s="136" t="s">
        <v>336</v>
      </c>
    </row>
    <row r="201" spans="2:65" s="1" customFormat="1" ht="33" customHeight="1">
      <c r="B201" s="29"/>
      <c r="C201" s="142" t="s">
        <v>337</v>
      </c>
      <c r="D201" s="142" t="s">
        <v>127</v>
      </c>
      <c r="E201" s="143" t="s">
        <v>338</v>
      </c>
      <c r="F201" s="144" t="s">
        <v>339</v>
      </c>
      <c r="G201" s="145" t="s">
        <v>137</v>
      </c>
      <c r="H201" s="146">
        <v>199</v>
      </c>
      <c r="I201" s="147"/>
      <c r="J201" s="148">
        <f>ROUND(I201*H201,2)</f>
        <v>0</v>
      </c>
      <c r="K201" s="144" t="s">
        <v>1</v>
      </c>
      <c r="L201" s="149"/>
      <c r="M201" s="150" t="s">
        <v>1</v>
      </c>
      <c r="N201" s="151" t="s">
        <v>38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130</v>
      </c>
      <c r="AT201" s="136" t="s">
        <v>127</v>
      </c>
      <c r="AU201" s="136" t="s">
        <v>83</v>
      </c>
      <c r="AY201" s="14" t="s">
        <v>115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4" t="s">
        <v>81</v>
      </c>
      <c r="BK201" s="137">
        <f>ROUND(I201*H201,2)</f>
        <v>0</v>
      </c>
      <c r="BL201" s="14" t="s">
        <v>123</v>
      </c>
      <c r="BM201" s="136" t="s">
        <v>340</v>
      </c>
    </row>
    <row r="202" spans="2:65" s="1" customFormat="1" ht="24.2" customHeight="1">
      <c r="B202" s="29"/>
      <c r="C202" s="125" t="s">
        <v>341</v>
      </c>
      <c r="D202" s="125" t="s">
        <v>118</v>
      </c>
      <c r="E202" s="126" t="s">
        <v>342</v>
      </c>
      <c r="F202" s="127" t="s">
        <v>343</v>
      </c>
      <c r="G202" s="128" t="s">
        <v>137</v>
      </c>
      <c r="H202" s="129">
        <v>437</v>
      </c>
      <c r="I202" s="130"/>
      <c r="J202" s="131">
        <f>ROUND(I202*H202,2)</f>
        <v>0</v>
      </c>
      <c r="K202" s="127" t="s">
        <v>122</v>
      </c>
      <c r="L202" s="29"/>
      <c r="M202" s="132" t="s">
        <v>1</v>
      </c>
      <c r="N202" s="133" t="s">
        <v>38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123</v>
      </c>
      <c r="AT202" s="136" t="s">
        <v>118</v>
      </c>
      <c r="AU202" s="136" t="s">
        <v>83</v>
      </c>
      <c r="AY202" s="14" t="s">
        <v>115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4" t="s">
        <v>81</v>
      </c>
      <c r="BK202" s="137">
        <f>ROUND(I202*H202,2)</f>
        <v>0</v>
      </c>
      <c r="BL202" s="14" t="s">
        <v>123</v>
      </c>
      <c r="BM202" s="136" t="s">
        <v>344</v>
      </c>
    </row>
    <row r="203" spans="2:65" s="1" customFormat="1">
      <c r="B203" s="29"/>
      <c r="D203" s="138" t="s">
        <v>125</v>
      </c>
      <c r="F203" s="139" t="s">
        <v>345</v>
      </c>
      <c r="I203" s="140"/>
      <c r="L203" s="29"/>
      <c r="M203" s="141"/>
      <c r="T203" s="53"/>
      <c r="AT203" s="14" t="s">
        <v>125</v>
      </c>
      <c r="AU203" s="14" t="s">
        <v>83</v>
      </c>
    </row>
    <row r="204" spans="2:65" s="1" customFormat="1" ht="24.2" customHeight="1">
      <c r="B204" s="29"/>
      <c r="C204" s="125" t="s">
        <v>346</v>
      </c>
      <c r="D204" s="125" t="s">
        <v>118</v>
      </c>
      <c r="E204" s="126" t="s">
        <v>347</v>
      </c>
      <c r="F204" s="127" t="s">
        <v>348</v>
      </c>
      <c r="G204" s="128" t="s">
        <v>137</v>
      </c>
      <c r="H204" s="129">
        <v>32</v>
      </c>
      <c r="I204" s="130"/>
      <c r="J204" s="131">
        <f>ROUND(I204*H204,2)</f>
        <v>0</v>
      </c>
      <c r="K204" s="127" t="s">
        <v>122</v>
      </c>
      <c r="L204" s="29"/>
      <c r="M204" s="132" t="s">
        <v>1</v>
      </c>
      <c r="N204" s="133" t="s">
        <v>38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123</v>
      </c>
      <c r="AT204" s="136" t="s">
        <v>118</v>
      </c>
      <c r="AU204" s="136" t="s">
        <v>83</v>
      </c>
      <c r="AY204" s="14" t="s">
        <v>115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4" t="s">
        <v>81</v>
      </c>
      <c r="BK204" s="137">
        <f>ROUND(I204*H204,2)</f>
        <v>0</v>
      </c>
      <c r="BL204" s="14" t="s">
        <v>123</v>
      </c>
      <c r="BM204" s="136" t="s">
        <v>349</v>
      </c>
    </row>
    <row r="205" spans="2:65" s="1" customFormat="1">
      <c r="B205" s="29"/>
      <c r="D205" s="138" t="s">
        <v>125</v>
      </c>
      <c r="F205" s="139" t="s">
        <v>350</v>
      </c>
      <c r="I205" s="140"/>
      <c r="L205" s="29"/>
      <c r="M205" s="141"/>
      <c r="T205" s="53"/>
      <c r="AT205" s="14" t="s">
        <v>125</v>
      </c>
      <c r="AU205" s="14" t="s">
        <v>83</v>
      </c>
    </row>
    <row r="206" spans="2:65" s="11" customFormat="1" ht="25.9" customHeight="1">
      <c r="B206" s="113"/>
      <c r="D206" s="114" t="s">
        <v>72</v>
      </c>
      <c r="E206" s="115" t="s">
        <v>127</v>
      </c>
      <c r="F206" s="115" t="s">
        <v>351</v>
      </c>
      <c r="I206" s="116"/>
      <c r="J206" s="117">
        <f>BK206</f>
        <v>0</v>
      </c>
      <c r="L206" s="113"/>
      <c r="M206" s="118"/>
      <c r="P206" s="119">
        <f>P207</f>
        <v>0</v>
      </c>
      <c r="R206" s="119">
        <f>R207</f>
        <v>0.46549999999999997</v>
      </c>
      <c r="T206" s="120">
        <f>T207</f>
        <v>13.956</v>
      </c>
      <c r="AR206" s="114" t="s">
        <v>134</v>
      </c>
      <c r="AT206" s="121" t="s">
        <v>72</v>
      </c>
      <c r="AU206" s="121" t="s">
        <v>73</v>
      </c>
      <c r="AY206" s="114" t="s">
        <v>115</v>
      </c>
      <c r="BK206" s="122">
        <f>BK207</f>
        <v>0</v>
      </c>
    </row>
    <row r="207" spans="2:65" s="11" customFormat="1" ht="22.9" customHeight="1">
      <c r="B207" s="113"/>
      <c r="D207" s="114" t="s">
        <v>72</v>
      </c>
      <c r="E207" s="123" t="s">
        <v>352</v>
      </c>
      <c r="F207" s="123" t="s">
        <v>353</v>
      </c>
      <c r="I207" s="116"/>
      <c r="J207" s="124">
        <f>BK207</f>
        <v>0</v>
      </c>
      <c r="L207" s="113"/>
      <c r="M207" s="118"/>
      <c r="P207" s="119">
        <f>SUM(P208:P220)</f>
        <v>0</v>
      </c>
      <c r="R207" s="119">
        <f>SUM(R208:R220)</f>
        <v>0.46549999999999997</v>
      </c>
      <c r="T207" s="120">
        <f>SUM(T208:T220)</f>
        <v>13.956</v>
      </c>
      <c r="AR207" s="114" t="s">
        <v>134</v>
      </c>
      <c r="AT207" s="121" t="s">
        <v>72</v>
      </c>
      <c r="AU207" s="121" t="s">
        <v>81</v>
      </c>
      <c r="AY207" s="114" t="s">
        <v>115</v>
      </c>
      <c r="BK207" s="122">
        <f>SUM(BK208:BK220)</f>
        <v>0</v>
      </c>
    </row>
    <row r="208" spans="2:65" s="1" customFormat="1" ht="24.2" customHeight="1">
      <c r="B208" s="29"/>
      <c r="C208" s="125" t="s">
        <v>354</v>
      </c>
      <c r="D208" s="125" t="s">
        <v>118</v>
      </c>
      <c r="E208" s="126" t="s">
        <v>355</v>
      </c>
      <c r="F208" s="127" t="s">
        <v>356</v>
      </c>
      <c r="G208" s="128" t="s">
        <v>121</v>
      </c>
      <c r="H208" s="129">
        <v>490</v>
      </c>
      <c r="I208" s="130"/>
      <c r="J208" s="131">
        <f>ROUND(I208*H208,2)</f>
        <v>0</v>
      </c>
      <c r="K208" s="127" t="s">
        <v>122</v>
      </c>
      <c r="L208" s="29"/>
      <c r="M208" s="132" t="s">
        <v>1</v>
      </c>
      <c r="N208" s="133" t="s">
        <v>38</v>
      </c>
      <c r="P208" s="134">
        <f>O208*H208</f>
        <v>0</v>
      </c>
      <c r="Q208" s="134">
        <v>4.2000000000000002E-4</v>
      </c>
      <c r="R208" s="134">
        <f>Q208*H208</f>
        <v>0.20580000000000001</v>
      </c>
      <c r="S208" s="134">
        <v>0</v>
      </c>
      <c r="T208" s="135">
        <f>S208*H208</f>
        <v>0</v>
      </c>
      <c r="AR208" s="136" t="s">
        <v>357</v>
      </c>
      <c r="AT208" s="136" t="s">
        <v>118</v>
      </c>
      <c r="AU208" s="136" t="s">
        <v>83</v>
      </c>
      <c r="AY208" s="14" t="s">
        <v>115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4" t="s">
        <v>81</v>
      </c>
      <c r="BK208" s="137">
        <f>ROUND(I208*H208,2)</f>
        <v>0</v>
      </c>
      <c r="BL208" s="14" t="s">
        <v>357</v>
      </c>
      <c r="BM208" s="136" t="s">
        <v>358</v>
      </c>
    </row>
    <row r="209" spans="2:65" s="1" customFormat="1">
      <c r="B209" s="29"/>
      <c r="D209" s="138" t="s">
        <v>125</v>
      </c>
      <c r="F209" s="139" t="s">
        <v>359</v>
      </c>
      <c r="I209" s="140"/>
      <c r="L209" s="29"/>
      <c r="M209" s="141"/>
      <c r="T209" s="53"/>
      <c r="AT209" s="14" t="s">
        <v>125</v>
      </c>
      <c r="AU209" s="14" t="s">
        <v>83</v>
      </c>
    </row>
    <row r="210" spans="2:65" s="1" customFormat="1" ht="33" customHeight="1">
      <c r="B210" s="29"/>
      <c r="C210" s="125" t="s">
        <v>360</v>
      </c>
      <c r="D210" s="125" t="s">
        <v>118</v>
      </c>
      <c r="E210" s="126" t="s">
        <v>361</v>
      </c>
      <c r="F210" s="127" t="s">
        <v>362</v>
      </c>
      <c r="G210" s="128" t="s">
        <v>121</v>
      </c>
      <c r="H210" s="129">
        <v>210</v>
      </c>
      <c r="I210" s="130"/>
      <c r="J210" s="131">
        <f>ROUND(I210*H210,2)</f>
        <v>0</v>
      </c>
      <c r="K210" s="127" t="s">
        <v>122</v>
      </c>
      <c r="L210" s="29"/>
      <c r="M210" s="132" t="s">
        <v>1</v>
      </c>
      <c r="N210" s="133" t="s">
        <v>38</v>
      </c>
      <c r="P210" s="134">
        <f>O210*H210</f>
        <v>0</v>
      </c>
      <c r="Q210" s="134">
        <v>1.1900000000000001E-3</v>
      </c>
      <c r="R210" s="134">
        <f>Q210*H210</f>
        <v>0.24990000000000001</v>
      </c>
      <c r="S210" s="134">
        <v>0</v>
      </c>
      <c r="T210" s="135">
        <f>S210*H210</f>
        <v>0</v>
      </c>
      <c r="AR210" s="136" t="s">
        <v>357</v>
      </c>
      <c r="AT210" s="136" t="s">
        <v>118</v>
      </c>
      <c r="AU210" s="136" t="s">
        <v>83</v>
      </c>
      <c r="AY210" s="14" t="s">
        <v>115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4" t="s">
        <v>81</v>
      </c>
      <c r="BK210" s="137">
        <f>ROUND(I210*H210,2)</f>
        <v>0</v>
      </c>
      <c r="BL210" s="14" t="s">
        <v>357</v>
      </c>
      <c r="BM210" s="136" t="s">
        <v>363</v>
      </c>
    </row>
    <row r="211" spans="2:65" s="1" customFormat="1">
      <c r="B211" s="29"/>
      <c r="D211" s="138" t="s">
        <v>125</v>
      </c>
      <c r="F211" s="139" t="s">
        <v>364</v>
      </c>
      <c r="I211" s="140"/>
      <c r="L211" s="29"/>
      <c r="M211" s="141"/>
      <c r="T211" s="53"/>
      <c r="AT211" s="14" t="s">
        <v>125</v>
      </c>
      <c r="AU211" s="14" t="s">
        <v>83</v>
      </c>
    </row>
    <row r="212" spans="2:65" s="1" customFormat="1" ht="33" customHeight="1">
      <c r="B212" s="29"/>
      <c r="C212" s="125" t="s">
        <v>365</v>
      </c>
      <c r="D212" s="125" t="s">
        <v>118</v>
      </c>
      <c r="E212" s="126" t="s">
        <v>366</v>
      </c>
      <c r="F212" s="127" t="s">
        <v>367</v>
      </c>
      <c r="G212" s="128" t="s">
        <v>137</v>
      </c>
      <c r="H212" s="129">
        <v>54</v>
      </c>
      <c r="I212" s="130"/>
      <c r="J212" s="131">
        <f>ROUND(I212*H212,2)</f>
        <v>0</v>
      </c>
      <c r="K212" s="127" t="s">
        <v>122</v>
      </c>
      <c r="L212" s="29"/>
      <c r="M212" s="132" t="s">
        <v>1</v>
      </c>
      <c r="N212" s="133" t="s">
        <v>38</v>
      </c>
      <c r="P212" s="134">
        <f>O212*H212</f>
        <v>0</v>
      </c>
      <c r="Q212" s="134">
        <v>0</v>
      </c>
      <c r="R212" s="134">
        <f>Q212*H212</f>
        <v>0</v>
      </c>
      <c r="S212" s="134">
        <v>0.14899999999999999</v>
      </c>
      <c r="T212" s="135">
        <f>S212*H212</f>
        <v>8.0459999999999994</v>
      </c>
      <c r="AR212" s="136" t="s">
        <v>357</v>
      </c>
      <c r="AT212" s="136" t="s">
        <v>118</v>
      </c>
      <c r="AU212" s="136" t="s">
        <v>83</v>
      </c>
      <c r="AY212" s="14" t="s">
        <v>115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4" t="s">
        <v>81</v>
      </c>
      <c r="BK212" s="137">
        <f>ROUND(I212*H212,2)</f>
        <v>0</v>
      </c>
      <c r="BL212" s="14" t="s">
        <v>357</v>
      </c>
      <c r="BM212" s="136" t="s">
        <v>368</v>
      </c>
    </row>
    <row r="213" spans="2:65" s="1" customFormat="1">
      <c r="B213" s="29"/>
      <c r="D213" s="138" t="s">
        <v>125</v>
      </c>
      <c r="F213" s="139" t="s">
        <v>369</v>
      </c>
      <c r="I213" s="140"/>
      <c r="L213" s="29"/>
      <c r="M213" s="141"/>
      <c r="T213" s="53"/>
      <c r="AT213" s="14" t="s">
        <v>125</v>
      </c>
      <c r="AU213" s="14" t="s">
        <v>83</v>
      </c>
    </row>
    <row r="214" spans="2:65" s="1" customFormat="1" ht="37.9" customHeight="1">
      <c r="B214" s="29"/>
      <c r="C214" s="125" t="s">
        <v>370</v>
      </c>
      <c r="D214" s="125" t="s">
        <v>118</v>
      </c>
      <c r="E214" s="126" t="s">
        <v>371</v>
      </c>
      <c r="F214" s="127" t="s">
        <v>372</v>
      </c>
      <c r="G214" s="128" t="s">
        <v>137</v>
      </c>
      <c r="H214" s="129">
        <v>9</v>
      </c>
      <c r="I214" s="130"/>
      <c r="J214" s="131">
        <f>ROUND(I214*H214,2)</f>
        <v>0</v>
      </c>
      <c r="K214" s="127" t="s">
        <v>122</v>
      </c>
      <c r="L214" s="29"/>
      <c r="M214" s="132" t="s">
        <v>1</v>
      </c>
      <c r="N214" s="133" t="s">
        <v>38</v>
      </c>
      <c r="P214" s="134">
        <f>O214*H214</f>
        <v>0</v>
      </c>
      <c r="Q214" s="134">
        <v>0</v>
      </c>
      <c r="R214" s="134">
        <f>Q214*H214</f>
        <v>0</v>
      </c>
      <c r="S214" s="134">
        <v>0.12</v>
      </c>
      <c r="T214" s="135">
        <f>S214*H214</f>
        <v>1.08</v>
      </c>
      <c r="AR214" s="136" t="s">
        <v>357</v>
      </c>
      <c r="AT214" s="136" t="s">
        <v>118</v>
      </c>
      <c r="AU214" s="136" t="s">
        <v>83</v>
      </c>
      <c r="AY214" s="14" t="s">
        <v>115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4" t="s">
        <v>81</v>
      </c>
      <c r="BK214" s="137">
        <f>ROUND(I214*H214,2)</f>
        <v>0</v>
      </c>
      <c r="BL214" s="14" t="s">
        <v>357</v>
      </c>
      <c r="BM214" s="136" t="s">
        <v>373</v>
      </c>
    </row>
    <row r="215" spans="2:65" s="1" customFormat="1">
      <c r="B215" s="29"/>
      <c r="D215" s="138" t="s">
        <v>125</v>
      </c>
      <c r="F215" s="139" t="s">
        <v>374</v>
      </c>
      <c r="I215" s="140"/>
      <c r="L215" s="29"/>
      <c r="M215" s="141"/>
      <c r="T215" s="53"/>
      <c r="AT215" s="14" t="s">
        <v>125</v>
      </c>
      <c r="AU215" s="14" t="s">
        <v>83</v>
      </c>
    </row>
    <row r="216" spans="2:65" s="1" customFormat="1" ht="37.9" customHeight="1">
      <c r="B216" s="29"/>
      <c r="C216" s="125" t="s">
        <v>375</v>
      </c>
      <c r="D216" s="125" t="s">
        <v>118</v>
      </c>
      <c r="E216" s="126" t="s">
        <v>376</v>
      </c>
      <c r="F216" s="127" t="s">
        <v>377</v>
      </c>
      <c r="G216" s="128" t="s">
        <v>121</v>
      </c>
      <c r="H216" s="129">
        <v>210</v>
      </c>
      <c r="I216" s="130"/>
      <c r="J216" s="131">
        <f>ROUND(I216*H216,2)</f>
        <v>0</v>
      </c>
      <c r="K216" s="127" t="s">
        <v>122</v>
      </c>
      <c r="L216" s="29"/>
      <c r="M216" s="132" t="s">
        <v>1</v>
      </c>
      <c r="N216" s="133" t="s">
        <v>38</v>
      </c>
      <c r="P216" s="134">
        <f>O216*H216</f>
        <v>0</v>
      </c>
      <c r="Q216" s="134">
        <v>0</v>
      </c>
      <c r="R216" s="134">
        <f>Q216*H216</f>
        <v>0</v>
      </c>
      <c r="S216" s="134">
        <v>1.6E-2</v>
      </c>
      <c r="T216" s="135">
        <f>S216*H216</f>
        <v>3.36</v>
      </c>
      <c r="AR216" s="136" t="s">
        <v>357</v>
      </c>
      <c r="AT216" s="136" t="s">
        <v>118</v>
      </c>
      <c r="AU216" s="136" t="s">
        <v>83</v>
      </c>
      <c r="AY216" s="14" t="s">
        <v>115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4" t="s">
        <v>81</v>
      </c>
      <c r="BK216" s="137">
        <f>ROUND(I216*H216,2)</f>
        <v>0</v>
      </c>
      <c r="BL216" s="14" t="s">
        <v>357</v>
      </c>
      <c r="BM216" s="136" t="s">
        <v>378</v>
      </c>
    </row>
    <row r="217" spans="2:65" s="1" customFormat="1">
      <c r="B217" s="29"/>
      <c r="D217" s="138" t="s">
        <v>125</v>
      </c>
      <c r="F217" s="139" t="s">
        <v>379</v>
      </c>
      <c r="I217" s="140"/>
      <c r="L217" s="29"/>
      <c r="M217" s="141"/>
      <c r="T217" s="53"/>
      <c r="AT217" s="14" t="s">
        <v>125</v>
      </c>
      <c r="AU217" s="14" t="s">
        <v>83</v>
      </c>
    </row>
    <row r="218" spans="2:65" s="1" customFormat="1" ht="24.2" customHeight="1">
      <c r="B218" s="29"/>
      <c r="C218" s="125" t="s">
        <v>380</v>
      </c>
      <c r="D218" s="125" t="s">
        <v>118</v>
      </c>
      <c r="E218" s="126" t="s">
        <v>381</v>
      </c>
      <c r="F218" s="127" t="s">
        <v>382</v>
      </c>
      <c r="G218" s="128" t="s">
        <v>121</v>
      </c>
      <c r="H218" s="129">
        <v>490</v>
      </c>
      <c r="I218" s="130"/>
      <c r="J218" s="131">
        <f>ROUND(I218*H218,2)</f>
        <v>0</v>
      </c>
      <c r="K218" s="127" t="s">
        <v>122</v>
      </c>
      <c r="L218" s="29"/>
      <c r="M218" s="132" t="s">
        <v>1</v>
      </c>
      <c r="N218" s="133" t="s">
        <v>38</v>
      </c>
      <c r="P218" s="134">
        <f>O218*H218</f>
        <v>0</v>
      </c>
      <c r="Q218" s="134">
        <v>2.0000000000000002E-5</v>
      </c>
      <c r="R218" s="134">
        <f>Q218*H218</f>
        <v>9.8000000000000014E-3</v>
      </c>
      <c r="S218" s="134">
        <v>3.0000000000000001E-3</v>
      </c>
      <c r="T218" s="135">
        <f>S218*H218</f>
        <v>1.47</v>
      </c>
      <c r="AR218" s="136" t="s">
        <v>357</v>
      </c>
      <c r="AT218" s="136" t="s">
        <v>118</v>
      </c>
      <c r="AU218" s="136" t="s">
        <v>83</v>
      </c>
      <c r="AY218" s="14" t="s">
        <v>115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4" t="s">
        <v>81</v>
      </c>
      <c r="BK218" s="137">
        <f>ROUND(I218*H218,2)</f>
        <v>0</v>
      </c>
      <c r="BL218" s="14" t="s">
        <v>357</v>
      </c>
      <c r="BM218" s="136" t="s">
        <v>383</v>
      </c>
    </row>
    <row r="219" spans="2:65" s="1" customFormat="1">
      <c r="B219" s="29"/>
      <c r="D219" s="138" t="s">
        <v>125</v>
      </c>
      <c r="F219" s="139" t="s">
        <v>384</v>
      </c>
      <c r="I219" s="140"/>
      <c r="L219" s="29"/>
      <c r="M219" s="141"/>
      <c r="T219" s="53"/>
      <c r="AT219" s="14" t="s">
        <v>125</v>
      </c>
      <c r="AU219" s="14" t="s">
        <v>83</v>
      </c>
    </row>
    <row r="220" spans="2:65" s="1" customFormat="1" ht="16.5" customHeight="1">
      <c r="B220" s="29"/>
      <c r="C220" s="125" t="s">
        <v>385</v>
      </c>
      <c r="D220" s="125" t="s">
        <v>118</v>
      </c>
      <c r="E220" s="126" t="s">
        <v>386</v>
      </c>
      <c r="F220" s="127" t="s">
        <v>387</v>
      </c>
      <c r="G220" s="128" t="s">
        <v>163</v>
      </c>
      <c r="H220" s="129">
        <v>1</v>
      </c>
      <c r="I220" s="130"/>
      <c r="J220" s="131">
        <f>ROUND(I220*H220,2)</f>
        <v>0</v>
      </c>
      <c r="K220" s="127" t="s">
        <v>1</v>
      </c>
      <c r="L220" s="29"/>
      <c r="M220" s="132" t="s">
        <v>1</v>
      </c>
      <c r="N220" s="133" t="s">
        <v>38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357</v>
      </c>
      <c r="AT220" s="136" t="s">
        <v>118</v>
      </c>
      <c r="AU220" s="136" t="s">
        <v>83</v>
      </c>
      <c r="AY220" s="14" t="s">
        <v>115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4" t="s">
        <v>81</v>
      </c>
      <c r="BK220" s="137">
        <f>ROUND(I220*H220,2)</f>
        <v>0</v>
      </c>
      <c r="BL220" s="14" t="s">
        <v>357</v>
      </c>
      <c r="BM220" s="136" t="s">
        <v>388</v>
      </c>
    </row>
    <row r="221" spans="2:65" s="11" customFormat="1" ht="25.9" customHeight="1">
      <c r="B221" s="113"/>
      <c r="D221" s="114" t="s">
        <v>72</v>
      </c>
      <c r="E221" s="115" t="s">
        <v>389</v>
      </c>
      <c r="F221" s="115" t="s">
        <v>390</v>
      </c>
      <c r="I221" s="116"/>
      <c r="J221" s="117">
        <f>BK221</f>
        <v>0</v>
      </c>
      <c r="L221" s="113"/>
      <c r="M221" s="118"/>
      <c r="P221" s="119">
        <f>SUM(P222:P224)</f>
        <v>0</v>
      </c>
      <c r="R221" s="119">
        <f>SUM(R222:R224)</f>
        <v>0</v>
      </c>
      <c r="T221" s="120">
        <f>SUM(T222:T224)</f>
        <v>0</v>
      </c>
      <c r="AR221" s="114" t="s">
        <v>140</v>
      </c>
      <c r="AT221" s="121" t="s">
        <v>72</v>
      </c>
      <c r="AU221" s="121" t="s">
        <v>73</v>
      </c>
      <c r="AY221" s="114" t="s">
        <v>115</v>
      </c>
      <c r="BK221" s="122">
        <f>SUM(BK222:BK224)</f>
        <v>0</v>
      </c>
    </row>
    <row r="222" spans="2:65" s="1" customFormat="1" ht="16.5" customHeight="1">
      <c r="B222" s="29"/>
      <c r="C222" s="125" t="s">
        <v>391</v>
      </c>
      <c r="D222" s="125" t="s">
        <v>118</v>
      </c>
      <c r="E222" s="126" t="s">
        <v>392</v>
      </c>
      <c r="F222" s="127" t="s">
        <v>393</v>
      </c>
      <c r="G222" s="128" t="s">
        <v>394</v>
      </c>
      <c r="H222" s="129">
        <v>225</v>
      </c>
      <c r="I222" s="130"/>
      <c r="J222" s="131">
        <f>ROUND(I222*H222,2)</f>
        <v>0</v>
      </c>
      <c r="K222" s="127" t="s">
        <v>1</v>
      </c>
      <c r="L222" s="29"/>
      <c r="M222" s="132" t="s">
        <v>1</v>
      </c>
      <c r="N222" s="133" t="s">
        <v>38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5">
        <f>S222*H222</f>
        <v>0</v>
      </c>
      <c r="AR222" s="136" t="s">
        <v>395</v>
      </c>
      <c r="AT222" s="136" t="s">
        <v>118</v>
      </c>
      <c r="AU222" s="136" t="s">
        <v>81</v>
      </c>
      <c r="AY222" s="14" t="s">
        <v>115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4" t="s">
        <v>81</v>
      </c>
      <c r="BK222" s="137">
        <f>ROUND(I222*H222,2)</f>
        <v>0</v>
      </c>
      <c r="BL222" s="14" t="s">
        <v>395</v>
      </c>
      <c r="BM222" s="136" t="s">
        <v>396</v>
      </c>
    </row>
    <row r="223" spans="2:65" s="1" customFormat="1" ht="24.2" customHeight="1">
      <c r="B223" s="29"/>
      <c r="C223" s="125" t="s">
        <v>397</v>
      </c>
      <c r="D223" s="125" t="s">
        <v>118</v>
      </c>
      <c r="E223" s="126" t="s">
        <v>398</v>
      </c>
      <c r="F223" s="127" t="s">
        <v>399</v>
      </c>
      <c r="G223" s="128" t="s">
        <v>394</v>
      </c>
      <c r="H223" s="129">
        <v>50</v>
      </c>
      <c r="I223" s="130"/>
      <c r="J223" s="131">
        <f>ROUND(I223*H223,2)</f>
        <v>0</v>
      </c>
      <c r="K223" s="127" t="s">
        <v>122</v>
      </c>
      <c r="L223" s="29"/>
      <c r="M223" s="132" t="s">
        <v>1</v>
      </c>
      <c r="N223" s="133" t="s">
        <v>38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AR223" s="136" t="s">
        <v>395</v>
      </c>
      <c r="AT223" s="136" t="s">
        <v>118</v>
      </c>
      <c r="AU223" s="136" t="s">
        <v>81</v>
      </c>
      <c r="AY223" s="14" t="s">
        <v>115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4" t="s">
        <v>81</v>
      </c>
      <c r="BK223" s="137">
        <f>ROUND(I223*H223,2)</f>
        <v>0</v>
      </c>
      <c r="BL223" s="14" t="s">
        <v>395</v>
      </c>
      <c r="BM223" s="136" t="s">
        <v>400</v>
      </c>
    </row>
    <row r="224" spans="2:65" s="1" customFormat="1">
      <c r="B224" s="29"/>
      <c r="D224" s="138" t="s">
        <v>125</v>
      </c>
      <c r="F224" s="139" t="s">
        <v>401</v>
      </c>
      <c r="I224" s="140"/>
      <c r="L224" s="29"/>
      <c r="M224" s="141"/>
      <c r="T224" s="53"/>
      <c r="AT224" s="14" t="s">
        <v>125</v>
      </c>
      <c r="AU224" s="14" t="s">
        <v>81</v>
      </c>
    </row>
    <row r="225" spans="2:65" s="11" customFormat="1" ht="25.9" customHeight="1">
      <c r="B225" s="113"/>
      <c r="D225" s="114" t="s">
        <v>72</v>
      </c>
      <c r="E225" s="115" t="s">
        <v>402</v>
      </c>
      <c r="F225" s="115" t="s">
        <v>403</v>
      </c>
      <c r="I225" s="116"/>
      <c r="J225" s="117">
        <f>BK225</f>
        <v>0</v>
      </c>
      <c r="L225" s="113"/>
      <c r="M225" s="118"/>
      <c r="P225" s="119">
        <f>P226</f>
        <v>0</v>
      </c>
      <c r="R225" s="119">
        <f>R226</f>
        <v>0</v>
      </c>
      <c r="T225" s="120">
        <f>T226</f>
        <v>0</v>
      </c>
      <c r="AR225" s="114" t="s">
        <v>144</v>
      </c>
      <c r="AT225" s="121" t="s">
        <v>72</v>
      </c>
      <c r="AU225" s="121" t="s">
        <v>73</v>
      </c>
      <c r="AY225" s="114" t="s">
        <v>115</v>
      </c>
      <c r="BK225" s="122">
        <f>BK226</f>
        <v>0</v>
      </c>
    </row>
    <row r="226" spans="2:65" s="11" customFormat="1" ht="22.9" customHeight="1">
      <c r="B226" s="113"/>
      <c r="D226" s="114" t="s">
        <v>72</v>
      </c>
      <c r="E226" s="123" t="s">
        <v>404</v>
      </c>
      <c r="F226" s="123" t="s">
        <v>405</v>
      </c>
      <c r="I226" s="116"/>
      <c r="J226" s="124">
        <f>BK226</f>
        <v>0</v>
      </c>
      <c r="L226" s="113"/>
      <c r="M226" s="118"/>
      <c r="P226" s="119">
        <f>SUM(P227:P229)</f>
        <v>0</v>
      </c>
      <c r="R226" s="119">
        <f>SUM(R227:R229)</f>
        <v>0</v>
      </c>
      <c r="T226" s="120">
        <f>SUM(T227:T229)</f>
        <v>0</v>
      </c>
      <c r="AR226" s="114" t="s">
        <v>144</v>
      </c>
      <c r="AT226" s="121" t="s">
        <v>72</v>
      </c>
      <c r="AU226" s="121" t="s">
        <v>81</v>
      </c>
      <c r="AY226" s="114" t="s">
        <v>115</v>
      </c>
      <c r="BK226" s="122">
        <f>SUM(BK227:BK229)</f>
        <v>0</v>
      </c>
    </row>
    <row r="227" spans="2:65" s="1" customFormat="1" ht="16.5" customHeight="1">
      <c r="B227" s="29"/>
      <c r="C227" s="125" t="s">
        <v>406</v>
      </c>
      <c r="D227" s="125" t="s">
        <v>118</v>
      </c>
      <c r="E227" s="126" t="s">
        <v>407</v>
      </c>
      <c r="F227" s="127" t="s">
        <v>408</v>
      </c>
      <c r="G227" s="128" t="s">
        <v>163</v>
      </c>
      <c r="H227" s="129">
        <v>1</v>
      </c>
      <c r="I227" s="130"/>
      <c r="J227" s="131">
        <f>ROUND(I227*H227,2)</f>
        <v>0</v>
      </c>
      <c r="K227" s="127" t="s">
        <v>1</v>
      </c>
      <c r="L227" s="29"/>
      <c r="M227" s="132" t="s">
        <v>1</v>
      </c>
      <c r="N227" s="133" t="s">
        <v>38</v>
      </c>
      <c r="P227" s="134">
        <f>O227*H227</f>
        <v>0</v>
      </c>
      <c r="Q227" s="134">
        <v>0</v>
      </c>
      <c r="R227" s="134">
        <f>Q227*H227</f>
        <v>0</v>
      </c>
      <c r="S227" s="134">
        <v>0</v>
      </c>
      <c r="T227" s="135">
        <f>S227*H227</f>
        <v>0</v>
      </c>
      <c r="AR227" s="136" t="s">
        <v>409</v>
      </c>
      <c r="AT227" s="136" t="s">
        <v>118</v>
      </c>
      <c r="AU227" s="136" t="s">
        <v>83</v>
      </c>
      <c r="AY227" s="14" t="s">
        <v>115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4" t="s">
        <v>81</v>
      </c>
      <c r="BK227" s="137">
        <f>ROUND(I227*H227,2)</f>
        <v>0</v>
      </c>
      <c r="BL227" s="14" t="s">
        <v>409</v>
      </c>
      <c r="BM227" s="136" t="s">
        <v>410</v>
      </c>
    </row>
    <row r="228" spans="2:65" s="1" customFormat="1" ht="16.5" customHeight="1">
      <c r="B228" s="29"/>
      <c r="C228" s="125" t="s">
        <v>411</v>
      </c>
      <c r="D228" s="125" t="s">
        <v>118</v>
      </c>
      <c r="E228" s="126" t="s">
        <v>412</v>
      </c>
      <c r="F228" s="127" t="s">
        <v>413</v>
      </c>
      <c r="G228" s="128" t="s">
        <v>163</v>
      </c>
      <c r="H228" s="129">
        <v>1</v>
      </c>
      <c r="I228" s="130"/>
      <c r="J228" s="131">
        <f>ROUND(I228*H228,2)</f>
        <v>0</v>
      </c>
      <c r="K228" s="127" t="s">
        <v>122</v>
      </c>
      <c r="L228" s="29"/>
      <c r="M228" s="132" t="s">
        <v>1</v>
      </c>
      <c r="N228" s="133" t="s">
        <v>38</v>
      </c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AR228" s="136" t="s">
        <v>409</v>
      </c>
      <c r="AT228" s="136" t="s">
        <v>118</v>
      </c>
      <c r="AU228" s="136" t="s">
        <v>83</v>
      </c>
      <c r="AY228" s="14" t="s">
        <v>115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4" t="s">
        <v>81</v>
      </c>
      <c r="BK228" s="137">
        <f>ROUND(I228*H228,2)</f>
        <v>0</v>
      </c>
      <c r="BL228" s="14" t="s">
        <v>409</v>
      </c>
      <c r="BM228" s="136" t="s">
        <v>414</v>
      </c>
    </row>
    <row r="229" spans="2:65" s="1" customFormat="1">
      <c r="B229" s="29"/>
      <c r="D229" s="138" t="s">
        <v>125</v>
      </c>
      <c r="F229" s="139" t="s">
        <v>415</v>
      </c>
      <c r="I229" s="140"/>
      <c r="L229" s="29"/>
      <c r="M229" s="160"/>
      <c r="N229" s="161"/>
      <c r="O229" s="161"/>
      <c r="P229" s="161"/>
      <c r="Q229" s="161"/>
      <c r="R229" s="161"/>
      <c r="S229" s="161"/>
      <c r="T229" s="162"/>
      <c r="AT229" s="14" t="s">
        <v>125</v>
      </c>
      <c r="AU229" s="14" t="s">
        <v>83</v>
      </c>
    </row>
    <row r="230" spans="2:65" s="1" customFormat="1" ht="6.95" customHeight="1">
      <c r="B230" s="41"/>
      <c r="C230" s="42"/>
      <c r="D230" s="42"/>
      <c r="E230" s="42"/>
      <c r="F230" s="42"/>
      <c r="G230" s="42"/>
      <c r="H230" s="42"/>
      <c r="I230" s="42"/>
      <c r="J230" s="42"/>
      <c r="K230" s="42"/>
      <c r="L230" s="29"/>
    </row>
  </sheetData>
  <sheetProtection algorithmName="SHA-512" hashValue="fYdzaSX7EFZzspZNTk1p0RadNVO5aJFZGgPxWXqkNzUe50WYUqMT/sI2JUN0GO3qTeeb/dyYcZ2g/i6ARJIV5g==" saltValue="EeH0z9c76A0FoFrXBtNCwlkG3ztcFNjhtcXLWE0YRFWoiEooKcAGhGpRSj3zt+c7iOSxvjYnYrKCIWp+6PuK4g==" spinCount="100000" sheet="1" objects="1" scenarios="1" formatColumns="0" formatRows="0" autoFilter="0"/>
  <autoFilter ref="C123:K229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100-000000000000}"/>
    <hyperlink ref="F132" r:id="rId2" xr:uid="{00000000-0004-0000-0100-000001000000}"/>
    <hyperlink ref="F135" r:id="rId3" xr:uid="{00000000-0004-0000-0100-000002000000}"/>
    <hyperlink ref="F138" r:id="rId4" xr:uid="{00000000-0004-0000-0100-000003000000}"/>
    <hyperlink ref="F142" r:id="rId5" xr:uid="{00000000-0004-0000-0100-000004000000}"/>
    <hyperlink ref="F150" r:id="rId6" xr:uid="{00000000-0004-0000-0100-000005000000}"/>
    <hyperlink ref="F156" r:id="rId7" xr:uid="{00000000-0004-0000-0100-000006000000}"/>
    <hyperlink ref="F162" r:id="rId8" xr:uid="{00000000-0004-0000-0100-000007000000}"/>
    <hyperlink ref="F165" r:id="rId9" xr:uid="{00000000-0004-0000-0100-000008000000}"/>
    <hyperlink ref="F169" r:id="rId10" xr:uid="{00000000-0004-0000-0100-000009000000}"/>
    <hyperlink ref="F173" r:id="rId11" xr:uid="{00000000-0004-0000-0100-00000A000000}"/>
    <hyperlink ref="F175" r:id="rId12" xr:uid="{00000000-0004-0000-0100-00000B000000}"/>
    <hyperlink ref="F178" r:id="rId13" xr:uid="{00000000-0004-0000-0100-00000C000000}"/>
    <hyperlink ref="F181" r:id="rId14" xr:uid="{00000000-0004-0000-0100-00000D000000}"/>
    <hyperlink ref="F184" r:id="rId15" xr:uid="{00000000-0004-0000-0100-00000E000000}"/>
    <hyperlink ref="F187" r:id="rId16" xr:uid="{00000000-0004-0000-0100-00000F000000}"/>
    <hyperlink ref="F192" r:id="rId17" xr:uid="{00000000-0004-0000-0100-000010000000}"/>
    <hyperlink ref="F199" r:id="rId18" xr:uid="{00000000-0004-0000-0100-000011000000}"/>
    <hyperlink ref="F203" r:id="rId19" xr:uid="{00000000-0004-0000-0100-000012000000}"/>
    <hyperlink ref="F205" r:id="rId20" xr:uid="{00000000-0004-0000-0100-000013000000}"/>
    <hyperlink ref="F209" r:id="rId21" xr:uid="{00000000-0004-0000-0100-000014000000}"/>
    <hyperlink ref="F211" r:id="rId22" xr:uid="{00000000-0004-0000-0100-000015000000}"/>
    <hyperlink ref="F213" r:id="rId23" xr:uid="{00000000-0004-0000-0100-000016000000}"/>
    <hyperlink ref="F215" r:id="rId24" xr:uid="{00000000-0004-0000-0100-000017000000}"/>
    <hyperlink ref="F217" r:id="rId25" xr:uid="{00000000-0004-0000-0100-000018000000}"/>
    <hyperlink ref="F219" r:id="rId26" xr:uid="{00000000-0004-0000-0100-000019000000}"/>
    <hyperlink ref="F224" r:id="rId27" xr:uid="{00000000-0004-0000-0100-00001A000000}"/>
    <hyperlink ref="F229" r:id="rId28" xr:uid="{00000000-0004-0000-01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D14 - Slaboproudé rozvody</vt:lpstr>
      <vt:lpstr>'D14 - Slaboproudé rozvody'!Názvy_tisku</vt:lpstr>
      <vt:lpstr>'Rekapitulace stavby'!Názvy_tisku</vt:lpstr>
      <vt:lpstr>'D14 - Slaboproudé rozvody'!Oblast_tisku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DESKTOP-36J1EHS\PC</dc:creator>
  <cp:lastModifiedBy>Drobilová Monika</cp:lastModifiedBy>
  <dcterms:created xsi:type="dcterms:W3CDTF">2024-08-05T13:30:56Z</dcterms:created>
  <dcterms:modified xsi:type="dcterms:W3CDTF">2024-08-13T07:37:31Z</dcterms:modified>
</cp:coreProperties>
</file>