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10 - ÚT" sheetId="4" r:id="rId4"/>
    <sheet name="0601 - Vodovod" sheetId="5" r:id="rId5"/>
    <sheet name="0602 - Kanalizace " sheetId="6" r:id="rId6"/>
    <sheet name="0603 - Zpevněné plochy a ..." sheetId="7" r:id="rId7"/>
    <sheet name="05 - Opěrná zeď" sheetId="8" r:id="rId8"/>
    <sheet name="D1.4b - Zařízení silnopro..." sheetId="9" r:id="rId9"/>
    <sheet name="D1.4c - Fotovoltaika" sheetId="10" r:id="rId10"/>
    <sheet name="D1.4a - Slaboproud" sheetId="11" r:id="rId11"/>
    <sheet name="07 - VZT" sheetId="12" r:id="rId12"/>
    <sheet name="09 - VRN" sheetId="13" r:id="rId13"/>
  </sheets>
  <definedNames>
    <definedName name="_xlnm.Print_Area" localSheetId="0">'Rekapitulace stavby'!$D$4:$AO$76,'Rekapitulace stavby'!$C$82:$AQ$117</definedName>
    <definedName name="_xlnm._FilterDatabase" localSheetId="1" hidden="1">'01 - Stavební část'!$C$144:$K$1015</definedName>
    <definedName name="_xlnm.Print_Area" localSheetId="1">'01 - Stavební část'!$C$4:$J$76,'01 - Stavební část'!$C$82:$J$126,'01 - Stavební část'!$C$132:$J$1015</definedName>
    <definedName name="_xlnm._FilterDatabase" localSheetId="2" hidden="1">'02 - ZTI'!$C$138:$K$355</definedName>
    <definedName name="_xlnm.Print_Area" localSheetId="2">'02 - ZTI'!$C$4:$J$76,'02 - ZTI'!$C$82:$J$120,'02 - ZTI'!$C$126:$J$355</definedName>
    <definedName name="_xlnm._FilterDatabase" localSheetId="3" hidden="1">'10 - ÚT'!$C$136:$K$251</definedName>
    <definedName name="_xlnm.Print_Area" localSheetId="3">'10 - ÚT'!$C$4:$J$76,'10 - ÚT'!$C$82:$J$116,'10 - ÚT'!$C$122:$J$251</definedName>
    <definedName name="_xlnm._FilterDatabase" localSheetId="4" hidden="1">'0601 - Vodovod'!$C$135:$K$228</definedName>
    <definedName name="_xlnm.Print_Area" localSheetId="4">'0601 - Vodovod'!$C$4:$J$76,'0601 - Vodovod'!$C$82:$J$115,'0601 - Vodovod'!$C$121:$J$228</definedName>
    <definedName name="_xlnm._FilterDatabase" localSheetId="5" hidden="1">'0602 - Kanalizace '!$C$136:$K$231</definedName>
    <definedName name="_xlnm.Print_Area" localSheetId="5">'0602 - Kanalizace '!$C$4:$J$76,'0602 - Kanalizace '!$C$82:$J$116,'0602 - Kanalizace '!$C$122:$J$231</definedName>
    <definedName name="_xlnm._FilterDatabase" localSheetId="6" hidden="1">'0603 - Zpevněné plochy a ...'!$C$134:$K$225</definedName>
    <definedName name="_xlnm.Print_Area" localSheetId="6">'0603 - Zpevněné plochy a ...'!$C$4:$J$76,'0603 - Zpevněné plochy a ...'!$C$82:$J$114,'0603 - Zpevněné plochy a ...'!$C$120:$J$225</definedName>
    <definedName name="_xlnm._FilterDatabase" localSheetId="7" hidden="1">'05 - Opěrná zeď'!$C$136:$K$269</definedName>
    <definedName name="_xlnm.Print_Area" localSheetId="7">'05 - Opěrná zeď'!$C$4:$J$76,'05 - Opěrná zeď'!$C$82:$J$118,'05 - Opěrná zeď'!$C$124:$J$269</definedName>
    <definedName name="_xlnm._FilterDatabase" localSheetId="8" hidden="1">'D1.4b - Zařízení silnopro...'!$C$134:$K$481</definedName>
    <definedName name="_xlnm.Print_Area" localSheetId="8">'D1.4b - Zařízení silnopro...'!$C$4:$J$76,'D1.4b - Zařízení silnopro...'!$C$82:$J$114,'D1.4b - Zařízení silnopro...'!$C$120:$J$481</definedName>
    <definedName name="_xlnm._FilterDatabase" localSheetId="9" hidden="1">'D1.4c - Fotovoltaika'!$C$134:$K$289</definedName>
    <definedName name="_xlnm.Print_Area" localSheetId="9">'D1.4c - Fotovoltaika'!$C$4:$J$76,'D1.4c - Fotovoltaika'!$C$82:$J$114,'D1.4c - Fotovoltaika'!$C$120:$J$289</definedName>
    <definedName name="_xlnm._FilterDatabase" localSheetId="10" hidden="1">'D1.4a - Slaboproud'!$C$138:$K$484</definedName>
    <definedName name="_xlnm.Print_Area" localSheetId="10">'D1.4a - Slaboproud'!$C$4:$J$76,'D1.4a - Slaboproud'!$C$82:$J$118,'D1.4a - Slaboproud'!$C$124:$J$484</definedName>
    <definedName name="_xlnm._FilterDatabase" localSheetId="11" hidden="1">'07 - VZT'!$C$127:$K$142</definedName>
    <definedName name="_xlnm.Print_Area" localSheetId="11">'07 - VZT'!$C$4:$J$76,'07 - VZT'!$C$82:$J$109,'07 - VZT'!$C$115:$J$142</definedName>
    <definedName name="_xlnm._FilterDatabase" localSheetId="12" hidden="1">'09 - VRN'!$C$132:$K$172</definedName>
    <definedName name="_xlnm.Print_Area" localSheetId="12">'09 - VRN'!$C$4:$J$76,'09 - VRN'!$C$82:$J$114,'09 - VRN'!$C$120:$J$172</definedName>
    <definedName name="_xlnm.Print_Titles" localSheetId="0">'Rekapitulace stavby'!$92:$92</definedName>
    <definedName name="_xlnm.Print_Titles" localSheetId="1">'01 - Stavební část'!$144:$144</definedName>
    <definedName name="_xlnm.Print_Titles" localSheetId="2">'02 - ZTI'!$138:$138</definedName>
    <definedName name="_xlnm.Print_Titles" localSheetId="3">'10 - ÚT'!$136:$136</definedName>
    <definedName name="_xlnm.Print_Titles" localSheetId="4">'0601 - Vodovod'!$135:$135</definedName>
    <definedName name="_xlnm.Print_Titles" localSheetId="5">'0602 - Kanalizace '!$136:$136</definedName>
    <definedName name="_xlnm.Print_Titles" localSheetId="6">'0603 - Zpevněné plochy a ...'!$134:$134</definedName>
    <definedName name="_xlnm.Print_Titles" localSheetId="7">'05 - Opěrná zeď'!$136:$136</definedName>
    <definedName name="_xlnm.Print_Titles" localSheetId="8">'D1.4b - Zařízení silnopro...'!$134:$134</definedName>
    <definedName name="_xlnm.Print_Titles" localSheetId="9">'D1.4c - Fotovoltaika'!$134:$134</definedName>
    <definedName name="_xlnm.Print_Titles" localSheetId="10">'D1.4a - Slaboproud'!$138:$138</definedName>
    <definedName name="_xlnm.Print_Titles" localSheetId="11">'07 - VZT'!$127:$127</definedName>
    <definedName name="_xlnm.Print_Titles" localSheetId="12">'09 - VRN'!$132:$132</definedName>
  </definedNames>
  <calcPr fullCalcOnLoad="1"/>
</workbook>
</file>

<file path=xl/sharedStrings.xml><?xml version="1.0" encoding="utf-8"?>
<sst xmlns="http://schemas.openxmlformats.org/spreadsheetml/2006/main" count="24547" uniqueCount="3628">
  <si>
    <t>Export Komplet</t>
  </si>
  <si>
    <t/>
  </si>
  <si>
    <t>2.0</t>
  </si>
  <si>
    <t>ZAMOK</t>
  </si>
  <si>
    <t>False</t>
  </si>
  <si>
    <t>{96a8a992-a50a-457c-bc35-a7009570daed}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</si>
  <si>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</si>
  <si>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</si>
  <si>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</si>
  <si>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</si>
  <si>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</si>
  <si>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</si>
  <si>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</si>
  <si>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</si>
  <si>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110723(2)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</si>
  <si>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</si>
  <si>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</si>
  <si>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AUTO DÍLNY SPŠ OSTROV</t>
  </si>
  <si>
    <t>KSO:</t>
  </si>
  <si>
    <t>CC-CZ:</t>
  </si>
  <si>
    <t>Místo:</t>
  </si>
  <si>
    <t>Ostrov, ul. Klínovecká</t>
  </si>
  <si>
    <t>Datum:</t>
  </si>
  <si>
    <t>11. 7. 2023</t>
  </si>
  <si>
    <t>Zadavatel:</t>
  </si>
  <si>
    <t>IČ:</t>
  </si>
  <si>
    <t>708 45 425</t>
  </si>
  <si>
    <t>Střední průmyslová škola Ostrov , Klínovecká 1197</t>
  </si>
  <si>
    <t>DIČ:</t>
  </si>
  <si>
    <t>Uchazeč:</t>
  </si>
  <si>
    <t>Vyplň údaj</t>
  </si>
  <si>
    <t>Projektant:</t>
  </si>
  <si>
    <t>497 87 942</t>
  </si>
  <si>
    <t>Projekt stav, spol. s r.o.,Želivského 2227,Sokolov</t>
  </si>
  <si>
    <t>CZ 49787942</t>
  </si>
  <si>
    <t>True</t>
  </si>
  <si>
    <t>Zpracovatel:</t>
  </si>
  <si>
    <t>10347631</t>
  </si>
  <si>
    <t xml:space="preserve">V.Rakyta,Trojmezí 171, 352 01 Hranice,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</si>
  <si>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</si>
  <si>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</si>
  <si>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</si>
  <si>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</si>
  <si>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</si>
  <si>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</si>
  <si>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</si>
  <si>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</si>
  <si>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</si>
  <si>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</si>
  <si>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</si>
  <si>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</si>
  <si>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</si>
  <si>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</si>
  <si>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</si>
  <si>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</si>
  <si>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</si>
  <si>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</si>
  <si>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</si>
  <si>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</si>
  <si>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</si>
  <si>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</si>
  <si>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</si>
  <si>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</si>
  <si>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</si>
  <si>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</si>
  <si>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</si>
  <si>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</si>
  <si>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</si>
  <si>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</si>
  <si>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</si>
  <si>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</si>
  <si>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</si>
  <si>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</si>
  <si>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</si>
  <si>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</si>
  <si>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</si>
  <si>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</si>
  <si>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</si>
  <si>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</si>
  <si>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</si>
  <si>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</si>
  <si>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</si>
  <si>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</si>
  <si>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</si>
  <si>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</si>
  <si>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</si>
  <si>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</si>
  <si>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</si>
  <si>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</si>
  <si>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</si>
  <si>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</si>
  <si>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{1f5a3693-298a-4e3f-9239-714c7dfb1621}</t>
  </si>
  <si>
    <t>2</t>
  </si>
  <si>
    <t>02</t>
  </si>
  <si>
    <t>ZTI</t>
  </si>
  <si>
    <t>{953c6f88-0f44-4609-9584-cf8e50d62166}</t>
  </si>
  <si>
    <t>03</t>
  </si>
  <si>
    <t>Vytápění</t>
  </si>
  <si>
    <t>{cd770a81-9b65-4303-8bb4-d9d7246246a2}</t>
  </si>
  <si>
    <t>10</t>
  </si>
  <si>
    <t>ÚT</t>
  </si>
  <si>
    <t>Soupis</t>
  </si>
  <si>
    <t>{d2c2ab05-acbd-46ef-be82-9b7c1ee5fe2c}</t>
  </si>
  <si>
    <t>06</t>
  </si>
  <si>
    <t>Přípojky a venkovní úpravy</t>
  </si>
  <si>
    <t>{712b946c-f06b-443c-8ebc-69401dd50527}</t>
  </si>
  <si>
    <t>0601</t>
  </si>
  <si>
    <t>Vodovod</t>
  </si>
  <si>
    <t>{19559cd1-dacd-4937-bdd3-d574900a7e89}</t>
  </si>
  <si>
    <t>0602</t>
  </si>
  <si>
    <t xml:space="preserve">Kanalizace </t>
  </si>
  <si>
    <t>{47edb444-e9a6-47a3-bd70-e43f20f962d7}</t>
  </si>
  <si>
    <t>0603</t>
  </si>
  <si>
    <t>Zpevněné plochy a sadové úpravy</t>
  </si>
  <si>
    <t>{b200844c-5cf1-4d08-b390-fe0aeb2a755e}</t>
  </si>
  <si>
    <t>05</t>
  </si>
  <si>
    <t>Opěrná zeď</t>
  </si>
  <si>
    <t>{6b7ce60a-5e84-47c3-9b3e-e3de966672fa}</t>
  </si>
  <si>
    <t>04</t>
  </si>
  <si>
    <t>Elektroinstalace</t>
  </si>
  <si>
    <t>{5ecd98c5-ad27-49d0-9a74-103961cb276d}</t>
  </si>
  <si>
    <t>D1.4b</t>
  </si>
  <si>
    <t>Zařízení silnoproudé elektrotechniky</t>
  </si>
  <si>
    <t>{45f8c085-ac46-4e61-8eda-101e4aca6e02}</t>
  </si>
  <si>
    <t>D1.4c</t>
  </si>
  <si>
    <t>Fotovoltaika</t>
  </si>
  <si>
    <t>{50287536-1c06-49ef-aba4-c215168fc872}</t>
  </si>
  <si>
    <t>D1.4a</t>
  </si>
  <si>
    <t>Slaboproud</t>
  </si>
  <si>
    <t>{20860392-70ff-4731-b9b6-edec4050666a}</t>
  </si>
  <si>
    <t>07</t>
  </si>
  <si>
    <t>VZT</t>
  </si>
  <si>
    <t>{80d3fac9-3eda-4b2e-8113-f671277a0d27}</t>
  </si>
  <si>
    <t>09</t>
  </si>
  <si>
    <t>VRN</t>
  </si>
  <si>
    <t>{f3186e1d-3e02-44e6-9db2-e3e793f1317a}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</si>
  <si>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</si>
  <si>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</si>
  <si>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</si>
  <si>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</si>
  <si>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</si>
  <si>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</si>
  <si>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</si>
  <si>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</si>
  <si>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</si>
  <si>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</si>
  <si>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</si>
  <si>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</si>
  <si>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</si>
  <si>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</si>
  <si>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</si>
  <si>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</si>
  <si>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</si>
  <si>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</si>
  <si>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2 - Zakládání</t>
  </si>
  <si>
    <t>9 - Ostatní konstrukce a práce, bourání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</si>
  <si>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</si>
  <si>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</si>
  <si>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</si>
  <si>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</si>
  <si>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</si>
  <si>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</si>
  <si>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767 - Konstrukce zámečnické</t>
  </si>
  <si>
    <t>783 - Dokončovací práce - nátěry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</si>
  <si>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</si>
  <si>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</si>
  <si>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</si>
  <si>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</si>
  <si>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</si>
  <si>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</si>
  <si>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</si>
  <si>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777 - Podlahy lité</t>
  </si>
  <si>
    <t xml:space="preserve">    781 - Dokončovací práce - obklady</t>
  </si>
  <si>
    <t>2) Ostatní náklady</t>
  </si>
  <si>
    <t>Zařízení staveniště</t>
  </si>
  <si>
    <t>Mimostav. doprava</t>
  </si>
  <si>
    <t>Územní vlivy</t>
  </si>
  <si>
    <t>Provozní vlivy</t>
  </si>
  <si>
    <t>Ostatní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</si>
  <si>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</si>
  <si>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</si>
  <si>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</si>
  <si>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</si>
  <si>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</si>
  <si>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</si>
  <si>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</si>
  <si>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</si>
  <si>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</si>
  <si>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</si>
  <si>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</si>
  <si>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</si>
  <si>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</si>
  <si>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</si>
  <si>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</si>
  <si>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Zakládání</t>
  </si>
  <si>
    <t>ROZPOCET</t>
  </si>
  <si>
    <t>K</t>
  </si>
  <si>
    <t>213141111</t>
  </si>
  <si>
    <t>Zřízení vrstvy z geotextilie v rovině nebo ve sklonu do 1:5 š do 3 m</t>
  </si>
  <si>
    <t>m2</t>
  </si>
  <si>
    <t>4</t>
  </si>
  <si>
    <t>1544554859</t>
  </si>
  <si>
    <t>PP</t>
  </si>
  <si>
    <t>VV</t>
  </si>
  <si>
    <t>38,05*5,8+32*5,2+26,05*5,1</t>
  </si>
  <si>
    <t>519,945*1,1 "Přepočtené koeficientem množství</t>
  </si>
  <si>
    <t>M</t>
  </si>
  <si>
    <t>RTX.69366205</t>
  </si>
  <si>
    <t>Netkaná geotextilie   100 g</t>
  </si>
  <si>
    <t>8</t>
  </si>
  <si>
    <t>-265872100</t>
  </si>
  <si>
    <t>519,945*1,1845 "Přepočtené koeficientem množství</t>
  </si>
  <si>
    <t>3</t>
  </si>
  <si>
    <t>226212113</t>
  </si>
  <si>
    <t>Vrty velkoprofilové svislé zapažené D přes 550 do 650 mm hl od 0 do 5 m hornina III</t>
  </si>
  <si>
    <t>m</t>
  </si>
  <si>
    <t>50964552</t>
  </si>
  <si>
    <t>piloty prům 630 dle tabulky pilot</t>
  </si>
  <si>
    <t>č 1</t>
  </si>
  <si>
    <t>4*1</t>
  </si>
  <si>
    <t>č 2-4</t>
  </si>
  <si>
    <t>4,5*3</t>
  </si>
  <si>
    <t>č 5-6</t>
  </si>
  <si>
    <t>4,5*2</t>
  </si>
  <si>
    <t>č 7</t>
  </si>
  <si>
    <t>č 8</t>
  </si>
  <si>
    <t>5*1</t>
  </si>
  <si>
    <t>č 13-14</t>
  </si>
  <si>
    <t>5,5*2</t>
  </si>
  <si>
    <t>č 15</t>
  </si>
  <si>
    <t>5,5*1</t>
  </si>
  <si>
    <t>č 19-20</t>
  </si>
  <si>
    <t>č 21</t>
  </si>
  <si>
    <t>č 25</t>
  </si>
  <si>
    <t>Součet</t>
  </si>
  <si>
    <t>226212213</t>
  </si>
  <si>
    <t>Vrty velkoprofilové svislé zapažené D přes 550 do 650 mm hl od 0 do 10 m hornina III</t>
  </si>
  <si>
    <t>742348851</t>
  </si>
  <si>
    <t>č 22-24</t>
  </si>
  <si>
    <t>6*3+32,5</t>
  </si>
  <si>
    <t>5</t>
  </si>
  <si>
    <t>226213213</t>
  </si>
  <si>
    <t>Vrty velkoprofilové svislé zapažené D přes 850 do 1050 mm hl od 0 do 10 m hornina III</t>
  </si>
  <si>
    <t>84024352</t>
  </si>
  <si>
    <t>piloty prům 880 dle tabulky pilot</t>
  </si>
  <si>
    <t>č 9,10,11,12,16-18</t>
  </si>
  <si>
    <t>5,5*4+6*3+2</t>
  </si>
  <si>
    <t>6</t>
  </si>
  <si>
    <t>231212112</t>
  </si>
  <si>
    <t>Zřízení pilot svislých zapažených D přes 450 do 650 mm hl od 0 do 10 m s vytažením pažnic z betonu železového</t>
  </si>
  <si>
    <t>-118561681</t>
  </si>
  <si>
    <t>6*1+5,5*3+5,5*2+5*1+2*7+6,5+2*7,5+3*7+3*7</t>
  </si>
  <si>
    <t>7</t>
  </si>
  <si>
    <t>58932935</t>
  </si>
  <si>
    <t>beton C 25/30 XF1 XA1 kamenivo frakce 0/8</t>
  </si>
  <si>
    <t>m3</t>
  </si>
  <si>
    <t>-2108178928</t>
  </si>
  <si>
    <t>92*3,14*0,315*0,315</t>
  </si>
  <si>
    <t>231212113</t>
  </si>
  <si>
    <t>Zřízení pilot svislých zapažených D přes 650 do 1250 mm hl od 0 do 10 m s vytažením pažnic z betonu železového</t>
  </si>
  <si>
    <t>-1936651485</t>
  </si>
  <si>
    <t>9,10,11,12,16-18</t>
  </si>
  <si>
    <t>7*2+7*2+7,5*3</t>
  </si>
  <si>
    <t>9</t>
  </si>
  <si>
    <t>1924259126</t>
  </si>
  <si>
    <t>40*3,14*0,44*0,44</t>
  </si>
  <si>
    <t>231611114</t>
  </si>
  <si>
    <t>Výztuž pilot betonovaných do země ocel z betonářské oceli 10 505</t>
  </si>
  <si>
    <t>t</t>
  </si>
  <si>
    <t>-1909554659</t>
  </si>
  <si>
    <t>armokoš pro piloty prům.880</t>
  </si>
  <si>
    <t>40*13*0,00158*1,1</t>
  </si>
  <si>
    <t>2*3,14*0,44*5*40*0,000222*1,1</t>
  </si>
  <si>
    <t>Mezisoučet</t>
  </si>
  <si>
    <t>armokoš pro piloty prům.630</t>
  </si>
  <si>
    <t>92*10*0,00158*1,1</t>
  </si>
  <si>
    <t>2*3,1*0,315*5*92*0,000222*1,1</t>
  </si>
  <si>
    <t>11</t>
  </si>
  <si>
    <t>271532212</t>
  </si>
  <si>
    <t>Podsyp pod základové konstrukce se zhutněním z hrubého kameniva frakce 16 až 32 mm</t>
  </si>
  <si>
    <t>1106880571</t>
  </si>
  <si>
    <t>pasy</t>
  </si>
  <si>
    <t>0,8*0,10*(2*6*6+2*1,7+2*0,35)</t>
  </si>
  <si>
    <t>0,8*0,1*(9*6+2*1,7+2*0,35)</t>
  </si>
  <si>
    <t>0,8*0,1*(12*4,4+6*4,5)</t>
  </si>
  <si>
    <t>deska</t>
  </si>
  <si>
    <t>0,1*(38,05*5,8+32*5,2+26,05*5,1)</t>
  </si>
  <si>
    <t>12</t>
  </si>
  <si>
    <t>273322511</t>
  </si>
  <si>
    <t>Základové desky ze ŽB se zvýšenými nároky na prostředí tř. C 25/30</t>
  </si>
  <si>
    <t>1482154792</t>
  </si>
  <si>
    <t>0,2*(38,05*5,8+32*5,2+26,05*5,1)</t>
  </si>
  <si>
    <t>13</t>
  </si>
  <si>
    <t>273351121</t>
  </si>
  <si>
    <t>Zřízení bednění základových desek</t>
  </si>
  <si>
    <t>1750419407</t>
  </si>
  <si>
    <t>0,3*(5,8+10,3+38,05*2)</t>
  </si>
  <si>
    <t>14</t>
  </si>
  <si>
    <t>273351122</t>
  </si>
  <si>
    <t>Odstranění bednění základových desek</t>
  </si>
  <si>
    <t>1296661834</t>
  </si>
  <si>
    <t>273361821</t>
  </si>
  <si>
    <t>Výztuž základových desek betonářskou ocelí 10 505 (R)</t>
  </si>
  <si>
    <t>1034552817</t>
  </si>
  <si>
    <t>hlavní výztuž</t>
  </si>
  <si>
    <t>0,000888*1,1*15,4*14*7</t>
  </si>
  <si>
    <t>spony</t>
  </si>
  <si>
    <t>0,000222*1,1*0,15*77*7*5</t>
  </si>
  <si>
    <t>16</t>
  </si>
  <si>
    <t>274322511</t>
  </si>
  <si>
    <t>Základové pasy ze ŽB se zvýšenými nároky na prostředí tř. C 25/30</t>
  </si>
  <si>
    <t>965239879</t>
  </si>
  <si>
    <t>0,7*0,6*(2*6*6+2*1,7+2*0,35)</t>
  </si>
  <si>
    <t>0,7*0,6*(9*6+2*1,7+2*0,35)</t>
  </si>
  <si>
    <t>0,7*0,6*(12*4,4+6*4,5)</t>
  </si>
  <si>
    <t>17</t>
  </si>
  <si>
    <t>274351121</t>
  </si>
  <si>
    <t>Zřízení bednění základových pasů rovného</t>
  </si>
  <si>
    <t>228097099</t>
  </si>
  <si>
    <t>10*0,6*(2*4,4+2*5,3)</t>
  </si>
  <si>
    <t>5*0,6*(2*4,5+2*5,3)</t>
  </si>
  <si>
    <t>18</t>
  </si>
  <si>
    <t>274351122</t>
  </si>
  <si>
    <t>Odstranění bednění základových pasů rovného</t>
  </si>
  <si>
    <t>1737621939</t>
  </si>
  <si>
    <t>19</t>
  </si>
  <si>
    <t>274361821</t>
  </si>
  <si>
    <t>Výztuž základových pasů betonářskou ocelí 10 505 (R)</t>
  </si>
  <si>
    <t>911328326</t>
  </si>
  <si>
    <t>ZP1 příčné pasy</t>
  </si>
  <si>
    <t>0,00158*1,1*6*16,1*13</t>
  </si>
  <si>
    <t>0,000395*2,45*77*6*1,1</t>
  </si>
  <si>
    <t>0,000395*1,6*77*6*1,1</t>
  </si>
  <si>
    <t>ZP1 podélné pasy</t>
  </si>
  <si>
    <t>0,00158*1,1*38,05*2*13</t>
  </si>
  <si>
    <t>0,00158*1,1*32,05*13</t>
  </si>
  <si>
    <t>0,00158*1,1*26,05*13</t>
  </si>
  <si>
    <t>0,000395*2,45*77/15,40*38,05*2*1,1</t>
  </si>
  <si>
    <t>0,000395*2,45*77/15,40*32,05*1,1</t>
  </si>
  <si>
    <t>0,000395*2,45*77/15,40*26,05*1,1</t>
  </si>
  <si>
    <t>0,000395*1,6*77/15,4*38,05*2*1,1</t>
  </si>
  <si>
    <t>0,000395*1,6*77/15,4*32,05*1,1</t>
  </si>
  <si>
    <t>0,000395*1,6*77/15,4*26,5*1,1</t>
  </si>
  <si>
    <t>20</t>
  </si>
  <si>
    <t>311101211</t>
  </si>
  <si>
    <t>Vytvoření prostupů do 0,02 m2 ve zdech nosných osazením vložek z trub, dílců, tvarovek</t>
  </si>
  <si>
    <t>1136569928</t>
  </si>
  <si>
    <t>kanalizace</t>
  </si>
  <si>
    <t>0,7*(8+3*2+2)</t>
  </si>
  <si>
    <t>elektro, vodovod, stlač.vzduch</t>
  </si>
  <si>
    <t>5*0,7</t>
  </si>
  <si>
    <t>OSM.220010</t>
  </si>
  <si>
    <t>KGEM trouba DN110x3,2/1000 SN4 EN 13476-2</t>
  </si>
  <si>
    <t>kus</t>
  </si>
  <si>
    <t>-1563786137</t>
  </si>
  <si>
    <t>22</t>
  </si>
  <si>
    <t>OSM.222010</t>
  </si>
  <si>
    <t>KGEM trouba DN160x4,0/1000 SN4 EN 13476-2</t>
  </si>
  <si>
    <t>-1231290813</t>
  </si>
  <si>
    <t>(8+3*2+2)</t>
  </si>
  <si>
    <t>23</t>
  </si>
  <si>
    <t>76799R</t>
  </si>
  <si>
    <t>Výroba armokošů</t>
  </si>
  <si>
    <t>-1693617954</t>
  </si>
  <si>
    <t>92+40</t>
  </si>
  <si>
    <t>24</t>
  </si>
  <si>
    <t>998001011</t>
  </si>
  <si>
    <t>Přesun hmot pro piloty nebo podzemní stěny betonované na místě</t>
  </si>
  <si>
    <t>-734624785</t>
  </si>
  <si>
    <t>Ostatní konstrukce a práce, bourání</t>
  </si>
  <si>
    <t>25</t>
  </si>
  <si>
    <t>941211111</t>
  </si>
  <si>
    <t>Montáž lešení řadového rámového lehkého zatížení do 200 kg/m2 š od 0,6 do 0,9 m v do 10 m</t>
  </si>
  <si>
    <t>-221123085</t>
  </si>
  <si>
    <t>pro zdění a fasádu</t>
  </si>
  <si>
    <t>98,5*3,5+97,5*5</t>
  </si>
  <si>
    <t>26</t>
  </si>
  <si>
    <t>941211211</t>
  </si>
  <si>
    <t>Příplatek k lešení řadovému rámovému lehkému do 200 kg/m2 š od 0,6 do 0,9 m v do 10 m za každý den použití</t>
  </si>
  <si>
    <t>727644263</t>
  </si>
  <si>
    <t>832,25*60</t>
  </si>
  <si>
    <t>27</t>
  </si>
  <si>
    <t>941211811</t>
  </si>
  <si>
    <t>Demontáž lešení řadového rámového lehkého zatížení do 200 kg/m2 š od 0,6 do 0,9 m v do 10 m</t>
  </si>
  <si>
    <t>-263636509</t>
  </si>
  <si>
    <t>28</t>
  </si>
  <si>
    <t>944511111</t>
  </si>
  <si>
    <t>Montáž ochranné sítě z textilie z umělých vláken</t>
  </si>
  <si>
    <t>-1959880612</t>
  </si>
  <si>
    <t>pro fasádu</t>
  </si>
  <si>
    <t>97,5*5</t>
  </si>
  <si>
    <t>29</t>
  </si>
  <si>
    <t>944511211</t>
  </si>
  <si>
    <t>Příplatek k ochranné síti za každý den použití</t>
  </si>
  <si>
    <t>1206047696</t>
  </si>
  <si>
    <t>487,5*30</t>
  </si>
  <si>
    <t>30</t>
  </si>
  <si>
    <t>944511811</t>
  </si>
  <si>
    <t>Demontáž ochranné sítě z textilie z umělých vláken</t>
  </si>
  <si>
    <t>617898130</t>
  </si>
  <si>
    <t>31</t>
  </si>
  <si>
    <t>949101112</t>
  </si>
  <si>
    <t>Lešení pomocné pro objekty pozemních staveb s lešeňovou podlahou v přes 1,9 do 3,5 m zatížení do 150 kg/m2</t>
  </si>
  <si>
    <t>-1764537523</t>
  </si>
  <si>
    <t>450</t>
  </si>
  <si>
    <t>32</t>
  </si>
  <si>
    <t>993111111</t>
  </si>
  <si>
    <t>Dovoz a odvoz lešení řadového do 10 km včetně naložení a složení</t>
  </si>
  <si>
    <t>-822446359</t>
  </si>
  <si>
    <t>HSV</t>
  </si>
  <si>
    <t>Práce a dodávky HSV</t>
  </si>
  <si>
    <t>Zemní práce</t>
  </si>
  <si>
    <t>33</t>
  </si>
  <si>
    <t>113107322</t>
  </si>
  <si>
    <t>Odstranění podkladu z kameniva drceného tl přes 100 do 200 mm strojně pl do 50 m2</t>
  </si>
  <si>
    <t>1693874127</t>
  </si>
  <si>
    <t>asfalt pod stavbou</t>
  </si>
  <si>
    <t>65,9</t>
  </si>
  <si>
    <t>34</t>
  </si>
  <si>
    <t>113107342</t>
  </si>
  <si>
    <t>Odstranění podkladu živičného tl přes 50 do 100 mm strojně pl do 50 m2</t>
  </si>
  <si>
    <t>1470217545</t>
  </si>
  <si>
    <t>35</t>
  </si>
  <si>
    <t>121151123</t>
  </si>
  <si>
    <t>Sejmutí ornice plochy přes 500 m2 tl vrstvy do 200 mm strojně</t>
  </si>
  <si>
    <t>793107427</t>
  </si>
  <si>
    <t>36</t>
  </si>
  <si>
    <t>122251105</t>
  </si>
  <si>
    <t>Odkopávky a prokopávky nezapažené v hornině třídy těžitelnosti I skupiny 3 objem do 1000 m3 strojně</t>
  </si>
  <si>
    <t>-1746197436</t>
  </si>
  <si>
    <t>20*28,6*1,1</t>
  </si>
  <si>
    <t>37</t>
  </si>
  <si>
    <t>162751117</t>
  </si>
  <si>
    <t>Vodorovné přemístění do 10000 m výkopku/sypaniny z horniny třídy těžitelnosti I, skupiny 1 až 3</t>
  </si>
  <si>
    <t>168750166</t>
  </si>
  <si>
    <t>629,2-211,47-12,74</t>
  </si>
  <si>
    <t>38</t>
  </si>
  <si>
    <t>171201231</t>
  </si>
  <si>
    <t>Poplatek za uložení zeminy a kamení na recyklační skládce (skládkovné) kód odpadu 17 05 04</t>
  </si>
  <si>
    <t>-1307317745</t>
  </si>
  <si>
    <t>404,99*2</t>
  </si>
  <si>
    <t>39</t>
  </si>
  <si>
    <t>171251201</t>
  </si>
  <si>
    <t>Uložení sypaniny na skládky nebo meziskládky</t>
  </si>
  <si>
    <t>1868312101</t>
  </si>
  <si>
    <t>40</t>
  </si>
  <si>
    <t>174151102</t>
  </si>
  <si>
    <t>Zásyp v prostoru s omezeným pohybem stroje sypaninou se zhutněním</t>
  </si>
  <si>
    <t>809454159</t>
  </si>
  <si>
    <t>10*0,6*4,4*5,3</t>
  </si>
  <si>
    <t>5*0,6*4,5*5,3</t>
  </si>
  <si>
    <t>41</t>
  </si>
  <si>
    <t>175111101</t>
  </si>
  <si>
    <t>Obsypání potrubí ručně sypaninou bez prohození, uloženou do 3 m</t>
  </si>
  <si>
    <t>-485355608</t>
  </si>
  <si>
    <t>el</t>
  </si>
  <si>
    <t>0,3*0,2*(8,6+11,7)</t>
  </si>
  <si>
    <t>kan dešť</t>
  </si>
  <si>
    <t>0,3*0,3*(4*8,1+3*1,8+20,4+27,7+10,5+2,4+5,1)</t>
  </si>
  <si>
    <t>kan spl</t>
  </si>
  <si>
    <t>0,3*0,3*(9,8+5*2,2+3,7)</t>
  </si>
  <si>
    <t>42</t>
  </si>
  <si>
    <t>58331200</t>
  </si>
  <si>
    <t>štěrkopísek netříděný</t>
  </si>
  <si>
    <t>1763846209</t>
  </si>
  <si>
    <t>12,774*2 "Přepočtené koeficientem množství</t>
  </si>
  <si>
    <t>Svislé a kompletní konstrukce</t>
  </si>
  <si>
    <t>43</t>
  </si>
  <si>
    <t>311113144</t>
  </si>
  <si>
    <t>Nosná zeď tl přes 250 do 300 mm z hladkých tvárnic ztraceného bednění včetně výplně z betonu tř. C 20/25</t>
  </si>
  <si>
    <t>-1747839479</t>
  </si>
  <si>
    <t>atika</t>
  </si>
  <si>
    <t>0,6*89,6</t>
  </si>
  <si>
    <t>44</t>
  </si>
  <si>
    <t>311361221</t>
  </si>
  <si>
    <t>Výztuž nosných zdí betonářskou ocelí 10 216</t>
  </si>
  <si>
    <t>2089587536</t>
  </si>
  <si>
    <t>0,6*89,6*(2,5*2+8)*0,00089*1,05</t>
  </si>
  <si>
    <t>45</t>
  </si>
  <si>
    <t>311234081.WNR</t>
  </si>
  <si>
    <t>Zdivo jednovrstvé z cihel Porotherm 38 P10 z cihel na maltu M5 tl 380 mm</t>
  </si>
  <si>
    <t>600089742</t>
  </si>
  <si>
    <t>(3,85+0,29)*(1,5*2+4,7+3,9+1,7+4,8+5,6+4,3+5,6*4)</t>
  </si>
  <si>
    <t>odpočet otvorů</t>
  </si>
  <si>
    <t>-(2,7*0,75*4+1*2,1+2,8*0,75)</t>
  </si>
  <si>
    <t>46</t>
  </si>
  <si>
    <t>311270341</t>
  </si>
  <si>
    <t>Zdivo z vápenopískových přesných děrovaných tvárnic 7DF s elektroinstalačními kanály do P15 tl 200 mm</t>
  </si>
  <si>
    <t>-1864069779</t>
  </si>
  <si>
    <t>4,15*(3,4*2+5,8+5,1+5,6+4,8)</t>
  </si>
  <si>
    <t>odp. otvorů</t>
  </si>
  <si>
    <t>-(1*2*4+0,8*2)</t>
  </si>
  <si>
    <t>47</t>
  </si>
  <si>
    <t>317142422.XLA</t>
  </si>
  <si>
    <t>Překlad nenosný pórobetonový Ytong NEP 100-1250 dl přes 100 do 1250 mm</t>
  </si>
  <si>
    <t>938136335</t>
  </si>
  <si>
    <t>48</t>
  </si>
  <si>
    <t>317142442.XLA</t>
  </si>
  <si>
    <t>Překlad nenosný pórobetonový Ytong NEP 150-1250 dl přes 1000 do 1250 mm</t>
  </si>
  <si>
    <t>-1337483473</t>
  </si>
  <si>
    <t>49</t>
  </si>
  <si>
    <t>317143431.XLA</t>
  </si>
  <si>
    <t>Překlad nosný Ytong NOP 200-1250 dl 1250 mm</t>
  </si>
  <si>
    <t>-2097716369</t>
  </si>
  <si>
    <t>4+1</t>
  </si>
  <si>
    <t>50</t>
  </si>
  <si>
    <t>331123911</t>
  </si>
  <si>
    <t>Montáž ŽB sloupů přivařením k základu hmotnosti do 1,5 t budova v do 18 m</t>
  </si>
  <si>
    <t>2025829181</t>
  </si>
  <si>
    <t>51</t>
  </si>
  <si>
    <t>59362000</t>
  </si>
  <si>
    <t>sloup ŽB včetně výztuže do 200kg/m3 objem prefabrikátu do 1m3</t>
  </si>
  <si>
    <t>-546212813</t>
  </si>
  <si>
    <t>0,4*0,4*3,6*25</t>
  </si>
  <si>
    <t>52</t>
  </si>
  <si>
    <t>342151111R</t>
  </si>
  <si>
    <t>Montáž opláštění stěn ocelových kcí z panelů šroubovaných budov v do 6 m</t>
  </si>
  <si>
    <t>-960928901</t>
  </si>
  <si>
    <t>H3</t>
  </si>
  <si>
    <t>2,9*6+2,45+3,15+8,45+12,20</t>
  </si>
  <si>
    <t>53</t>
  </si>
  <si>
    <t>55324723R</t>
  </si>
  <si>
    <t>panel stěnový vnější, izolace PIR, viditelné kotvení, U 0,11W/m2K, modulová/celková š 1100/1120mm tl. dle PD</t>
  </si>
  <si>
    <t>-661887760</t>
  </si>
  <si>
    <t>43,65*1,1 "Přepočtené koeficientem množství</t>
  </si>
  <si>
    <t>54</t>
  </si>
  <si>
    <t>342272225.XLA</t>
  </si>
  <si>
    <t>Příčka z tvárnic Ytong Klasik 100 na tenkovrstvou maltu tl 100 mm</t>
  </si>
  <si>
    <t>488264499</t>
  </si>
  <si>
    <t>4,15*(5+2*2,6+1,55+3,75+1,5+3,2+1,95*2)</t>
  </si>
  <si>
    <t>-(0,7*2*2+0,8*2*3+1*2)</t>
  </si>
  <si>
    <t>55</t>
  </si>
  <si>
    <t>342272245.XLA</t>
  </si>
  <si>
    <t>Příčka z tvárnic Ytong Klasik 150 na tenkovrstvou maltu tl 150 mm</t>
  </si>
  <si>
    <t>-1653515293</t>
  </si>
  <si>
    <t>4,15*(3,7+1,8+5)</t>
  </si>
  <si>
    <t>-(0,6*2+0,8*2)</t>
  </si>
  <si>
    <t>stáv. budova  baterie</t>
  </si>
  <si>
    <t>4,15*(15+2,8+1,6)-0,8*2</t>
  </si>
  <si>
    <t>56</t>
  </si>
  <si>
    <t>389941023</t>
  </si>
  <si>
    <t>Montáž kovových doplňkových konstrukcí přes 10 do 30 kg pro montáž prefabrikovaných dílců</t>
  </si>
  <si>
    <t>kg</t>
  </si>
  <si>
    <t>752980307</t>
  </si>
  <si>
    <t>P20 plech v základu</t>
  </si>
  <si>
    <t>39,25*25</t>
  </si>
  <si>
    <t>P10</t>
  </si>
  <si>
    <t>9,42*1,2*25</t>
  </si>
  <si>
    <t>57</t>
  </si>
  <si>
    <t>13611228</t>
  </si>
  <si>
    <t>plech ocelový hladký jakost S235JR tl 10mm tabule</t>
  </si>
  <si>
    <t>-274331631</t>
  </si>
  <si>
    <t>0,03925*25</t>
  </si>
  <si>
    <t>0,00942*1,2*25</t>
  </si>
  <si>
    <t>1,264*1,05 "Přepočtené koeficientem množství</t>
  </si>
  <si>
    <t>Vodorovné konstrukce</t>
  </si>
  <si>
    <t>58</t>
  </si>
  <si>
    <t>975121121</t>
  </si>
  <si>
    <t>Zřízení jednořadého podchycení konstrukcí systémovými samostatnými stojkami v do 4 m zatížení přes 750 do 1000 kg/m</t>
  </si>
  <si>
    <t>622835698</t>
  </si>
  <si>
    <t>průvlaky před betonáží</t>
  </si>
  <si>
    <t>(38,05*2+31,7+0,35+1,7+4*6+0,35)</t>
  </si>
  <si>
    <t>5,26*18</t>
  </si>
  <si>
    <t>59</t>
  </si>
  <si>
    <t>975121122</t>
  </si>
  <si>
    <t>Příplatek k jednořadému podchycení konstrukcí systémovými samostatnými stojkami v do 4 m zatížení přes 750 do 1000 kg/m za první a ZKD den použití</t>
  </si>
  <si>
    <t>1781889046</t>
  </si>
  <si>
    <t>228,88*21</t>
  </si>
  <si>
    <t>60</t>
  </si>
  <si>
    <t>975121123</t>
  </si>
  <si>
    <t>Odstranění jednořadého podchycení konstrukcí systémovými samostatnými stojkami v do 4 m zatížení přes 750 do 1000 kg/m</t>
  </si>
  <si>
    <t>259765300</t>
  </si>
  <si>
    <t>61</t>
  </si>
  <si>
    <t>411121125</t>
  </si>
  <si>
    <t>Montáž prefabrikovaných ŽB stropů ze stropních panelů š 1200 mm dl přes 3800 do 7000 mm</t>
  </si>
  <si>
    <t>1791467361</t>
  </si>
  <si>
    <t>62</t>
  </si>
  <si>
    <t>411121135</t>
  </si>
  <si>
    <t>Montáž prefabrikovaných ŽB stropů ze stropních panelů š 1800 mm dl přes 3800 do 7000 mm</t>
  </si>
  <si>
    <t>-292356940</t>
  </si>
  <si>
    <t>63</t>
  </si>
  <si>
    <t>411121145</t>
  </si>
  <si>
    <t>Montáž prefabrikovaných ŽB stropů ze stropních panelů š 2400 mm dl přes 3800 do 7000 mm</t>
  </si>
  <si>
    <t>-1871430034</t>
  </si>
  <si>
    <t>64</t>
  </si>
  <si>
    <t>59343000</t>
  </si>
  <si>
    <t>stropní panel ŽB včetně výztuže do 150kg/m3 objem prefabrikátu do 1m3</t>
  </si>
  <si>
    <t>-1438929680</t>
  </si>
  <si>
    <t>(4*1,13*5,7+2*5,7*1,435+5,7*0,85+29*2,4*5,7)*0,07</t>
  </si>
  <si>
    <t>65</t>
  </si>
  <si>
    <t>411321414</t>
  </si>
  <si>
    <t>Stropy deskové ze ŽB tř. C 25/30</t>
  </si>
  <si>
    <t>1763242891</t>
  </si>
  <si>
    <t>0,13*(38,05*5,8+32*5,2+26,05*5,1)</t>
  </si>
  <si>
    <t>66</t>
  </si>
  <si>
    <t>411351011</t>
  </si>
  <si>
    <t>Zřízení bednění stropů deskových tl přes 5 do 25 cm bez podpěrné kce</t>
  </si>
  <si>
    <t>822816682</t>
  </si>
  <si>
    <t>po obvodu</t>
  </si>
  <si>
    <t>67</t>
  </si>
  <si>
    <t>411351012</t>
  </si>
  <si>
    <t>Odstranění bednění stropů deskových tl přes 5 do 25 cm bez podpěrné kce</t>
  </si>
  <si>
    <t>-1868377738</t>
  </si>
  <si>
    <t>68</t>
  </si>
  <si>
    <t>411354313</t>
  </si>
  <si>
    <t>Zřízení podpěrné konstrukce stropů výšky do 4 m tl přes 15 do 25 cm</t>
  </si>
  <si>
    <t>528619078</t>
  </si>
  <si>
    <t>38,05*5,8+32*5,2+26,05*5,1-0,4*(6*3*5,26)</t>
  </si>
  <si>
    <t>69</t>
  </si>
  <si>
    <t>411354314</t>
  </si>
  <si>
    <t>Odstranění podpěrné konstrukce stropů výšky do 4 m tl přes 15 do 25 cm</t>
  </si>
  <si>
    <t>-1540714683</t>
  </si>
  <si>
    <t>70</t>
  </si>
  <si>
    <t>411361821</t>
  </si>
  <si>
    <t>Výztuž stropů betonářskou ocelí 10 505</t>
  </si>
  <si>
    <t>567841187</t>
  </si>
  <si>
    <t xml:space="preserve"> 25kg/m2</t>
  </si>
  <si>
    <t>(38,05*5,8+32*5,2+26,05*5,1)*0,025</t>
  </si>
  <si>
    <t>71</t>
  </si>
  <si>
    <t>413123903</t>
  </si>
  <si>
    <t>Montáž trámů, průvlaků, ztužidel s nesvařovanými spoji hmotnosti přes 3 do 5 t budova v do 18 m</t>
  </si>
  <si>
    <t>-1619503240</t>
  </si>
  <si>
    <t>72</t>
  </si>
  <si>
    <t>59323003</t>
  </si>
  <si>
    <t>průvlak ŽB včetně výztuže přes 200 do 230kg/m3 objem prefabrikátu přes 1m3</t>
  </si>
  <si>
    <t>2040009720</t>
  </si>
  <si>
    <t>0,3*5,26*18</t>
  </si>
  <si>
    <t>73</t>
  </si>
  <si>
    <t>417321616</t>
  </si>
  <si>
    <t>Ztužující pásy a věnce ze ŽB tř. C 30/37</t>
  </si>
  <si>
    <t>1263615522</t>
  </si>
  <si>
    <t>0,25*0,4*(38,05*2+31,7+0,35+1,7+4*6+0,35)</t>
  </si>
  <si>
    <t>74</t>
  </si>
  <si>
    <t>417351115</t>
  </si>
  <si>
    <t>Zřízení bednění ztužujících věnců</t>
  </si>
  <si>
    <t>-1119525753</t>
  </si>
  <si>
    <t>(0,25*2+0,4)*(38,05*2+31,7+0,35+1,7+4*6+0,35)</t>
  </si>
  <si>
    <t>75</t>
  </si>
  <si>
    <t>417351116</t>
  </si>
  <si>
    <t>Odstranění bednění ztužujících věnců</t>
  </si>
  <si>
    <t>1343773317</t>
  </si>
  <si>
    <t>76</t>
  </si>
  <si>
    <t>417361821</t>
  </si>
  <si>
    <t>Výztuž ztužujících pásů a věnců betonářskou ocelí 10 505</t>
  </si>
  <si>
    <t>1122646976</t>
  </si>
  <si>
    <t>0,4*(38,05*2+31,7+0,35+1,7+4*6+0,35)*0,025*1,15</t>
  </si>
  <si>
    <t>Úpravy povrchů, podlahy a osazování výplní</t>
  </si>
  <si>
    <t>77</t>
  </si>
  <si>
    <t>612131121</t>
  </si>
  <si>
    <t>Penetrační disperzní nátěr vnitřních stěn nanášený ručně</t>
  </si>
  <si>
    <t>-157517126</t>
  </si>
  <si>
    <t>vnitřní zdivo</t>
  </si>
  <si>
    <t>4,1*(25,4+5,1*2+6,2+5+2,1)</t>
  </si>
  <si>
    <t xml:space="preserve">odp. otvorů  </t>
  </si>
  <si>
    <t>ostění</t>
  </si>
  <si>
    <t>0,4*(2,7+2*0,75*4+1+2*2,1+2,8+4*0,75)</t>
  </si>
  <si>
    <t>78</t>
  </si>
  <si>
    <t>612142001</t>
  </si>
  <si>
    <t>Potažení vnitřních stěn sklovláknitým pletivem vtlačeným do tenkovrstvé hmoty</t>
  </si>
  <si>
    <t>-1504868917</t>
  </si>
  <si>
    <t>odp. otvorů  a obkladů</t>
  </si>
  <si>
    <t>-2*(1,8+3,15+3,7+2,6)</t>
  </si>
  <si>
    <t>79</t>
  </si>
  <si>
    <t>612341131</t>
  </si>
  <si>
    <t>Potažení vnitřních stěn sádrovým štukem tloušťky do 3 mm</t>
  </si>
  <si>
    <t>-557461515</t>
  </si>
  <si>
    <t>173,57</t>
  </si>
  <si>
    <t>80</t>
  </si>
  <si>
    <t>622131121</t>
  </si>
  <si>
    <t>Penetrační nátěr vnějších stěn nanášený ručně</t>
  </si>
  <si>
    <t>2085433905</t>
  </si>
  <si>
    <t>5,11*(16,35+38,54*2)</t>
  </si>
  <si>
    <t>-(3,695*35,285+0,96*2,1+2,7*0,75*4+1,8*0,75+1*0,75)</t>
  </si>
  <si>
    <t>0,2*(3,695*2+35,285+0,96+2*2,1+2,7+2*0,75*4+1,8+2*0,75+1+2*0,75)</t>
  </si>
  <si>
    <t>81</t>
  </si>
  <si>
    <t>622142001</t>
  </si>
  <si>
    <t>Potažení vnějších stěn sklovláknitým pletivem vtlačeným do tenkovrstvé hmoty</t>
  </si>
  <si>
    <t>-1122101843</t>
  </si>
  <si>
    <t>82</t>
  </si>
  <si>
    <t>622211041</t>
  </si>
  <si>
    <t>Montáž kontaktního zateplení vnějších stěn lepením a mechanickým kotvením polystyrénových desek do betonu a zdiva tl přes 160 do 200 mm</t>
  </si>
  <si>
    <t>635767428</t>
  </si>
  <si>
    <t>83</t>
  </si>
  <si>
    <t>ISV.8591057522369</t>
  </si>
  <si>
    <t>základní desky 180mm, λD = 0,033 (W·m-1·K-1),1000x500x180mm, fasádní desky pro kontaktní zateplovací systémy ETICS se zvýšenými nároky na účinnost tepelné izolace při zajištění velmi vysoké požární bezpečnosti.</t>
  </si>
  <si>
    <t>-270065765</t>
  </si>
  <si>
    <t>334,833*1,02 "Přepočtené koeficientem množství</t>
  </si>
  <si>
    <t>84</t>
  </si>
  <si>
    <t>622212001</t>
  </si>
  <si>
    <t>Montáž kontaktního zateplení vnějšího ostění, nadpraží nebo parapetu hl. špalety do 200 mm lepením desek z polystyrenu tl do 40 mm</t>
  </si>
  <si>
    <t>2002696188</t>
  </si>
  <si>
    <t>85</t>
  </si>
  <si>
    <t>URA.XPSNIII50</t>
  </si>
  <si>
    <t>deska z extrudovaného polystyrénu  XPS N-III-PZ-I 1250 x 600 x 40 mm</t>
  </si>
  <si>
    <t>88351710</t>
  </si>
  <si>
    <t>0,2*(3,695*2+35,285+0,96+2*2,1+2,7+2*0,75*4+1,8+2*0,75+1+2*0,75)*1,05</t>
  </si>
  <si>
    <t>86</t>
  </si>
  <si>
    <t>622252001</t>
  </si>
  <si>
    <t>Montáž profilů kontaktního zateplení připevněných mechanicky</t>
  </si>
  <si>
    <t>1660708888</t>
  </si>
  <si>
    <t>16,35+38,54+1,2+2,15</t>
  </si>
  <si>
    <t>87</t>
  </si>
  <si>
    <t>59051655</t>
  </si>
  <si>
    <t>profil zakládací Al tl 0,7mm pro ETICS pro izolant tl 180mm</t>
  </si>
  <si>
    <t>-1901826594</t>
  </si>
  <si>
    <t>58,24*1,02 "Přepočtené koeficientem množství</t>
  </si>
  <si>
    <t>88</t>
  </si>
  <si>
    <t>59051445</t>
  </si>
  <si>
    <t>spojka plastová zakládacích profilů zateplovacích systémů dl 1000mm</t>
  </si>
  <si>
    <t>-404544597</t>
  </si>
  <si>
    <t>89</t>
  </si>
  <si>
    <t>59051218</t>
  </si>
  <si>
    <t>hmoždinka  univerzální šroubovací fasádní s kovovým trnem pro montáž TI 8x60x295mm</t>
  </si>
  <si>
    <t>168179664</t>
  </si>
  <si>
    <t>90</t>
  </si>
  <si>
    <t>622252002</t>
  </si>
  <si>
    <t>Montáž profilů kontaktního zateplení lepených</t>
  </si>
  <si>
    <t>-731667430</t>
  </si>
  <si>
    <t>134,65+85,35+186,38</t>
  </si>
  <si>
    <t>91</t>
  </si>
  <si>
    <t>63127464</t>
  </si>
  <si>
    <t>profil rohový Al 15x15mm s výztužnou tkaninou š 100mm pro ETICS</t>
  </si>
  <si>
    <t>1736913847</t>
  </si>
  <si>
    <t>134,655*1,05 "Přepočtené koeficientem množství</t>
  </si>
  <si>
    <t>92</t>
  </si>
  <si>
    <t>28342205</t>
  </si>
  <si>
    <t>profil začišťovací PVC 6mm s výztužnou tkaninou pro ostění ETICS</t>
  </si>
  <si>
    <t>-1001768271</t>
  </si>
  <si>
    <t>0,5*2+5,1*5+1,45+3,7*8+(0,75*2+2,7)*4+0,75*2+1,8+0,75*2+1+1+2*2,1</t>
  </si>
  <si>
    <t>85,35*1,05 "Přepočtené koeficientem množství</t>
  </si>
  <si>
    <t>93</t>
  </si>
  <si>
    <t>59051510</t>
  </si>
  <si>
    <t>profil začišťovací s okapnicí PVC s výztužnou tkaninou pro nadpraží ETICS</t>
  </si>
  <si>
    <t>1661263</t>
  </si>
  <si>
    <t>186,388*1,05 "Přepočtené koeficientem množství</t>
  </si>
  <si>
    <t>94</t>
  </si>
  <si>
    <t>622151001.BMT.001</t>
  </si>
  <si>
    <t>Penetrační nátěr vnějších pastovitých tenkovrstvých omítek stěn</t>
  </si>
  <si>
    <t>1255264176</t>
  </si>
  <si>
    <t>95</t>
  </si>
  <si>
    <t>622531012.BMT.003</t>
  </si>
  <si>
    <t>Tenkovrstvá silikonová zrnitá omítka  1,5 mm vnějších stěn</t>
  </si>
  <si>
    <t>-1126824314</t>
  </si>
  <si>
    <t>96</t>
  </si>
  <si>
    <t>631311234</t>
  </si>
  <si>
    <t>Mazanina tl přes 120 do 240 mm z betonu prostého se zvýšenými nároky na prostředí tř. C 25/30</t>
  </si>
  <si>
    <t>1380946653</t>
  </si>
  <si>
    <t>0,16*(8,67+9,86+11,66+2,34+2,21+6,04+1,73+3,3+14,54+2,33+4,68+1,55+3,77+1,73+1,65+4,05+377,26+4,62)</t>
  </si>
  <si>
    <t>97</t>
  </si>
  <si>
    <t>631319013</t>
  </si>
  <si>
    <t>Příplatek k mazanině tl přes 120 do 240 mm za přehlazení povrchu</t>
  </si>
  <si>
    <t>-1585403049</t>
  </si>
  <si>
    <t>73,918</t>
  </si>
  <si>
    <t>98</t>
  </si>
  <si>
    <t>631319206</t>
  </si>
  <si>
    <t>Příplatek k mazaninám za přidání ocelových vláken (drátkobeton) pro objemové vyztužení 40 kg/m3</t>
  </si>
  <si>
    <t>-1081056123</t>
  </si>
  <si>
    <t>998</t>
  </si>
  <si>
    <t>Přesun hmot</t>
  </si>
  <si>
    <t>99</t>
  </si>
  <si>
    <t>998014111</t>
  </si>
  <si>
    <t>Přesun hmot pro budovy jednopodlažní z betonových dílců se zděným pláštěm</t>
  </si>
  <si>
    <t>-321347712</t>
  </si>
  <si>
    <t>1530,099-775,791</t>
  </si>
  <si>
    <t>767</t>
  </si>
  <si>
    <t>Konstrukce zámečnické</t>
  </si>
  <si>
    <t>100</t>
  </si>
  <si>
    <t>767111170</t>
  </si>
  <si>
    <t>Montáž stěn pro zasklení z ocelových profilů přes 300 do 350 kg</t>
  </si>
  <si>
    <t>1587717942</t>
  </si>
  <si>
    <t>ocel. konstrukce - průčelí</t>
  </si>
  <si>
    <t>35,285*3,695</t>
  </si>
  <si>
    <t>101</t>
  </si>
  <si>
    <t>14550426</t>
  </si>
  <si>
    <t>profil ocelový svařovaný jakost S235 průřez obdelníkový 100x50x6mm</t>
  </si>
  <si>
    <t>341567628</t>
  </si>
  <si>
    <t>(3,7*22+35,3*2+3,2*8)*1,3*0,01193</t>
  </si>
  <si>
    <t>102</t>
  </si>
  <si>
    <t>767114235</t>
  </si>
  <si>
    <t>Montáž stěn a příček rámových zasklených vnějších do zdiva bez požární odolnosti plochy přes 15 m2</t>
  </si>
  <si>
    <t>-29229842</t>
  </si>
  <si>
    <t>11,9*3,7+3,7*0,85*3</t>
  </si>
  <si>
    <t>103</t>
  </si>
  <si>
    <t>55341360</t>
  </si>
  <si>
    <t>stěna rámová prosklená fixní Al komaxit dle RAL bez požární odolnosti čiré dvojsklo exteriér</t>
  </si>
  <si>
    <t>-123727716</t>
  </si>
  <si>
    <t>104</t>
  </si>
  <si>
    <t>767620354</t>
  </si>
  <si>
    <t>Montáž oken kovových s izolačními trojskly otevíravých do zdiva plochy přes 2,5 do 6 m2</t>
  </si>
  <si>
    <t>379600393</t>
  </si>
  <si>
    <t>O8</t>
  </si>
  <si>
    <t>6*1,5*1,9</t>
  </si>
  <si>
    <t>105</t>
  </si>
  <si>
    <t>55341013</t>
  </si>
  <si>
    <t>okno Al otevíravé/sklopné trojsklo přes plochu 1m2 v 1,5-2,5m</t>
  </si>
  <si>
    <t>-1579323235</t>
  </si>
  <si>
    <t>106</t>
  </si>
  <si>
    <t>767640222</t>
  </si>
  <si>
    <t>Montáž dveří ocelových nebo hliníkových vchodových dvoukřídlových s nadsvětlíkem</t>
  </si>
  <si>
    <t>-1210520697</t>
  </si>
  <si>
    <t>O1</t>
  </si>
  <si>
    <t>107</t>
  </si>
  <si>
    <t>55341335</t>
  </si>
  <si>
    <t>dveře dvoukřídlé Al prosklené max rozměru otvoru 4,84m2 bezpečnostní třídy RC2</t>
  </si>
  <si>
    <t>1599203384</t>
  </si>
  <si>
    <t>1,8*2,3+0,85*1,8+0,595*3,15</t>
  </si>
  <si>
    <t>108</t>
  </si>
  <si>
    <t>767640322</t>
  </si>
  <si>
    <t>Montáž dveří ocelových nebo hliníkových vnitřních dvoukřídlových</t>
  </si>
  <si>
    <t>-343413577</t>
  </si>
  <si>
    <t>109</t>
  </si>
  <si>
    <t>55341224</t>
  </si>
  <si>
    <t>dveře dvoukřídlé ocelové interiérové prosklené s polodrážkou 1700x2450mm</t>
  </si>
  <si>
    <t>1500075030</t>
  </si>
  <si>
    <t>110</t>
  </si>
  <si>
    <t>767651112</t>
  </si>
  <si>
    <t>Montáž vrat garážových sekčních zajížděcích pod strop pl přes 6 do 9 m2 včetně ocelové konstrukce</t>
  </si>
  <si>
    <t>1450981033</t>
  </si>
  <si>
    <t>111</t>
  </si>
  <si>
    <t>553458R</t>
  </si>
  <si>
    <t>vrata průmyslová sekční s integr. dvířky 2800x3000mm včetně el. pohonu a dálk. ovladače, včetně ocelové konstrukce</t>
  </si>
  <si>
    <t>-1211800191</t>
  </si>
  <si>
    <t>112</t>
  </si>
  <si>
    <t>767832101</t>
  </si>
  <si>
    <t>Montáž venkovních požárních žebříků do zdiva se suchovodem</t>
  </si>
  <si>
    <t>-436684977</t>
  </si>
  <si>
    <t>113</t>
  </si>
  <si>
    <t>44983001</t>
  </si>
  <si>
    <t>žebřík venkovní se suchovodem v provedení žárový Zn</t>
  </si>
  <si>
    <t>-1886905768</t>
  </si>
  <si>
    <t>114</t>
  </si>
  <si>
    <t>767881112</t>
  </si>
  <si>
    <t>Montáž bodů záchytného systému do železobetonu chemickou kotvou</t>
  </si>
  <si>
    <t>-1345743872</t>
  </si>
  <si>
    <t>115</t>
  </si>
  <si>
    <t>70921326</t>
  </si>
  <si>
    <t>kotvicí bod pro betonové konstrukce pomocí rozpěrné kotvy nebo chemické kotvy dl 200mm</t>
  </si>
  <si>
    <t>1920693470</t>
  </si>
  <si>
    <t>116</t>
  </si>
  <si>
    <t>767881161</t>
  </si>
  <si>
    <t>Montáž lana do nástavců v záchytném systému poddajného kotvícího vedení</t>
  </si>
  <si>
    <t>1328010120</t>
  </si>
  <si>
    <t>117</t>
  </si>
  <si>
    <t>767881152</t>
  </si>
  <si>
    <t>Montáž nástavců (středový-rohový-dělící) v záchytném systému poddajného kotvícího vedení přes 50 do 200 m</t>
  </si>
  <si>
    <t>soubor</t>
  </si>
  <si>
    <t>-1505324799</t>
  </si>
  <si>
    <t>118</t>
  </si>
  <si>
    <t>31452201</t>
  </si>
  <si>
    <t>nerezové lano určené pro systémy s požadavkem na permanentní kotvicí vedení tl 8mm</t>
  </si>
  <si>
    <t>-640706458</t>
  </si>
  <si>
    <t>6*6+5*6</t>
  </si>
  <si>
    <t>119</t>
  </si>
  <si>
    <t>31452203</t>
  </si>
  <si>
    <t>koncovka k nerez lanu napínací pro systémy s požadavkem na permanentní kotvicí vedení lano tl 8mm</t>
  </si>
  <si>
    <t>1795753963</t>
  </si>
  <si>
    <t>120</t>
  </si>
  <si>
    <t>31452210</t>
  </si>
  <si>
    <t>úchytka průběžná k nerez lanu přímá pro systémy s požadavkem na permanentní kotvicí vedení lano tl 8mm</t>
  </si>
  <si>
    <t>1972626512</t>
  </si>
  <si>
    <t>121</t>
  </si>
  <si>
    <t>767995114</t>
  </si>
  <si>
    <t>Montáž atypických zámečnických konstrukcí  - typizovaná ochrana sloupů</t>
  </si>
  <si>
    <t>ks</t>
  </si>
  <si>
    <t>824603572</t>
  </si>
  <si>
    <t>122</t>
  </si>
  <si>
    <t>55342031</t>
  </si>
  <si>
    <t>Typizovaná ochrana sloupů 40/40</t>
  </si>
  <si>
    <t>-2108998085</t>
  </si>
  <si>
    <t xml:space="preserve">Typizovaná ochrana sloupů 40/40 např. – HUG TOWER </t>
  </si>
  <si>
    <t>123</t>
  </si>
  <si>
    <t>998767202</t>
  </si>
  <si>
    <t>Přesun hmot procentní pro zámečnické konstrukce v objektech v přes 6 do 12 m</t>
  </si>
  <si>
    <t>%</t>
  </si>
  <si>
    <t>-632288262</t>
  </si>
  <si>
    <t>783</t>
  </si>
  <si>
    <t>Dokončovací práce - nátěry</t>
  </si>
  <si>
    <t>124</t>
  </si>
  <si>
    <t>783314203</t>
  </si>
  <si>
    <t>Základní antikorozní jednonásobný syntetický samozákladující nátěr zámečnických konstrukcí</t>
  </si>
  <si>
    <t>-1563190209</t>
  </si>
  <si>
    <t>125</t>
  </si>
  <si>
    <t>783317101</t>
  </si>
  <si>
    <t>Krycí jednonásobný syntetický standardní nátěr zámečnických konstrukcí</t>
  </si>
  <si>
    <t>-1949854023</t>
  </si>
  <si>
    <t>126</t>
  </si>
  <si>
    <t>783801201</t>
  </si>
  <si>
    <t>Obroušení omítek před provedením nátěru</t>
  </si>
  <si>
    <t>2097571097</t>
  </si>
  <si>
    <t>sloupy</t>
  </si>
  <si>
    <t>4*0,4*4*9</t>
  </si>
  <si>
    <t>127</t>
  </si>
  <si>
    <t>783801403</t>
  </si>
  <si>
    <t>Oprášení omítek před provedením nátěru</t>
  </si>
  <si>
    <t>63294923</t>
  </si>
  <si>
    <t>128</t>
  </si>
  <si>
    <t>783801503</t>
  </si>
  <si>
    <t>Omytí omítek tlakovou vodou před provedením nátěru</t>
  </si>
  <si>
    <t>-1510995518</t>
  </si>
  <si>
    <t>129</t>
  </si>
  <si>
    <t>783803110</t>
  </si>
  <si>
    <t>Provedení penetračního nátěru povrchů z desek na bázi dřeva (dřevovláknitých, dřevoštěpkových, cementotřískových apod.)</t>
  </si>
  <si>
    <t>-197689441</t>
  </si>
  <si>
    <t>(2,9*6+2,45+3,15+8,45+12,20)*2</t>
  </si>
  <si>
    <t>130</t>
  </si>
  <si>
    <t>FNN.8595614514231</t>
  </si>
  <si>
    <t>penetrační nátěrová hmota</t>
  </si>
  <si>
    <t>balení</t>
  </si>
  <si>
    <t>1714554548</t>
  </si>
  <si>
    <t>131</t>
  </si>
  <si>
    <t>783803130</t>
  </si>
  <si>
    <t>Provedení penetračního nátěru hladkých, zrnitých tenkovrstvých nebo štukových omítek stupně členitosti 1 a 2</t>
  </si>
  <si>
    <t>1898066398</t>
  </si>
  <si>
    <t>strop v hale</t>
  </si>
  <si>
    <t>327,26+0,5*15*5</t>
  </si>
  <si>
    <t>132</t>
  </si>
  <si>
    <t>783805120</t>
  </si>
  <si>
    <t>Provedení funkčního nátěru antigraffiti, protikarbonatačního, fotokatalytického aj. nátěru omítek stupně členitosti 1 a 2</t>
  </si>
  <si>
    <t>651384832</t>
  </si>
  <si>
    <t>133</t>
  </si>
  <si>
    <t>24592753</t>
  </si>
  <si>
    <t>hmota nátěrová ochranná proti graffiti trvalá do 100 cyklů omytí</t>
  </si>
  <si>
    <t>248181756</t>
  </si>
  <si>
    <t>(2,9*6+2,45+3,15+8,45+12,20)*0,33</t>
  </si>
  <si>
    <t>134</t>
  </si>
  <si>
    <t>783807400</t>
  </si>
  <si>
    <t>Provedení krycího dvojnásobného nátěru hladkých betonových povrchů nebo povrchů z desek na bázi dřeva</t>
  </si>
  <si>
    <t>535136162</t>
  </si>
  <si>
    <t>135</t>
  </si>
  <si>
    <t>WBR.NFSILCBARVY25</t>
  </si>
  <si>
    <t>krycí fasádní nátěr silikon - 25 kg</t>
  </si>
  <si>
    <t>594428626</t>
  </si>
  <si>
    <t>43,65*0,33</t>
  </si>
  <si>
    <t>136</t>
  </si>
  <si>
    <t>783826615</t>
  </si>
  <si>
    <t>Hydrofobizační transparentní silikonový nátěr omítek stupně členitosti 1 a 2</t>
  </si>
  <si>
    <t>1226729186</t>
  </si>
  <si>
    <t>137</t>
  </si>
  <si>
    <t>783827101</t>
  </si>
  <si>
    <t>Krycí jednonásobný akrylátový nátěr hladkých betonových povrchů</t>
  </si>
  <si>
    <t>1616450512</t>
  </si>
  <si>
    <t>138</t>
  </si>
  <si>
    <t>783836401</t>
  </si>
  <si>
    <t>Ochranný protikarbonatační epoxidový nátěr omítek</t>
  </si>
  <si>
    <t>-1343985288</t>
  </si>
  <si>
    <t>253,67*0,5</t>
  </si>
  <si>
    <t>139</t>
  </si>
  <si>
    <t>783896405</t>
  </si>
  <si>
    <t>Příplatek k cenám ochranného protikarbonatačního nátěru omítek za barevný nátěr v odstínu středně sytém</t>
  </si>
  <si>
    <t>-1503627501</t>
  </si>
  <si>
    <t>PSV</t>
  </si>
  <si>
    <t>Práce a dodávky PSV</t>
  </si>
  <si>
    <t>711</t>
  </si>
  <si>
    <t>Izolace proti vodě, vlhkosti a plynům</t>
  </si>
  <si>
    <t>140</t>
  </si>
  <si>
    <t>711111001</t>
  </si>
  <si>
    <t>Provedení izolace proti zemní vlhkosti vodorovné za studena nátěrem penetračním</t>
  </si>
  <si>
    <t>-579563234</t>
  </si>
  <si>
    <t>(8,67+9,86+11,66+2,34+2,21+6,04+1,73+3,3+14,54+2,33+4,68+1,55+3,77+1,73+1,65+4,05+377,26+4,62)</t>
  </si>
  <si>
    <t>141</t>
  </si>
  <si>
    <t>11163150</t>
  </si>
  <si>
    <t>lak penetrační asfaltový</t>
  </si>
  <si>
    <t>729506653</t>
  </si>
  <si>
    <t>0,001*461,99*0,33</t>
  </si>
  <si>
    <t>142</t>
  </si>
  <si>
    <t>711141559</t>
  </si>
  <si>
    <t>Provedení izolace proti zemní vlhkosti pásy přitavením vodorovné NAIP</t>
  </si>
  <si>
    <t>-146059456</t>
  </si>
  <si>
    <t>2*461,99</t>
  </si>
  <si>
    <t>143</t>
  </si>
  <si>
    <t>62856011</t>
  </si>
  <si>
    <t>pás asfaltový natavitelný modifikovaný SBS s vložkou z hliníkové fólie s textilií a spalitelnou PE fólií nebo jemnozrnným minerálním posypem na horním povrchu tl 4,0mm</t>
  </si>
  <si>
    <t>1452715088</t>
  </si>
  <si>
    <t>923,98</t>
  </si>
  <si>
    <t>923,98*1,16 "Přepočtené koeficientem množství</t>
  </si>
  <si>
    <t>144</t>
  </si>
  <si>
    <t>998711201</t>
  </si>
  <si>
    <t>Přesun hmot procentní pro izolace proti vodě, vlhkosti a plynům v objektech v do 6 m</t>
  </si>
  <si>
    <t>121520762</t>
  </si>
  <si>
    <t>712</t>
  </si>
  <si>
    <t>Povlakové krytiny</t>
  </si>
  <si>
    <t>145</t>
  </si>
  <si>
    <t>712363352</t>
  </si>
  <si>
    <t>Povlakové krytiny střech do 10° z tvarovaných poplastovaných lišt délky 2 m koutová lišta vnitřní rš 100 mm</t>
  </si>
  <si>
    <t>-1036626688</t>
  </si>
  <si>
    <t>38,1*2+16,2*2</t>
  </si>
  <si>
    <t>146</t>
  </si>
  <si>
    <t>712363353</t>
  </si>
  <si>
    <t>Povlakové krytiny střech do 10° z tvarovaných poplastovaných lišt délky 2 m koutová lišta vnější rš 100 mm</t>
  </si>
  <si>
    <t>-1388522898</t>
  </si>
  <si>
    <t>(38,1*2+16,2*2)*2</t>
  </si>
  <si>
    <t>147</t>
  </si>
  <si>
    <t>13880011</t>
  </si>
  <si>
    <t>lišta L koutová vnitřní z poplastovaného plechu (TPO/FPO) rš 100mm</t>
  </si>
  <si>
    <t>-1682589243</t>
  </si>
  <si>
    <t>108,6*1,05</t>
  </si>
  <si>
    <t>148</t>
  </si>
  <si>
    <t>13880024</t>
  </si>
  <si>
    <t>lišta L rohová vnější z poplastovaného plechu (PVC-P) rš 70mm</t>
  </si>
  <si>
    <t>315402424</t>
  </si>
  <si>
    <t>217,2*1,05</t>
  </si>
  <si>
    <t>149</t>
  </si>
  <si>
    <t>712392171</t>
  </si>
  <si>
    <t>Povlakové krytiny střech plochých do 10° podkladní textilní vrstvy</t>
  </si>
  <si>
    <t>-228571752</t>
  </si>
  <si>
    <t>vodorovná část střechy včetně atiky</t>
  </si>
  <si>
    <t>525,95</t>
  </si>
  <si>
    <t>svislé části</t>
  </si>
  <si>
    <t>0,4*(37,4*2+16,2)</t>
  </si>
  <si>
    <t>150</t>
  </si>
  <si>
    <t>LTP.20316</t>
  </si>
  <si>
    <t>geotextilie netkaná 1,5 mm</t>
  </si>
  <si>
    <t>-655139693</t>
  </si>
  <si>
    <t>562,36</t>
  </si>
  <si>
    <t>562,36*1,16 "Přepočtené koeficientem množství</t>
  </si>
  <si>
    <t>151</t>
  </si>
  <si>
    <t>712363001</t>
  </si>
  <si>
    <t>Provedení povlakové krytiny střech do 10° termoplastickou fólií PVC rozvinutím a natažením v ploše</t>
  </si>
  <si>
    <t>1197250097</t>
  </si>
  <si>
    <t>152</t>
  </si>
  <si>
    <t>712363003</t>
  </si>
  <si>
    <t>Provedení povlakové krytina střech do 10° spoj 2 pásů fólií PVC horkovzdušným navařením</t>
  </si>
  <si>
    <t>1276692659</t>
  </si>
  <si>
    <t>31,45*8</t>
  </si>
  <si>
    <t>153</t>
  </si>
  <si>
    <t>DEK.1015102135</t>
  </si>
  <si>
    <t>fólie PVC kotvená 1,5mm š.2,0m šedá (40m2/role)</t>
  </si>
  <si>
    <t>-2038349325</t>
  </si>
  <si>
    <t>562,35*1,16 "Přepočtené koeficientem množství</t>
  </si>
  <si>
    <t>154</t>
  </si>
  <si>
    <t>712363005</t>
  </si>
  <si>
    <t>Provedení povlakové krytiny střech do 10° navařením fólie PVC na oplechování v plné ploše</t>
  </si>
  <si>
    <t>-1248742013</t>
  </si>
  <si>
    <t>89,6*0,25</t>
  </si>
  <si>
    <t>155</t>
  </si>
  <si>
    <t>998712202</t>
  </si>
  <si>
    <t>Přesun hmot procentní pro krytiny povlakové v objektech v přes 6 do 12 m</t>
  </si>
  <si>
    <t>786220857</t>
  </si>
  <si>
    <t>713</t>
  </si>
  <si>
    <t>Izolace tepelné</t>
  </si>
  <si>
    <t>156</t>
  </si>
  <si>
    <t>713141223</t>
  </si>
  <si>
    <t>Přikotvení tepelné izolace šrouby do betonu pro izolaci tl přes 60 do 100 mm</t>
  </si>
  <si>
    <t>1476244985</t>
  </si>
  <si>
    <t>parozábrana</t>
  </si>
  <si>
    <t>157</t>
  </si>
  <si>
    <t>713141411</t>
  </si>
  <si>
    <t>Přikotvení tepelné izolace teleskopickými hmoždinkami do betonu jednospádových klínů pro tl izolace od 70 do 90 mm</t>
  </si>
  <si>
    <t>-1677906933</t>
  </si>
  <si>
    <t>158</t>
  </si>
  <si>
    <t>713191133</t>
  </si>
  <si>
    <t>Montáž izolace tepelné podlah, stropů vrchem nebo střech překrytí fólií s přelepeným spojem - parozábrana</t>
  </si>
  <si>
    <t>-1366381852</t>
  </si>
  <si>
    <t>159</t>
  </si>
  <si>
    <t>DEK.2600601040</t>
  </si>
  <si>
    <t>parozábrana plošná hmotnost 140 g/m2, tloušťka 0,25 mm</t>
  </si>
  <si>
    <t>-68418409</t>
  </si>
  <si>
    <t>(38,05*5,8+32*5,2+26,05*5,1)*1,15</t>
  </si>
  <si>
    <t>597,937*1,221 "Přepočtené koeficientem množství</t>
  </si>
  <si>
    <t>160</t>
  </si>
  <si>
    <t>713141311</t>
  </si>
  <si>
    <t>Montáž izolace tepelné střech plochých kladené volně, spádová vrstva</t>
  </si>
  <si>
    <t>-88509174</t>
  </si>
  <si>
    <t>161</t>
  </si>
  <si>
    <t>IPD.EPS200K</t>
  </si>
  <si>
    <t>Spádový klín EPS 200</t>
  </si>
  <si>
    <t>-630661385</t>
  </si>
  <si>
    <t>562,35*(0,04+0,1)/2</t>
  </si>
  <si>
    <t>162</t>
  </si>
  <si>
    <t>713141152</t>
  </si>
  <si>
    <t>Montáž izolace tepelné střech plochých kladené volně 2 vrstvy rohoží, pásů, dílců, desek</t>
  </si>
  <si>
    <t>139024854</t>
  </si>
  <si>
    <t>163</t>
  </si>
  <si>
    <t>ISV.8591057519321</t>
  </si>
  <si>
    <t>EPS 200 - 120mm, λD = 0,034 (W·m-1·K-1),1000x500x120mm, stabilizované desky pro tepelné izolace konstrukcí s vysokými požadavky na zatížení. Trvalá zatížitelnost v tlaku max. 3600kg/m2 při def. &lt; 2%.</t>
  </si>
  <si>
    <t>901647319</t>
  </si>
  <si>
    <t>562,35*1,02 "Přepočtené koeficientem množství</t>
  </si>
  <si>
    <t>164</t>
  </si>
  <si>
    <t>ISV.8591057303159</t>
  </si>
  <si>
    <t>EPS 200 - 140mm, λD = 0,034 (W·m-1·K-1),1000x500x140mm, stabilizované desky pro tepelné izolace konstrukcí s vysokými požadavky na zatížení. Trvalá zatížitelnost v tlaku max. 3600kg/m2 při def. &lt; 2%.</t>
  </si>
  <si>
    <t>-1526535894</t>
  </si>
  <si>
    <t>165</t>
  </si>
  <si>
    <t>632481215</t>
  </si>
  <si>
    <t>Separační vrstva z geotextilie</t>
  </si>
  <si>
    <t>-1218988851</t>
  </si>
  <si>
    <t>2x FILTEK V</t>
  </si>
  <si>
    <t>(38,05*5,8+32*5,2+26,05*5,1)*2</t>
  </si>
  <si>
    <t>166</t>
  </si>
  <si>
    <t>MTM.69366058</t>
  </si>
  <si>
    <t>netkaná textilie  500 g</t>
  </si>
  <si>
    <t>1323894447</t>
  </si>
  <si>
    <t>2x FILTEK 300</t>
  </si>
  <si>
    <t>1039,89*1,15 "Přepočtené koeficientem množství</t>
  </si>
  <si>
    <t>167</t>
  </si>
  <si>
    <t>998713202</t>
  </si>
  <si>
    <t>Přesun hmot procentní pro izolace tepelné v objektech v přes 6 do 12 m</t>
  </si>
  <si>
    <t>-1267453087</t>
  </si>
  <si>
    <t>763</t>
  </si>
  <si>
    <t>Konstrukce suché výstavby</t>
  </si>
  <si>
    <t>168</t>
  </si>
  <si>
    <t>763131421.KNF</t>
  </si>
  <si>
    <t>SDK podhled D 112 desky 2x WHITE (A) 12,5 bez izolace dvouvrstvá spodní kce profil CD+UD</t>
  </si>
  <si>
    <t>-839832099</t>
  </si>
  <si>
    <t>4,62+4,05+1,65+1,73+3,77+1,55+4,68+2,33+14,54+3,3+1,73</t>
  </si>
  <si>
    <t>6,04+2,21+2,34+11,66+9,86+8,67</t>
  </si>
  <si>
    <t>169</t>
  </si>
  <si>
    <t>998763201</t>
  </si>
  <si>
    <t>Přesun hmot procentní pro dřevostavby v objektech v přes 6 do 12 m</t>
  </si>
  <si>
    <t>300526646</t>
  </si>
  <si>
    <t>764</t>
  </si>
  <si>
    <t>Konstrukce klempířské</t>
  </si>
  <si>
    <t>170</t>
  </si>
  <si>
    <t>764225408</t>
  </si>
  <si>
    <t>Oplechování horních ploch a nadezdívek (atik) bez rohů z Al plechu celoplošně lepené rš 750 mm</t>
  </si>
  <si>
    <t>924596770</t>
  </si>
  <si>
    <t>171</t>
  </si>
  <si>
    <t>764225446</t>
  </si>
  <si>
    <t>Příplatek za zvýšenou pracnost při oplechování rohů nadezdívek (atik) z Al plechu rš přes 400 mm</t>
  </si>
  <si>
    <t>1543417469</t>
  </si>
  <si>
    <t>172</t>
  </si>
  <si>
    <t>764226444</t>
  </si>
  <si>
    <t>Oplechování parapetů rovných celoplošně lepené z Al plechu rš 330 mm</t>
  </si>
  <si>
    <t>-1293324061</t>
  </si>
  <si>
    <t>2,7*4+2,8+1,5*6</t>
  </si>
  <si>
    <t>173</t>
  </si>
  <si>
    <t>764226465</t>
  </si>
  <si>
    <t>Příplatek za zvýšenou pracnost oplechování rohů parapetů rovných z Al plechu rš do 400 mm</t>
  </si>
  <si>
    <t>-294504080</t>
  </si>
  <si>
    <t>12+6</t>
  </si>
  <si>
    <t>174</t>
  </si>
  <si>
    <t>998764202</t>
  </si>
  <si>
    <t>Přesun hmot procentní pro konstrukce klempířské v objektech v přes 6 do 12 m</t>
  </si>
  <si>
    <t>-270733601</t>
  </si>
  <si>
    <t>766</t>
  </si>
  <si>
    <t>Konstrukce truhlářské</t>
  </si>
  <si>
    <t>175</t>
  </si>
  <si>
    <t>766622131</t>
  </si>
  <si>
    <t>Montáž plastových oken plochy přes 1 m2 otevíravých v do 1,5 m s rámem do zdiva</t>
  </si>
  <si>
    <t>1477912459</t>
  </si>
  <si>
    <t>2,7*0,75*4+1,8*0,75+1*0,75</t>
  </si>
  <si>
    <t>176</t>
  </si>
  <si>
    <t>61140052</t>
  </si>
  <si>
    <t>okno plastové otevíravé/sklopné trojsklo přes plochu 1m2 do v 1,5m</t>
  </si>
  <si>
    <t>23987198</t>
  </si>
  <si>
    <t>177</t>
  </si>
  <si>
    <t>766629613</t>
  </si>
  <si>
    <t>Předsazená montáž oken kotvením do TI nosného profilu vyložení do 90 mm</t>
  </si>
  <si>
    <t>-573395442</t>
  </si>
  <si>
    <t>178</t>
  </si>
  <si>
    <t>766629639</t>
  </si>
  <si>
    <t>Montáž těsnění připojovací spáry parapetu těsnící fólií</t>
  </si>
  <si>
    <t>-509692439</t>
  </si>
  <si>
    <t>2,7*4+1,8+1</t>
  </si>
  <si>
    <t>179</t>
  </si>
  <si>
    <t>766629631</t>
  </si>
  <si>
    <t>Montáž těsnění připojovací spáry ostění nebo nadpraží komprimační páskou</t>
  </si>
  <si>
    <t>-1506271366</t>
  </si>
  <si>
    <t>(2,7+0,75*2)*4+(1,8+0,75)*2+(1+0,75*2)</t>
  </si>
  <si>
    <t>0,96+2*2,1</t>
  </si>
  <si>
    <t>180</t>
  </si>
  <si>
    <t>59071026</t>
  </si>
  <si>
    <t>páska okenní těsnící měkčený pěnový PUR impregnovaná s integrovanou páskou 8-33x58mm</t>
  </si>
  <si>
    <t>-936689682</t>
  </si>
  <si>
    <t>29,56*1,1 "Přepočtené koeficientem množství</t>
  </si>
  <si>
    <t>181</t>
  </si>
  <si>
    <t>766629651</t>
  </si>
  <si>
    <t>Montáž těsnění připojovací spáry ostění nebo nadpraží těsnící fólií</t>
  </si>
  <si>
    <t>-930752786</t>
  </si>
  <si>
    <t>182</t>
  </si>
  <si>
    <t>28355025</t>
  </si>
  <si>
    <t>fólie těsnící š 90mm pro vnitřní parotěsnou připojovací spáru otvorových výplní při předsazené montáži</t>
  </si>
  <si>
    <t>1595634299</t>
  </si>
  <si>
    <t>29,56+13,6</t>
  </si>
  <si>
    <t>43,16*1,1 "Přepočtené koeficientem množství</t>
  </si>
  <si>
    <t>183</t>
  </si>
  <si>
    <t>766660171</t>
  </si>
  <si>
    <t>Montáž dveřních křídel otvíravých jednokřídlových š do 0,8 m do obložkové zárubně</t>
  </si>
  <si>
    <t>-1691343120</t>
  </si>
  <si>
    <t>pol 1,2,3</t>
  </si>
  <si>
    <t>184</t>
  </si>
  <si>
    <t>MSN.0027534.URS</t>
  </si>
  <si>
    <t>dveře interiérové jednokřídlé plné, DTD, HPL laminát, antifinger u 732 plné, 60x197</t>
  </si>
  <si>
    <t>605133455</t>
  </si>
  <si>
    <t>185</t>
  </si>
  <si>
    <t>MSN.0027535.URS</t>
  </si>
  <si>
    <t>dveře interiérové jednokřídlé plné, DTD, HPL laminát, antifinger u732 plné, 70x197</t>
  </si>
  <si>
    <t>-1984304567</t>
  </si>
  <si>
    <t>186</t>
  </si>
  <si>
    <t>MSN.0027536.URS</t>
  </si>
  <si>
    <t>dveře interiérové jednokřídlé plné, DTD, HPL laminát, antifinger u732 plné, 80x197</t>
  </si>
  <si>
    <t>-39811631</t>
  </si>
  <si>
    <t>187</t>
  </si>
  <si>
    <t>766660172</t>
  </si>
  <si>
    <t>Montáž dveřních křídel otvíravých jednokřídlových š přes 0,8 m do obložkové zárubně</t>
  </si>
  <si>
    <t>-72923091</t>
  </si>
  <si>
    <t>pol 5</t>
  </si>
  <si>
    <t>188</t>
  </si>
  <si>
    <t>MSN.0027538.URS</t>
  </si>
  <si>
    <t>dveře interiérové jednokřídlé plné, DTD, HPL laminát, bílé plné, 100x197</t>
  </si>
  <si>
    <t>-282838521</t>
  </si>
  <si>
    <t>189</t>
  </si>
  <si>
    <t>766660181</t>
  </si>
  <si>
    <t>Montáž dveřních křídel otvíravých jednokřídlových š do 0,8 m požárních do obložkové zárubně</t>
  </si>
  <si>
    <t>-1357061416</t>
  </si>
  <si>
    <t>pol 3</t>
  </si>
  <si>
    <t>190</t>
  </si>
  <si>
    <t>61162098</t>
  </si>
  <si>
    <t>dveře jednokřídlé dřevotřískové protipožární EI (EW) 30 DP3 povrch laminátový plné antifinger u732 800x1970/2100mm</t>
  </si>
  <si>
    <t>1760902664</t>
  </si>
  <si>
    <t>191</t>
  </si>
  <si>
    <t>766660311</t>
  </si>
  <si>
    <t>Montáž posuvných dveří jednokřídlových průchozí š do 800 mm do pouzdra s jednou kapsou</t>
  </si>
  <si>
    <t>-1197407965</t>
  </si>
  <si>
    <t>pol 8</t>
  </si>
  <si>
    <t>192</t>
  </si>
  <si>
    <t>55329R1</t>
  </si>
  <si>
    <t>dveře  vnitřní posuvné, 1křídlé 800x1970mm</t>
  </si>
  <si>
    <t>-1573973623</t>
  </si>
  <si>
    <t>193</t>
  </si>
  <si>
    <t>766660312</t>
  </si>
  <si>
    <t>Montáž posuvných dveří jednokřídlových průchozí š přes 800 do 1200 mm do pouzdra s jednou kapsou</t>
  </si>
  <si>
    <t>-635798208</t>
  </si>
  <si>
    <t>pol 7</t>
  </si>
  <si>
    <t>194</t>
  </si>
  <si>
    <t>55329R2</t>
  </si>
  <si>
    <t>dveře  vnitřní posuvné, 1křídlé 1000x1970mm</t>
  </si>
  <si>
    <t>861392917</t>
  </si>
  <si>
    <t>195</t>
  </si>
  <si>
    <t>766660411</t>
  </si>
  <si>
    <t>Montáž vchodových dveří včetně rámu jednokřídlových bez nadsvětlíku do zdiva</t>
  </si>
  <si>
    <t>-1239071717</t>
  </si>
  <si>
    <t>O6</t>
  </si>
  <si>
    <t>196</t>
  </si>
  <si>
    <t>61140502</t>
  </si>
  <si>
    <t>dveře jednokřídlé plastové bílé prosklené max rozměru otvoru 2,42m2</t>
  </si>
  <si>
    <t>272913541</t>
  </si>
  <si>
    <t>1,06*2,1</t>
  </si>
  <si>
    <t>197</t>
  </si>
  <si>
    <t>766660716</t>
  </si>
  <si>
    <t>Montáž dveřních křídel samozavírače na dřevěnou zárubeň</t>
  </si>
  <si>
    <t>-16848415</t>
  </si>
  <si>
    <t>198</t>
  </si>
  <si>
    <t>549-1</t>
  </si>
  <si>
    <t>samozavírač dveří pro protipožární dveře</t>
  </si>
  <si>
    <t>363873876</t>
  </si>
  <si>
    <t>199</t>
  </si>
  <si>
    <t>766660729</t>
  </si>
  <si>
    <t>Montáž dveřního interiérového kování - štítku s klikou</t>
  </si>
  <si>
    <t>1560289364</t>
  </si>
  <si>
    <t>200</t>
  </si>
  <si>
    <t>54914123</t>
  </si>
  <si>
    <t>kování rozetové klika/klika</t>
  </si>
  <si>
    <t>1954531976</t>
  </si>
  <si>
    <t>201</t>
  </si>
  <si>
    <t>766660730</t>
  </si>
  <si>
    <t>Montáž dveřního interiérového kování - WC kliky se zámkem</t>
  </si>
  <si>
    <t>-1181779643</t>
  </si>
  <si>
    <t>202</t>
  </si>
  <si>
    <t>54914128</t>
  </si>
  <si>
    <t>kování rozetové spodní pro WC</t>
  </si>
  <si>
    <t>-2020007973</t>
  </si>
  <si>
    <t>203</t>
  </si>
  <si>
    <t>766660731</t>
  </si>
  <si>
    <t>Montáž dveřního bezpečnostního kování - zámku</t>
  </si>
  <si>
    <t>-928189168</t>
  </si>
  <si>
    <t>204</t>
  </si>
  <si>
    <t>553-1</t>
  </si>
  <si>
    <t>fab</t>
  </si>
  <si>
    <t>-1000756884</t>
  </si>
  <si>
    <t>205</t>
  </si>
  <si>
    <t>766682111</t>
  </si>
  <si>
    <t>Montáž zárubní obložkových pro dveře jednokřídlové tl stěny do 170 mm</t>
  </si>
  <si>
    <t>-1874088506</t>
  </si>
  <si>
    <t>1,2,5,7,8</t>
  </si>
  <si>
    <t>206</t>
  </si>
  <si>
    <t>61182307</t>
  </si>
  <si>
    <t>zárubeň jednokřídlá obložková s laminátovým povrchem  600-1100/1970, 2100mm</t>
  </si>
  <si>
    <t>1885797281</t>
  </si>
  <si>
    <t>207</t>
  </si>
  <si>
    <t>766682211</t>
  </si>
  <si>
    <t>Montáž zárubní obložkových protipožárních pro dveře jednokřídlové tl stěny do 170 mm</t>
  </si>
  <si>
    <t>-1804879914</t>
  </si>
  <si>
    <t>2+1</t>
  </si>
  <si>
    <t>208</t>
  </si>
  <si>
    <t>61182318</t>
  </si>
  <si>
    <t>zárubeň jednokřídlá obložková s laminátovým povrchem a protipožární úpravou  600-1100/1970, 2100mm</t>
  </si>
  <si>
    <t>2080872812</t>
  </si>
  <si>
    <t>209</t>
  </si>
  <si>
    <t>766691914</t>
  </si>
  <si>
    <t>Vyvěšení nebo zavěšení dřevěných křídel dveří pl do 2 m2</t>
  </si>
  <si>
    <t>1964103649</t>
  </si>
  <si>
    <t>210</t>
  </si>
  <si>
    <t>766694121</t>
  </si>
  <si>
    <t>Montáž parapetních desek dřevěných nebo plastových šířky přes 30 cm délky do 1,0 m</t>
  </si>
  <si>
    <t>-1629595326</t>
  </si>
  <si>
    <t>211</t>
  </si>
  <si>
    <t>60794104</t>
  </si>
  <si>
    <t>deska parapetní dřevotřísková vnitřní 340x1000mm</t>
  </si>
  <si>
    <t>-1877285078</t>
  </si>
  <si>
    <t>212</t>
  </si>
  <si>
    <t>60794121</t>
  </si>
  <si>
    <t>koncovka PVC k parapetním dřevotřískovým deskám 600mm</t>
  </si>
  <si>
    <t>-2055412524</t>
  </si>
  <si>
    <t>213</t>
  </si>
  <si>
    <t>998766202</t>
  </si>
  <si>
    <t>Přesun hmot procentní pro kce truhlářské v objektech v přes 6 do 12 m</t>
  </si>
  <si>
    <t>2046745373</t>
  </si>
  <si>
    <t>777</t>
  </si>
  <si>
    <t>Podlahy lité</t>
  </si>
  <si>
    <t>214</t>
  </si>
  <si>
    <t>777111101</t>
  </si>
  <si>
    <t>Zametení podkladu před provedením lité podlahy</t>
  </si>
  <si>
    <t>-1863348797</t>
  </si>
  <si>
    <t>2,34+2,21+6,04+1,73+3,3+14,54+2,33+4,68+1,55+3,77+1,73+1,65</t>
  </si>
  <si>
    <t>215</t>
  </si>
  <si>
    <t>777111111</t>
  </si>
  <si>
    <t>Vysátí podkladu před provedením lité podlahy</t>
  </si>
  <si>
    <t>2036748302</t>
  </si>
  <si>
    <t>216</t>
  </si>
  <si>
    <t>777111121</t>
  </si>
  <si>
    <t>Ruční broušení podkladu před provedením lité podlahy</t>
  </si>
  <si>
    <t>-2135358348</t>
  </si>
  <si>
    <t>1,3*2+1,8*4+3,775*4+3,1*2+5*4+2,6*6+2,85*2</t>
  </si>
  <si>
    <t>217</t>
  </si>
  <si>
    <t>777111123</t>
  </si>
  <si>
    <t>Strojní broušení podkladu před provedením lité podlahy</t>
  </si>
  <si>
    <t>-1254828468</t>
  </si>
  <si>
    <t>218</t>
  </si>
  <si>
    <t>777121115.SKA.001</t>
  </si>
  <si>
    <t>Vyrovnání podkladu podlah stěrkou SIKAFLOOR-150 plněnou pískem pl přes 1,0 m2 tl přes 3 do 5 mm</t>
  </si>
  <si>
    <t>-14138061</t>
  </si>
  <si>
    <t>219</t>
  </si>
  <si>
    <t>777131101.SKA.001</t>
  </si>
  <si>
    <t>Penetrační epoxidový nátěr Sikafloor-150 podlahy</t>
  </si>
  <si>
    <t>-157611288</t>
  </si>
  <si>
    <t>220</t>
  </si>
  <si>
    <t>777511155.SKA.001</t>
  </si>
  <si>
    <t>Krycí epoxidová stěrka Sikafloor-2600 tloušťky do 3 mm parkovacích ploch lité podlahy</t>
  </si>
  <si>
    <t>-1241523833</t>
  </si>
  <si>
    <t>221</t>
  </si>
  <si>
    <t>777611121.SKA.001</t>
  </si>
  <si>
    <t>Krycí epoxidový nátěr Sikafloor-2540 W podlahy</t>
  </si>
  <si>
    <t>-102289880</t>
  </si>
  <si>
    <t>222</t>
  </si>
  <si>
    <t>998777202</t>
  </si>
  <si>
    <t>Přesun hmot procentní pro podlahy lité v objektech v přes 6 do 12 m</t>
  </si>
  <si>
    <t>-366862130</t>
  </si>
  <si>
    <t>781</t>
  </si>
  <si>
    <t>Dokončovací práce - obklady</t>
  </si>
  <si>
    <t>223</t>
  </si>
  <si>
    <t>781121011</t>
  </si>
  <si>
    <t>Nátěr penetrační na stěnu</t>
  </si>
  <si>
    <t>-1459715774</t>
  </si>
  <si>
    <t>2*(5,5+3,75+1,1+3,9+5,1+4,6+6,9+2*0,6+7,2+2*0,6+2*0,9+3,6+1,8+7,9)</t>
  </si>
  <si>
    <t>224</t>
  </si>
  <si>
    <t>781131112</t>
  </si>
  <si>
    <t>Izolace pod obklad nátěrem nebo stěrkou ve dvou vrstvách</t>
  </si>
  <si>
    <t>-971292109</t>
  </si>
  <si>
    <t>2*(5,6+7,9)</t>
  </si>
  <si>
    <t>225</t>
  </si>
  <si>
    <t>781131241.SCS</t>
  </si>
  <si>
    <t>Izolace pod obklad těsnícími pásy vnitřní kout KERDI KERECK</t>
  </si>
  <si>
    <t>899988044</t>
  </si>
  <si>
    <t>2*6</t>
  </si>
  <si>
    <t>226</t>
  </si>
  <si>
    <t>781131264.SCS</t>
  </si>
  <si>
    <t>Izolace pod obklad těsnícími pásy mezi podlahou a stěnou KERDI</t>
  </si>
  <si>
    <t>1992020587</t>
  </si>
  <si>
    <t>(5,6+7,9)</t>
  </si>
  <si>
    <t>227</t>
  </si>
  <si>
    <t>781161021</t>
  </si>
  <si>
    <t>Montáž profilu ukončujícího rohového nebo vanového</t>
  </si>
  <si>
    <t>827810191</t>
  </si>
  <si>
    <t>roh</t>
  </si>
  <si>
    <t>2*26</t>
  </si>
  <si>
    <t>ukončení</t>
  </si>
  <si>
    <t>(5,5+3,75+1,1+3,9+5,1+4,6+6,9+2*0,6+7,2+2*0,6+2*0,9+3,6+1,8+7,9)</t>
  </si>
  <si>
    <t>zrcdla</t>
  </si>
  <si>
    <t>5*2*(0,75+0,4)</t>
  </si>
  <si>
    <t>228</t>
  </si>
  <si>
    <t>SCS.Q60AE</t>
  </si>
  <si>
    <t>kvalitní ukončovací profil z ušlechtilé oceli pro vnější hrany obkladů a dlažeb H 11</t>
  </si>
  <si>
    <t>1975553659</t>
  </si>
  <si>
    <t>119,05*1,1 "Přepočtené koeficientem množství</t>
  </si>
  <si>
    <t>229</t>
  </si>
  <si>
    <t>781474112</t>
  </si>
  <si>
    <t>Montáž obkladů vnitřních keramických hladkých přes 9 do 12 ks/m2 lepených flexibilním lepidlem</t>
  </si>
  <si>
    <t>-1852917996</t>
  </si>
  <si>
    <t>230</t>
  </si>
  <si>
    <t>59761026</t>
  </si>
  <si>
    <t>obklad keramický hladký do 12ks/m2</t>
  </si>
  <si>
    <t>-1875046184</t>
  </si>
  <si>
    <t>barevnost bude vzorkována, prosti skluzná třída R9, bez příplatkový standard, formát obkladu 150*150 mm</t>
  </si>
  <si>
    <t>111,1*1,1 "Přepočtené koeficientem množství</t>
  </si>
  <si>
    <t>231</t>
  </si>
  <si>
    <t>781491011</t>
  </si>
  <si>
    <t>Montáž zrcadel plochy do 1 m2 lepených silikonovým tmelem na podkladní omítku</t>
  </si>
  <si>
    <t>-350035302</t>
  </si>
  <si>
    <t>0,4*0,75*5</t>
  </si>
  <si>
    <t>232</t>
  </si>
  <si>
    <t>IST.0013491.URS</t>
  </si>
  <si>
    <t>zrcadlo nemontované čiré tl. 5mm, max. rozměr 400x800mm</t>
  </si>
  <si>
    <t>-742846358</t>
  </si>
  <si>
    <t>1,5*1,1 "Přepočtené koeficientem množství</t>
  </si>
  <si>
    <t>233</t>
  </si>
  <si>
    <t>998781102</t>
  </si>
  <si>
    <t>Přesun hmot tonážní pro obklady keramické v objektech v přes 6 do 12 m</t>
  </si>
  <si>
    <t>1793957026</t>
  </si>
  <si>
    <t>02 - ZTI</t>
  </si>
  <si>
    <t>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</si>
  <si>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</si>
  <si>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</si>
  <si>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</si>
  <si>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</si>
  <si>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M - Práce a dodávky M</t>
  </si>
  <si>
    <t xml:space="preserve">    21-M - Stlačený vzduch</t>
  </si>
  <si>
    <t>132251101</t>
  </si>
  <si>
    <t>Hloubení rýh nezapažených  š do 800 mm v hornině třídy těžitelnosti I, skupiny 3 objem do 20 m3 strojně</t>
  </si>
  <si>
    <t>731931466</t>
  </si>
  <si>
    <t>DK</t>
  </si>
  <si>
    <t>1,3*0,8*85,2</t>
  </si>
  <si>
    <t>161151103</t>
  </si>
  <si>
    <t>Svislé přemístění výkopku z horniny třídy těžitelnosti I skupiny 1 až 3 hl výkopu přes 4 do 8 m</t>
  </si>
  <si>
    <t>-216642859</t>
  </si>
  <si>
    <t>162251101</t>
  </si>
  <si>
    <t>Vodorovné přemístění do 20 m výkopku/sypaniny z horniny třídy těžitelnosti I skupiny 1 až 3</t>
  </si>
  <si>
    <t>85941676</t>
  </si>
  <si>
    <t>175151101</t>
  </si>
  <si>
    <t>Obsypání potrubí strojně sypaninou bez prohození, uloženou do 3 m</t>
  </si>
  <si>
    <t>-1886315521</t>
  </si>
  <si>
    <t>0,3*0,8*85,2</t>
  </si>
  <si>
    <t>58341334</t>
  </si>
  <si>
    <t>kamenivo drcené drobné frakce 0/2</t>
  </si>
  <si>
    <t>-370320047</t>
  </si>
  <si>
    <t>20,448*1,11 "Přepočtené koeficientem množství</t>
  </si>
  <si>
    <t>612135101</t>
  </si>
  <si>
    <t>Hrubá výplň rýh ve stěnách maltou jakékoli šířky rýhy</t>
  </si>
  <si>
    <t>1489125898</t>
  </si>
  <si>
    <t>vodovod</t>
  </si>
  <si>
    <t>(2*2*4+4*27*6*4+3*4)*0,2/4/2*3</t>
  </si>
  <si>
    <t>998011002</t>
  </si>
  <si>
    <t>Přesun hmot pro budovy zděné v přes 6 do 12 m</t>
  </si>
  <si>
    <t>-1690999321</t>
  </si>
  <si>
    <t>721</t>
  </si>
  <si>
    <t>Zdravotechnika - vnitřní kanalizace</t>
  </si>
  <si>
    <t>721173401.OSM</t>
  </si>
  <si>
    <t>Potrubí kanalizační KG-Systém SN 4 svodné DN 110</t>
  </si>
  <si>
    <t>869688758</t>
  </si>
  <si>
    <t>odvětrání</t>
  </si>
  <si>
    <t>6*3</t>
  </si>
  <si>
    <t>721173402.OSM</t>
  </si>
  <si>
    <t>Potrubí kanalizační KG-Systém SN 4 svodné DN 125</t>
  </si>
  <si>
    <t>-18891227</t>
  </si>
  <si>
    <t>spalšková kanalizace</t>
  </si>
  <si>
    <t>11,2+10,3+4+1+1,9+1,2*2+1,4*3+1</t>
  </si>
  <si>
    <t>havarijní kanalizce</t>
  </si>
  <si>
    <t>4*9+22,6</t>
  </si>
  <si>
    <t>dešťová knalizace</t>
  </si>
  <si>
    <t>43,8+5,7+3*2+19,2+5,9+4,6</t>
  </si>
  <si>
    <t>8*8</t>
  </si>
  <si>
    <t>721174042.OSM</t>
  </si>
  <si>
    <t>Potrubí kanalizační připojovací Osma HT-Systém DN 40</t>
  </si>
  <si>
    <t>-1342077944</t>
  </si>
  <si>
    <t>7*1,2</t>
  </si>
  <si>
    <t>721174043.OSM</t>
  </si>
  <si>
    <t>Potrubí kanalizační připojovací Osma HT-Systém DN 50</t>
  </si>
  <si>
    <t>-274590836</t>
  </si>
  <si>
    <t>6*0,5</t>
  </si>
  <si>
    <t>721174045.OSM</t>
  </si>
  <si>
    <t>Potrubí kanalizační připojovací Osma HT-Systém DN 110</t>
  </si>
  <si>
    <t>1030859328</t>
  </si>
  <si>
    <t>4*0,5</t>
  </si>
  <si>
    <t>721194104</t>
  </si>
  <si>
    <t>Vyvedení a upevnění odpadních výpustek DN 40</t>
  </si>
  <si>
    <t>-1695118861</t>
  </si>
  <si>
    <t>721194105</t>
  </si>
  <si>
    <t>Vyvedení a upevnění odpadních výpustek DN 50</t>
  </si>
  <si>
    <t>-664772884</t>
  </si>
  <si>
    <t>721194109</t>
  </si>
  <si>
    <t>Vyvedení a upevnění odpadních výpustek DN 110</t>
  </si>
  <si>
    <t>-1392154749</t>
  </si>
  <si>
    <t>721211502.HLE</t>
  </si>
  <si>
    <t>Vpusť sklepní HL 71G s vodorovným odtokem DN 110 mřížka litina 170x240</t>
  </si>
  <si>
    <t>167591164</t>
  </si>
  <si>
    <t>721233213</t>
  </si>
  <si>
    <t>Střešní vtok polypropylen PP pro pochůzné střechy svislý odtok DN 125</t>
  </si>
  <si>
    <t>-1786690599</t>
  </si>
  <si>
    <t>28656002</t>
  </si>
  <si>
    <t>nástavec střešní vpusti s integrovanou bitumenovou manžetou pro výšku TI do 500mm</t>
  </si>
  <si>
    <t>125488370</t>
  </si>
  <si>
    <t>721273153</t>
  </si>
  <si>
    <t>Hlavice ventilační polypropylen PP DN 110</t>
  </si>
  <si>
    <t>-16613767</t>
  </si>
  <si>
    <t>721274121</t>
  </si>
  <si>
    <t>Přivzdušňovací ventil vnitřní odpadních potrubí DN od 32 do 50</t>
  </si>
  <si>
    <t>265566661</t>
  </si>
  <si>
    <t>721290111</t>
  </si>
  <si>
    <t>Zkouška těsnosti potrubí kanalizace vodou do DN 125</t>
  </si>
  <si>
    <t>-888689501</t>
  </si>
  <si>
    <t>18+179,8+64+8,4+3+2</t>
  </si>
  <si>
    <t>998721202</t>
  </si>
  <si>
    <t>Přesun hmot procentní pro vnitřní kanalizace v objektech v přes 6 do 12 m</t>
  </si>
  <si>
    <t>260972815</t>
  </si>
  <si>
    <t>713463411</t>
  </si>
  <si>
    <t>Montáž izolace tepelné potrubí a ohybů návlekovými izolačními pouzdry</t>
  </si>
  <si>
    <t>-1922633464</t>
  </si>
  <si>
    <t>29,8+21,6+199,7+43</t>
  </si>
  <si>
    <t>28377056</t>
  </si>
  <si>
    <t>pouzdro izolační potrubní z pěnového polyetylenu 35/25mm</t>
  </si>
  <si>
    <t>-319065262</t>
  </si>
  <si>
    <t>9,8+8+3*4</t>
  </si>
  <si>
    <t>MLT.I00001302</t>
  </si>
  <si>
    <t>tepelná izolce z pěnového polyethylenu (PE pěny) 40x13mm</t>
  </si>
  <si>
    <t>-1132694634</t>
  </si>
  <si>
    <t>28377049</t>
  </si>
  <si>
    <t>pouzdro izolační potrubní z pěnového polyetylenu 28/25mm</t>
  </si>
  <si>
    <t>-978941329</t>
  </si>
  <si>
    <t>2*6,8+2*4</t>
  </si>
  <si>
    <t>28377045</t>
  </si>
  <si>
    <t>pouzdro izolační potrubní z pěnového polyetylenu 22/20mm</t>
  </si>
  <si>
    <t>1107210408</t>
  </si>
  <si>
    <t>2*5+2*4+2*2,4+1+3*4+10,6+4+2*2,9+2*1,8+2*3,5+2,5+6,5</t>
  </si>
  <si>
    <t>2*4,8+2,5+1+2*1,4</t>
  </si>
  <si>
    <t>4*27</t>
  </si>
  <si>
    <t>-169067392</t>
  </si>
  <si>
    <t>722</t>
  </si>
  <si>
    <t>Zdravotechnika - vnitřní vodovod</t>
  </si>
  <si>
    <t>722130235</t>
  </si>
  <si>
    <t>Potrubí vodovodní ocelové závitové pozinkované svařované běžné DN 40</t>
  </si>
  <si>
    <t>-1994609585</t>
  </si>
  <si>
    <t>požární vodovod</t>
  </si>
  <si>
    <t>35+2*4</t>
  </si>
  <si>
    <t>722174022.WVN</t>
  </si>
  <si>
    <t>Potrubí vodovodní plastové PPR  svar polyfúze PN 20 D 20x3,4 mm</t>
  </si>
  <si>
    <t>267147331</t>
  </si>
  <si>
    <t>Potrubí vodovodní plastové PPR EKOPLASTIK S2.5 svar polyfúze PN 20 D 20x3,4 mm</t>
  </si>
  <si>
    <t>722174023.WVN</t>
  </si>
  <si>
    <t>Potrubí vodovodní plastové PPR  svar polyfúze PN 20 D 25x4,2 mm</t>
  </si>
  <si>
    <t>-1440258834</t>
  </si>
  <si>
    <t>Potrubí vodovodní plastové PPR EKOPLASTIK S2.5 svar polyfúze PN 20 D 25x4,2 mm</t>
  </si>
  <si>
    <t>722174024.WVN</t>
  </si>
  <si>
    <t>Potrubí vodovodní plastové svar polyfúze PN 20 D 32x5,4 mm</t>
  </si>
  <si>
    <t>1671624831</t>
  </si>
  <si>
    <t>Potrubí vodovodní plastové PPR EKOPLASTIK S2.5 svar polyfúze PN 20 D 32x5,4 mm</t>
  </si>
  <si>
    <t>722190401</t>
  </si>
  <si>
    <t>Vyvedení a upevnění výpustku do DN 25</t>
  </si>
  <si>
    <t>1581467458</t>
  </si>
  <si>
    <t>12+16</t>
  </si>
  <si>
    <t>722231074</t>
  </si>
  <si>
    <t>Ventil zpětný mosazný G 1" PN 10 do 110°C se dvěma závity</t>
  </si>
  <si>
    <t>1853833652</t>
  </si>
  <si>
    <t>722231074.GCM</t>
  </si>
  <si>
    <t>Ventil zpětný  mosazný G 1" PN 10 do 110°C se dvěma závity</t>
  </si>
  <si>
    <t>-534533249</t>
  </si>
  <si>
    <t>Ventil zpětný Giacomini R60 mosazný G 1" PN 10 do 110°C se dvěma závity</t>
  </si>
  <si>
    <t>722232045</t>
  </si>
  <si>
    <t>Kohout kulový přímý G 1" PN 42 do 185°C vnitřní závit</t>
  </si>
  <si>
    <t>1560935682</t>
  </si>
  <si>
    <t>722232061</t>
  </si>
  <si>
    <t>Kohout kulový přímý G 1/2" PN 42 do 185°C vnitřní závit s vypouštěním</t>
  </si>
  <si>
    <t>-35890679</t>
  </si>
  <si>
    <t>722232062</t>
  </si>
  <si>
    <t>Kohout kulový přímý G 3/4" PN 42 do 185°C vnitřní závit s vypouštěním</t>
  </si>
  <si>
    <t>-1840454305</t>
  </si>
  <si>
    <t>722232063</t>
  </si>
  <si>
    <t>Kohout kulový přímý G 1" PN 42 do 185°C vnitřní závit s vypouštěním</t>
  </si>
  <si>
    <t>-464089628</t>
  </si>
  <si>
    <t>722234265</t>
  </si>
  <si>
    <t>Filtr mosazný G 1" PN 20 do 80°C s 2x vnitřním závitem</t>
  </si>
  <si>
    <t>1493594683</t>
  </si>
  <si>
    <t>722250143</t>
  </si>
  <si>
    <t>Hydrantový systém s tvarově stálou hadicí D 25 x 30 m prosklený</t>
  </si>
  <si>
    <t>1007544704</t>
  </si>
  <si>
    <t>722262301</t>
  </si>
  <si>
    <t>Vodoměr závitový vícevtokový mokroběžný do 40°C G 1"x 105 mm Qn 2,5 m3/h vertikální</t>
  </si>
  <si>
    <t>275205412</t>
  </si>
  <si>
    <t>722270102</t>
  </si>
  <si>
    <t>Sestava vodoměrová závitová G 1"</t>
  </si>
  <si>
    <t>-1539166402</t>
  </si>
  <si>
    <t>722290226</t>
  </si>
  <si>
    <t>Zkouška těsnosti vodovodního potrubí závitového do DN 50</t>
  </si>
  <si>
    <t>310718016</t>
  </si>
  <si>
    <t>43+199,7+21,6+29,8+28</t>
  </si>
  <si>
    <t>722290234</t>
  </si>
  <si>
    <t>Proplach a dezinfekce vodovodního potrubí do DN 80</t>
  </si>
  <si>
    <t>-1201829163</t>
  </si>
  <si>
    <t>998722202</t>
  </si>
  <si>
    <t>Přesun hmot procentní pro vnitřní vodovod v objektech v přes 6 do 12 m</t>
  </si>
  <si>
    <t>-1307085551</t>
  </si>
  <si>
    <t>725</t>
  </si>
  <si>
    <t>Zdravotechnika - zařizovací předměty</t>
  </si>
  <si>
    <t>725112022</t>
  </si>
  <si>
    <t>Klozet keramický závěsný na nosné stěny s hlubokým splachováním odpad vodorovný</t>
  </si>
  <si>
    <t>384753429</t>
  </si>
  <si>
    <t>725112022i</t>
  </si>
  <si>
    <t>Klozet keramický závěsný inv. na nosné stěny s hlubokým splachováním odpad vodorovný</t>
  </si>
  <si>
    <t>226281904</t>
  </si>
  <si>
    <t>725121525</t>
  </si>
  <si>
    <t>Pisoárový záchodek automatický s radarovým senzorem</t>
  </si>
  <si>
    <t>26050192</t>
  </si>
  <si>
    <t>725211602</t>
  </si>
  <si>
    <t>Umyvadlo keramické bílé šířky 550 mm bez krytu na sifon připevněné na stěnu šrouby</t>
  </si>
  <si>
    <t>875738773</t>
  </si>
  <si>
    <t>725211681</t>
  </si>
  <si>
    <t>Umyvadlo keramické bílé zdravotní šířky 640 mm připevněné na stěnu šrouby</t>
  </si>
  <si>
    <t>-918334123</t>
  </si>
  <si>
    <t>725211701</t>
  </si>
  <si>
    <t>Umývátko keramické bílé stěnové šířky 400 mm připevněné na stěnu šrouby</t>
  </si>
  <si>
    <t>-1000988745</t>
  </si>
  <si>
    <t>725241901</t>
  </si>
  <si>
    <t>Montáž vaničky sprchové</t>
  </si>
  <si>
    <t>-59048716</t>
  </si>
  <si>
    <t>55423050R</t>
  </si>
  <si>
    <t>vanička sprchová akrylátová obdélníková 1300x900mm</t>
  </si>
  <si>
    <t>-1098252143</t>
  </si>
  <si>
    <t>RHO.DA62R</t>
  </si>
  <si>
    <t>vanička sprchová akrylátová obdélníková  1500x900 mm</t>
  </si>
  <si>
    <t>468262775</t>
  </si>
  <si>
    <t>725244213.RHO</t>
  </si>
  <si>
    <t>Zástěna sprchová skleněná tl. 8 mm pevná bezdveřová na vaničku šířky 900 mm</t>
  </si>
  <si>
    <t>-2022795975</t>
  </si>
  <si>
    <t>725244315</t>
  </si>
  <si>
    <t>Zástěna sprchová rámová se skleněnou výplní tl. 4 a 5 mm dveře posuvné jednodílné do niky na vaničku šířky 1600 mm</t>
  </si>
  <si>
    <t>1704779963</t>
  </si>
  <si>
    <t>725331111</t>
  </si>
  <si>
    <t>Výlevka bez výtokových armatur keramická se sklopnou plastovou mřížkou 500 mm</t>
  </si>
  <si>
    <t>-104158724</t>
  </si>
  <si>
    <t>725813111</t>
  </si>
  <si>
    <t>Ventil rohový bez připojovací trubičky nebo flexi hadičky G 1/2"</t>
  </si>
  <si>
    <t>2128372409</t>
  </si>
  <si>
    <t>725813141</t>
  </si>
  <si>
    <t>Kolínko připojovací bez připojovací trubičky nebo flexi hadičky G 1/2"</t>
  </si>
  <si>
    <t>-2018919578</t>
  </si>
  <si>
    <t>725822613</t>
  </si>
  <si>
    <t>Baterie umyvadlová stojánková páková s výpustí</t>
  </si>
  <si>
    <t>1498792628</t>
  </si>
  <si>
    <t>725829101</t>
  </si>
  <si>
    <t>Montáž baterie nástěnné dřezové pákové a klasické</t>
  </si>
  <si>
    <t>-437575784</t>
  </si>
  <si>
    <t>55143976</t>
  </si>
  <si>
    <t>baterie dřezová páková nástěnná s kulatým ústím 300mm</t>
  </si>
  <si>
    <t>2104677826</t>
  </si>
  <si>
    <t>725841333</t>
  </si>
  <si>
    <t>Baterie sprchová podomítková s přepínačem a pevnou sprchou</t>
  </si>
  <si>
    <t>-1927527785</t>
  </si>
  <si>
    <t>998725202</t>
  </si>
  <si>
    <t>Přesun hmot procentní pro zařizovací předměty v objektech v přes 6 do 12 m</t>
  </si>
  <si>
    <t>-2094680168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</si>
  <si>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</si>
  <si>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</si>
  <si>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</si>
  <si>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</si>
  <si>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1817015347</t>
  </si>
  <si>
    <t>998726212</t>
  </si>
  <si>
    <t>Přesun hmot procentní pro instalační prefabrikáty v objektech v přes 6 do 12 m</t>
  </si>
  <si>
    <t>-1838932033</t>
  </si>
  <si>
    <t>727</t>
  </si>
  <si>
    <t>Zdravotechnika - požární ochrana</t>
  </si>
  <si>
    <t>953943212</t>
  </si>
  <si>
    <t>Osazení -  hasicí přístroj</t>
  </si>
  <si>
    <t>144885081</t>
  </si>
  <si>
    <t>44932114</t>
  </si>
  <si>
    <t>přístroj hasicí ruční práškový PG 6 LE</t>
  </si>
  <si>
    <t>1044053653</t>
  </si>
  <si>
    <t>44932211</t>
  </si>
  <si>
    <t>přístroj hasicí ruční sněhový KS 5 BG</t>
  </si>
  <si>
    <t>-9299602</t>
  </si>
  <si>
    <t>Práce a dodávky M</t>
  </si>
  <si>
    <t>21-M</t>
  </si>
  <si>
    <t>Stlačený vzduch</t>
  </si>
  <si>
    <t>210230006</t>
  </si>
  <si>
    <t>Montáž potrubí pro rozvod stlačeného vzduchu bez uzavíracích ventilů a nátěrů trubka uhlíková ocel 22x1,5 mm</t>
  </si>
  <si>
    <t>-422792529</t>
  </si>
  <si>
    <t>7*0,75</t>
  </si>
  <si>
    <t>GBT.19204</t>
  </si>
  <si>
    <t>Systémová trubka  uhlíková ocel opláštění plastem, malé balení: d=22mm, D=2.4cm, L=6m</t>
  </si>
  <si>
    <t>256</t>
  </si>
  <si>
    <t>-1084719465</t>
  </si>
  <si>
    <t>5,25</t>
  </si>
  <si>
    <t>5,25*1,1 "Přepočtené koeficientem množství</t>
  </si>
  <si>
    <t>210230007</t>
  </si>
  <si>
    <t>Montáž potrubí pro rozvod stlačeného vzduchu bez uzavíracích ventilů a nátěrů trubka AlMg 28x1,5 mm</t>
  </si>
  <si>
    <t>-931082290</t>
  </si>
  <si>
    <t>41,8+7*4</t>
  </si>
  <si>
    <t>GBT.19205</t>
  </si>
  <si>
    <t>Systémová trubka  uhlíková ocel opláštění plastem, malé balení: d=28mm, D=3cm, L=6m</t>
  </si>
  <si>
    <t>1060981481</t>
  </si>
  <si>
    <t>69,8*1,1 "Přepočtené koeficientem množství</t>
  </si>
  <si>
    <t>27232043</t>
  </si>
  <si>
    <t>spirálová hadice PE 5x8  tlakové pro stlačený vzduch s rychlospojkami 15 m</t>
  </si>
  <si>
    <t>1276776613</t>
  </si>
  <si>
    <t>210230121</t>
  </si>
  <si>
    <t>Montáž ventilů uzavíracích redukčních s ermety</t>
  </si>
  <si>
    <t>148433883</t>
  </si>
  <si>
    <t>42713051</t>
  </si>
  <si>
    <t>kompresor jednoválcový pístový 4,3m3/hod</t>
  </si>
  <si>
    <t>-579241447</t>
  </si>
  <si>
    <t>03 - Vytápění</t>
  </si>
  <si>
    <t>Soupis:</t>
  </si>
  <si>
    <t>10 - ÚT</t>
  </si>
  <si>
    <t>Ostrov</t>
  </si>
  <si>
    <t xml:space="preserve">SP3 </t>
  </si>
  <si>
    <t>SPŠ Ostrov</t>
  </si>
  <si>
    <t>Stejskal Pavel</t>
  </si>
  <si>
    <t>Milan Hájek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</si>
  <si>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</si>
  <si>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</si>
  <si>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</si>
  <si>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</si>
  <si>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OST - Ostatní</t>
  </si>
  <si>
    <t>352278101</t>
  </si>
  <si>
    <t>63154004</t>
  </si>
  <si>
    <t>pouzdro izolační potrubní z minerální vlny s Al fólií max. 250/100°C 22/20mm</t>
  </si>
  <si>
    <t>219384379</t>
  </si>
  <si>
    <t>10*1,05 "Přepočtené koeficientem množství</t>
  </si>
  <si>
    <t>27127011</t>
  </si>
  <si>
    <t>pouzdro izolační potrubní z EPDM kaučuku 35/19mm</t>
  </si>
  <si>
    <t>1235852739</t>
  </si>
  <si>
    <t>6*1,05 "Přepočtené koeficientem množství</t>
  </si>
  <si>
    <t>63154005</t>
  </si>
  <si>
    <t>pouzdro izolační potrubní z minerální vlny s Al fólií max. 250/100°C 28/20mm</t>
  </si>
  <si>
    <t>-75681664</t>
  </si>
  <si>
    <t>63154006</t>
  </si>
  <si>
    <t>pouzdro izolační potrubní z minerální vlny s Al fólií max. 250/100°C 35/20mm</t>
  </si>
  <si>
    <t>1088720677</t>
  </si>
  <si>
    <t>24*1,05 "Přepočtené koeficientem množství</t>
  </si>
  <si>
    <t>998713201</t>
  </si>
  <si>
    <t>Přesun hmot procentní pro izolace tepelné v objektech v do 6 m</t>
  </si>
  <si>
    <t>1516042394</t>
  </si>
  <si>
    <t>732</t>
  </si>
  <si>
    <t>Ústřední vytápění - strojovny</t>
  </si>
  <si>
    <t>732211132</t>
  </si>
  <si>
    <t>Ohřívač stacionární zásobníkový s jedním výměníkem PN 1,0/1,0 o objemu 300 l / 3,2 m2</t>
  </si>
  <si>
    <t>-1280009071</t>
  </si>
  <si>
    <t>1 "specifikace dle PD</t>
  </si>
  <si>
    <t>732230102</t>
  </si>
  <si>
    <t>Akumulační nádrž bez přípravy TUV bez výměníku PN 0,4 o objemu 300 l</t>
  </si>
  <si>
    <t>-572555207</t>
  </si>
  <si>
    <t>732294118</t>
  </si>
  <si>
    <t>Elektrická topná jednotka šroubovací 6/4" o výkonu 9,0 kW</t>
  </si>
  <si>
    <t>719458102</t>
  </si>
  <si>
    <t>732331104</t>
  </si>
  <si>
    <t>Nádoba tlaková expanzní pro solární, topnou a chladící soustavu s membránou závitové připojení PN 1,0 o objemu 25 l</t>
  </si>
  <si>
    <t>1178692433</t>
  </si>
  <si>
    <t>732331107</t>
  </si>
  <si>
    <t>Nádoba tlaková expanzní pro solární, topnou a chladící soustavu s membránou závitové připojení PN 1,0 o objemu 80 l</t>
  </si>
  <si>
    <t>1015578940</t>
  </si>
  <si>
    <t>732421406</t>
  </si>
  <si>
    <t>Čerpadlo teplovodní mokroběžné závitové oběhové DN 25 výtlak do 4,0 m průtok 5,7 m3/h pro vytápění</t>
  </si>
  <si>
    <t>342435348</t>
  </si>
  <si>
    <t>732522005</t>
  </si>
  <si>
    <t>Tepelné čerpadlo vzduch/voda pro vytápění a přípravu TV venkovní jednotka topný výkon 17,5 kW</t>
  </si>
  <si>
    <t>881604614</t>
  </si>
  <si>
    <t>2 "specikace dle PD např.ecoAIR 3-18 PRO</t>
  </si>
  <si>
    <t>998732201</t>
  </si>
  <si>
    <t>Přesun hmot procentní pro strojovny v objektech v do 6 m</t>
  </si>
  <si>
    <t>-979093058</t>
  </si>
  <si>
    <t>733</t>
  </si>
  <si>
    <t>Ústřední vytápění - rozvodné potrubí</t>
  </si>
  <si>
    <t>733223104</t>
  </si>
  <si>
    <t>Potrubí měděné tvrdé spojované měkkým pájením D 22x1 mm</t>
  </si>
  <si>
    <t>-413674108</t>
  </si>
  <si>
    <t>733223105</t>
  </si>
  <si>
    <t>Potrubí měděné tvrdé spojované měkkým pájením D 28x1,5 mm</t>
  </si>
  <si>
    <t>1715516676</t>
  </si>
  <si>
    <t>733223106</t>
  </si>
  <si>
    <t>Potrubí měděné tvrdé spojované měkkým pájením D 35x1,5 mm</t>
  </si>
  <si>
    <t>-1200795391</t>
  </si>
  <si>
    <t>733291101</t>
  </si>
  <si>
    <t>Zkouška těsnosti potrubí měděné D do 35x1,5</t>
  </si>
  <si>
    <t>695283394</t>
  </si>
  <si>
    <t>733391101</t>
  </si>
  <si>
    <t>Zkouška těsnosti potrubí plastové D do 32x3,0</t>
  </si>
  <si>
    <t>-1698622533</t>
  </si>
  <si>
    <t>733811231</t>
  </si>
  <si>
    <t>Ochrana potrubí ústředního vytápění termoizolačními trubicemi z PE tl přes 9 do 13 mm DN do 22 mm</t>
  </si>
  <si>
    <t>-561902338</t>
  </si>
  <si>
    <t>733811232</t>
  </si>
  <si>
    <t>Ochrana potrubí ústředního vytápění termoizolačními trubicemi z PE tl přes 9 do 13 mm DN přes 32 do 45 mm</t>
  </si>
  <si>
    <t>-316856557</t>
  </si>
  <si>
    <t>998733201</t>
  </si>
  <si>
    <t>Přesun hmot procentní pro rozvody potrubí v objektech v do 6 m</t>
  </si>
  <si>
    <t>-1580417233</t>
  </si>
  <si>
    <t>734</t>
  </si>
  <si>
    <t>Ústřední vytápění - armatury</t>
  </si>
  <si>
    <t>734251213</t>
  </si>
  <si>
    <t>Ventil závitový pojistný rohový G 1 provozní tlak od 2,5 do 6 barů</t>
  </si>
  <si>
    <t>1744355947</t>
  </si>
  <si>
    <t>734251214</t>
  </si>
  <si>
    <t>Ventil závitový pojistný rohový G 5/4 provozní tlak od 2,5 do 6 barů</t>
  </si>
  <si>
    <t>-1425487401</t>
  </si>
  <si>
    <t>734291122</t>
  </si>
  <si>
    <t>Kohout plnící a vypouštěcí G 3/8 PN 10 do 90°C závitový</t>
  </si>
  <si>
    <t>-1163999769</t>
  </si>
  <si>
    <t>734291123</t>
  </si>
  <si>
    <t>Kohout plnící a vypouštěcí G 1/2 PN 10 do 90°C závitový</t>
  </si>
  <si>
    <t>-1840909863</t>
  </si>
  <si>
    <t>734291246</t>
  </si>
  <si>
    <t>Filtr závitový přímý G 1 1/2 PN 16 do 130°C s vnitřními závity</t>
  </si>
  <si>
    <t>234421392</t>
  </si>
  <si>
    <t>734291275</t>
  </si>
  <si>
    <t>Filtr závitový přímý G 1 1/4 PN 30 do 110°C s vnitřními závity a integrovaným magnetem</t>
  </si>
  <si>
    <t>900628005</t>
  </si>
  <si>
    <t>734292715</t>
  </si>
  <si>
    <t>Kohout kulový přímý G 1 PN 42 do 185°C vnitřní závit</t>
  </si>
  <si>
    <t>1868018661</t>
  </si>
  <si>
    <t>734292716</t>
  </si>
  <si>
    <t>Kohout kulový přímý G 1 1/4 PN 42 do 185°C vnitřní závit</t>
  </si>
  <si>
    <t>230721437</t>
  </si>
  <si>
    <t>734295023</t>
  </si>
  <si>
    <t>Směšovací ventil otopných a chladicích systémů závitový třícestný G 5/4" se servomotorem</t>
  </si>
  <si>
    <t>380727918</t>
  </si>
  <si>
    <t>734411103</t>
  </si>
  <si>
    <t>Teploměr technický s pevným stonkem a jímkou zadní připojení průměr 63 mm délky 100 mm</t>
  </si>
  <si>
    <t>-1859628890</t>
  </si>
  <si>
    <t>734421102</t>
  </si>
  <si>
    <t>Tlakoměr s pevným stonkem a zpětnou klapkou tlak 0-16 bar průměr 63 mm spodní připojení</t>
  </si>
  <si>
    <t>-1321360184</t>
  </si>
  <si>
    <t>734-DP</t>
  </si>
  <si>
    <t>Úpravna vody DP</t>
  </si>
  <si>
    <t>-2133642138</t>
  </si>
  <si>
    <t>998734201</t>
  </si>
  <si>
    <t>Přesun hmot procentní pro armatury v objektech v do 6 m</t>
  </si>
  <si>
    <t>1238889163</t>
  </si>
  <si>
    <t>735</t>
  </si>
  <si>
    <t>Ústřední vytápění - otopná tělesa</t>
  </si>
  <si>
    <t>735511010</t>
  </si>
  <si>
    <t>Podlahové vytápění - rozvodné potrubí polyethylen PE-Xa 17x2,0 mm pro systémovou desku</t>
  </si>
  <si>
    <t>963017732</t>
  </si>
  <si>
    <t>412,7+2441,8</t>
  </si>
  <si>
    <t>735511026</t>
  </si>
  <si>
    <t>Podlahové vytápění - systémová deska s kombinovanou tepelnou a kročejovou izolací celkové výšky 31 mm</t>
  </si>
  <si>
    <t>1257652355</t>
  </si>
  <si>
    <t>51,5+261,2</t>
  </si>
  <si>
    <t>735511061</t>
  </si>
  <si>
    <t>Podlahové vytápění - krycí a separační PE fólie</t>
  </si>
  <si>
    <t>-448058891</t>
  </si>
  <si>
    <t>735511062</t>
  </si>
  <si>
    <t>Podlahové vytápění - obvodový dilatační pás samolepící s folií</t>
  </si>
  <si>
    <t>-214276697</t>
  </si>
  <si>
    <t>92+245</t>
  </si>
  <si>
    <t>735511090</t>
  </si>
  <si>
    <t>Podlahové vytápění - rozdělovač mosazný s průtokoměry jedenáctiokruhový</t>
  </si>
  <si>
    <t>-164671375</t>
  </si>
  <si>
    <t>735511091</t>
  </si>
  <si>
    <t>Podlahové vytápění - rozdělovač mosazný s průtokoměry dvanáctiokruhový</t>
  </si>
  <si>
    <t>447627502</t>
  </si>
  <si>
    <t>735511105</t>
  </si>
  <si>
    <t>Podlahové vytápění - skříň podomítková pro rozdělovač s 9-12 okruhy</t>
  </si>
  <si>
    <t>1998722742</t>
  </si>
  <si>
    <t>735511138</t>
  </si>
  <si>
    <t>Podlahové vytápění - svěrné šroubení se závitem EK 3/4" pro připojení potrubí 17x2,0 mm na rozdělovač</t>
  </si>
  <si>
    <t>-272432568</t>
  </si>
  <si>
    <t>11*2*2+12*2</t>
  </si>
  <si>
    <t>735511142</t>
  </si>
  <si>
    <t>Podlahové vytápění - prostorový termostat programovatelný týdenní</t>
  </si>
  <si>
    <t>830589698</t>
  </si>
  <si>
    <t>735511143</t>
  </si>
  <si>
    <t>Podlahové vytápění - elektrotermická hlavice (termopohon)</t>
  </si>
  <si>
    <t>-1896062745</t>
  </si>
  <si>
    <t>998735201</t>
  </si>
  <si>
    <t>Přesun hmot procentní pro otopná tělesa v objektech v do 6 m</t>
  </si>
  <si>
    <t>-1980392901</t>
  </si>
  <si>
    <t>OST</t>
  </si>
  <si>
    <t>999-SV-1</t>
  </si>
  <si>
    <t>Stavební výpomoce</t>
  </si>
  <si>
    <t>---</t>
  </si>
  <si>
    <t>1655058892</t>
  </si>
  <si>
    <t>potřebné bourací práce (průrazy, rýhy) včetně úprav
opravy povrchů ( omítky, malby) po montáži ÚT</t>
  </si>
  <si>
    <t>999-TZ-1</t>
  </si>
  <si>
    <t>Topná zkouška</t>
  </si>
  <si>
    <t>h</t>
  </si>
  <si>
    <t>-1538929246</t>
  </si>
  <si>
    <t>06 - Přípojky a venkovní úpravy</t>
  </si>
  <si>
    <t>0601 - Vodovod</t>
  </si>
  <si>
    <t>8 - Trubní vedení</t>
  </si>
  <si>
    <t xml:space="preserve">    5 - Komunikace pozemní</t>
  </si>
  <si>
    <t xml:space="preserve">    87 - Potrubí z trub plastických - přípojka vodovodu</t>
  </si>
  <si>
    <t>HSV - Práce a dodávky</t>
  </si>
  <si>
    <t>VRN - Vedlejší rozpočtové náklady</t>
  </si>
  <si>
    <t>Trubní vedení</t>
  </si>
  <si>
    <t>Komunikace pozemní</t>
  </si>
  <si>
    <t>565135101</t>
  </si>
  <si>
    <t>Asfaltový beton vrstva podkladní ACP 16 (obalované kamenivo střednězrnné - OKS)  s rozprostřením a zhutněním v pruhu šířky do 1,5 m, po zhutnění tl. 50 mm</t>
  </si>
  <si>
    <t>845684987</t>
  </si>
  <si>
    <t>0,8*140</t>
  </si>
  <si>
    <t>577123111</t>
  </si>
  <si>
    <t>Asfaltový beton vrstva obrusná ACO 8 (ABJ)  s rozprostřením a se zhutněním z nemodifikovaného asfaltu v pruhu šířky do 3 m, po zhutnění tl. 30 mm</t>
  </si>
  <si>
    <t>51203428</t>
  </si>
  <si>
    <t>919735112</t>
  </si>
  <si>
    <t>Řezání stávajícího živičného krytu nebo podkladu  hloubky přes 50 do 100 mm</t>
  </si>
  <si>
    <t>-1582442879</t>
  </si>
  <si>
    <t>(125+15)*2</t>
  </si>
  <si>
    <t>Potrubí z trub plastických - přípojka vodovodu</t>
  </si>
  <si>
    <t>871211.R</t>
  </si>
  <si>
    <t>Montáž vodovodního potrubí z plastů v otevřeném výkopu z polyetylenu PE 100 svařovaných elektrtvarovkou SDR 11/PN16 D 63 x 5,8 mm</t>
  </si>
  <si>
    <t>1808280423</t>
  </si>
  <si>
    <t>28613113</t>
  </si>
  <si>
    <t>trubka vodovodní PE100 PN 16 SDR11 63x5,8mm</t>
  </si>
  <si>
    <t>341707324</t>
  </si>
  <si>
    <t>188*1,05 "Přepočtené koeficientem množství</t>
  </si>
  <si>
    <t>877211101</t>
  </si>
  <si>
    <t>Montáž elektrospojek na vodovodním potrubí z PE trub d 63</t>
  </si>
  <si>
    <t>922079342</t>
  </si>
  <si>
    <t>WVN.FF485627W</t>
  </si>
  <si>
    <t>Elektroredukce 90-63</t>
  </si>
  <si>
    <t>470591751</t>
  </si>
  <si>
    <t>WVN.FF485705W</t>
  </si>
  <si>
    <t>Elektrospojka PE100 SDR11 63</t>
  </si>
  <si>
    <t>1966881808</t>
  </si>
  <si>
    <t>877211110</t>
  </si>
  <si>
    <t>Montáž elektrokolen 45° na vodovodním potrubí z PE trub d 63</t>
  </si>
  <si>
    <t>-930429485</t>
  </si>
  <si>
    <t>WVN.FF485806W</t>
  </si>
  <si>
    <t>Elektrokoleno 45° 63</t>
  </si>
  <si>
    <t>-1134286773</t>
  </si>
  <si>
    <t>877211113</t>
  </si>
  <si>
    <t>Montáž elektro T-kusů na vodovodním potrubí z PE trub d 63</t>
  </si>
  <si>
    <t>-510552508</t>
  </si>
  <si>
    <t>WVN.FF485826W</t>
  </si>
  <si>
    <t>Elektro T-kus rovnoramenný 63</t>
  </si>
  <si>
    <t>-767861456</t>
  </si>
  <si>
    <t>877241122.R01</t>
  </si>
  <si>
    <t>Napojení nového řadu na stávající</t>
  </si>
  <si>
    <t>kplt</t>
  </si>
  <si>
    <t>637779196</t>
  </si>
  <si>
    <t>891231112</t>
  </si>
  <si>
    <t>Montáž vodovodních šoupátek otevřený výkop DN 65</t>
  </si>
  <si>
    <t>-2005781135</t>
  </si>
  <si>
    <t>VAG.W8703243</t>
  </si>
  <si>
    <t>souprava zemní  typ A pro šoupátka DN 65-80 mm, Rd 2,0 m</t>
  </si>
  <si>
    <t>1252375348</t>
  </si>
  <si>
    <t>42221300.R01</t>
  </si>
  <si>
    <t>šoupátko navrtávací domovní</t>
  </si>
  <si>
    <t>-1448597098</t>
  </si>
  <si>
    <t>891247112</t>
  </si>
  <si>
    <t>Montáž hydrantů podzemních DN 80</t>
  </si>
  <si>
    <t>-573246534</t>
  </si>
  <si>
    <t>AVK.1213801500</t>
  </si>
  <si>
    <t>hydrant podzemní 12.1.3, jednoduše jištěný, DN 80, 1500 mm</t>
  </si>
  <si>
    <t>288778621</t>
  </si>
  <si>
    <t>AVK.7217</t>
  </si>
  <si>
    <t>podkladová deska hydrantová 7.2.17</t>
  </si>
  <si>
    <t>-1078139787</t>
  </si>
  <si>
    <t>892233122</t>
  </si>
  <si>
    <t>Proplach a dezinfekce vodovodního potrubí DN od 40 do 70</t>
  </si>
  <si>
    <t>953383465</t>
  </si>
  <si>
    <t>892241111</t>
  </si>
  <si>
    <t>Tlaková zkouška vodou potrubí do 80</t>
  </si>
  <si>
    <t>1621460602</t>
  </si>
  <si>
    <t>899401113</t>
  </si>
  <si>
    <t>Osazení poklopů litinových hydrantových</t>
  </si>
  <si>
    <t>279762161</t>
  </si>
  <si>
    <t>AVK.727</t>
  </si>
  <si>
    <t>Uliční poklop litinový , hydrantový, 7.2.7</t>
  </si>
  <si>
    <t>-1180802271</t>
  </si>
  <si>
    <t>899721111</t>
  </si>
  <si>
    <t>Signalizační vodič DN do 150 mm na potrubí</t>
  </si>
  <si>
    <t>-1323571920</t>
  </si>
  <si>
    <t>899722112</t>
  </si>
  <si>
    <t>Krytí potrubí z plastů výstražnou fólií z PVC 25 cm</t>
  </si>
  <si>
    <t>-1859132485</t>
  </si>
  <si>
    <t>998276101</t>
  </si>
  <si>
    <t>Přesun hmot pro trubní vedení hloubené z trub z plastických hmot nebo sklolaminátových pro vodovody nebo kanalizace v otevřeném výkopu dopravní vzdálenost do 15 m</t>
  </si>
  <si>
    <t>-1252719648</t>
  </si>
  <si>
    <t>Práce a dodávky</t>
  </si>
  <si>
    <t>132112111</t>
  </si>
  <si>
    <t>Hloubení rýh š do 800 mm v soudržných horninách třídy těžitelnosti I, skupiny 1 a 2 ručně</t>
  </si>
  <si>
    <t>1215053825</t>
  </si>
  <si>
    <t>5*0,8*1,5*2</t>
  </si>
  <si>
    <t>132151103</t>
  </si>
  <si>
    <t>Hloubení rýh nezapažených  š do 800 mm v hornině třídy těžitelnosti I, skupiny 1 a 2 objem do 100 m3 strojně</t>
  </si>
  <si>
    <t>-116470547</t>
  </si>
  <si>
    <t>0,6*1,5*188-12</t>
  </si>
  <si>
    <t>749521028</t>
  </si>
  <si>
    <t>(0,6*1,5*188+12)/2</t>
  </si>
  <si>
    <t>1570088461</t>
  </si>
  <si>
    <t>90,6*2</t>
  </si>
  <si>
    <t>-1320711583</t>
  </si>
  <si>
    <t>174151101</t>
  </si>
  <si>
    <t>Zásyp jam, šachet rýh nebo kolem objektů sypaninou se zhutněním</t>
  </si>
  <si>
    <t>-1466362576</t>
  </si>
  <si>
    <t>-1533224045</t>
  </si>
  <si>
    <t>58341341</t>
  </si>
  <si>
    <t>kamenivo drcené drobné frakce 0/4</t>
  </si>
  <si>
    <t>-1063129558</t>
  </si>
  <si>
    <t>Vedlejší rozpočtové náklady</t>
  </si>
  <si>
    <t>012002000.R01</t>
  </si>
  <si>
    <t>Vytyčení křižujících sítí (ČEZ,VO,Cetin,kanalizace,vodovod)</t>
  </si>
  <si>
    <t>-1087766152</t>
  </si>
  <si>
    <t>012002000.R02</t>
  </si>
  <si>
    <t>Geodetické práce- zaměření nově vybudované kanalizace</t>
  </si>
  <si>
    <t>-1317909968</t>
  </si>
  <si>
    <t>012002000.R03</t>
  </si>
  <si>
    <t>Zpracování projektu dopravně inženýrských opatření</t>
  </si>
  <si>
    <t>-2135164595</t>
  </si>
  <si>
    <t xml:space="preserve">Zpracování projektu dopravně inženýrských opatření
musí být zachována průjezdnost ke škole po celou dobu stavby </t>
  </si>
  <si>
    <t>091002000</t>
  </si>
  <si>
    <t>Ostatní náklady související s objektem (doprava,technická koordinace,zařízení stavby atd.)</t>
  </si>
  <si>
    <t>243807236</t>
  </si>
  <si>
    <t>091002000.R01</t>
  </si>
  <si>
    <t>Pronájem dopravního značení</t>
  </si>
  <si>
    <t>1862545534</t>
  </si>
  <si>
    <t xml:space="preserve">0602 - Kanalizace </t>
  </si>
  <si>
    <t xml:space="preserve">    2 - Zakládání</t>
  </si>
  <si>
    <t xml:space="preserve">    8 - Trubní vedení</t>
  </si>
  <si>
    <t xml:space="preserve">      5 - Komunikace pozemní</t>
  </si>
  <si>
    <t>131251103</t>
  </si>
  <si>
    <t>Hloubení jam nezapažených v hornině třídy těžitelnosti I, skupiny 3 objem do 100 m3 strojně</t>
  </si>
  <si>
    <t>-1850676718</t>
  </si>
  <si>
    <t>šachty</t>
  </si>
  <si>
    <t>2*2*1,8+1,2*2*2</t>
  </si>
  <si>
    <t>132251102</t>
  </si>
  <si>
    <t>Hloubení rýh nezapažených  š do 800 mm v hornině třídy těžitelnosti I, skupiny 3 objem do 50 m3 strojně</t>
  </si>
  <si>
    <t>-1386572562</t>
  </si>
  <si>
    <t>52*0,8*(1,8+1,2)/2</t>
  </si>
  <si>
    <t>937804622</t>
  </si>
  <si>
    <t>(62,4+12)/2</t>
  </si>
  <si>
    <t>982640053</t>
  </si>
  <si>
    <t>62,4/2</t>
  </si>
  <si>
    <t>1820700072</t>
  </si>
  <si>
    <t>420477791</t>
  </si>
  <si>
    <t>-1558513356</t>
  </si>
  <si>
    <t>štěrkopísek netříděný zásypový</t>
  </si>
  <si>
    <t>-1170113051</t>
  </si>
  <si>
    <t>37,2*2</t>
  </si>
  <si>
    <t>175111201</t>
  </si>
  <si>
    <t>Obsypání objektu nad přilehlým původním terénem sypaninou bez prohození, uloženou do 3 m ručně</t>
  </si>
  <si>
    <t>-174799943</t>
  </si>
  <si>
    <t>58331289</t>
  </si>
  <si>
    <t>kamenivo těžené drobné frakce 0/2</t>
  </si>
  <si>
    <t>-976397695</t>
  </si>
  <si>
    <t>181951112</t>
  </si>
  <si>
    <t>Úprava pláně v hornině třídy těžitelnosti I, skupiny 1 až 3 se zhutněním strojně</t>
  </si>
  <si>
    <t>-1829550601</t>
  </si>
  <si>
    <t>52*1</t>
  </si>
  <si>
    <t>273321411</t>
  </si>
  <si>
    <t>Základové desky ze ŽB bez zvýšených nároků na prostředí tř. C 20/25</t>
  </si>
  <si>
    <t>-1409576421</t>
  </si>
  <si>
    <t>1,2*1,2*3*0,15</t>
  </si>
  <si>
    <t>-526230458</t>
  </si>
  <si>
    <t>3*0,15*1,2*4</t>
  </si>
  <si>
    <t>193503556</t>
  </si>
  <si>
    <t>382413111</t>
  </si>
  <si>
    <t>Osazení jímky z PP na obetonování objemu 1000 l pro usazení do terénu</t>
  </si>
  <si>
    <t>1104607013</t>
  </si>
  <si>
    <t>56230010</t>
  </si>
  <si>
    <t>jímka plastová na obetonování 1x1x1m objem 1m3</t>
  </si>
  <si>
    <t>321010734</t>
  </si>
  <si>
    <t>451572111</t>
  </si>
  <si>
    <t>Lože pod potrubí otevřený výkop z kameniva drobného těženého</t>
  </si>
  <si>
    <t>1068531318</t>
  </si>
  <si>
    <t>52*0,1*0,5</t>
  </si>
  <si>
    <t>452112111</t>
  </si>
  <si>
    <t>Osazení betonových prstenců nebo rámů v do 100 mm</t>
  </si>
  <si>
    <t>1068952102</t>
  </si>
  <si>
    <t>59224011</t>
  </si>
  <si>
    <t>prstenec šachtový vyrovnávací betonový 625x100x60mm</t>
  </si>
  <si>
    <t>-559887374</t>
  </si>
  <si>
    <t>871-1</t>
  </si>
  <si>
    <t>Napojení do stávající šachty</t>
  </si>
  <si>
    <t>-777140140</t>
  </si>
  <si>
    <t>871360430</t>
  </si>
  <si>
    <t>Montáž kanalizačního potrubí korugovaného SN 16 z polypropylenu DN 250</t>
  </si>
  <si>
    <t>587646229</t>
  </si>
  <si>
    <t>28617291</t>
  </si>
  <si>
    <t>trubka kanalizační PP korugovaná se zesílenou stěnou DN 250x6000mm SN16</t>
  </si>
  <si>
    <t>-1399981405</t>
  </si>
  <si>
    <t>52*1,015 "Přepočtené koeficientem množství</t>
  </si>
  <si>
    <t>-591854680</t>
  </si>
  <si>
    <t>894411121</t>
  </si>
  <si>
    <t>Zřízení šachet kanalizačních z betonových dílců na potrubí DN nad 200 do 300 dno beton tř. C 25/30</t>
  </si>
  <si>
    <t>-1647627895</t>
  </si>
  <si>
    <t>59224072</t>
  </si>
  <si>
    <t>skruž betonová DN 1000x250 přechodová, 100x25x9cm</t>
  </si>
  <si>
    <t>-1168343284</t>
  </si>
  <si>
    <t>59224050</t>
  </si>
  <si>
    <t>skruž pro kanalizační šachty se zabudovanými stupadly 100x25x12cm</t>
  </si>
  <si>
    <t>-1098319831</t>
  </si>
  <si>
    <t>BET.KSHM1067D</t>
  </si>
  <si>
    <t>ŠACHTOVÝ KÓNUS/SH-M 1000/625x670 PS+K/DEHA</t>
  </si>
  <si>
    <t>985674803</t>
  </si>
  <si>
    <t>59224024</t>
  </si>
  <si>
    <t>dno betonové šachtové beton 100x63,5x15cm</t>
  </si>
  <si>
    <t>-1110082333</t>
  </si>
  <si>
    <t>592241899</t>
  </si>
  <si>
    <t>těsnění pro DN 1000 Q.1</t>
  </si>
  <si>
    <t>-1374592560</t>
  </si>
  <si>
    <t>895941999</t>
  </si>
  <si>
    <t>Začištění spojů revizních šachet z vnější i vnitřní strany</t>
  </si>
  <si>
    <t>-281260772</t>
  </si>
  <si>
    <t>899104112</t>
  </si>
  <si>
    <t>Osazení poklopů litinových nebo ocelových včetně rámů pro třídu zatížení D400, E600</t>
  </si>
  <si>
    <t>-754602759</t>
  </si>
  <si>
    <t>28661935</t>
  </si>
  <si>
    <t>poklop šachtový litinový  DN 600 pro třídu zatížení D400</t>
  </si>
  <si>
    <t>1536391862</t>
  </si>
  <si>
    <t>899722113</t>
  </si>
  <si>
    <t>Krytí potrubí z plastů výstražnou fólií z PVC 34cm</t>
  </si>
  <si>
    <t>-789155741</t>
  </si>
  <si>
    <t>247339648</t>
  </si>
  <si>
    <t>52*0,8</t>
  </si>
  <si>
    <t>-466970725</t>
  </si>
  <si>
    <t>33154102</t>
  </si>
  <si>
    <t>52*2</t>
  </si>
  <si>
    <t>Přesun hmot pro trubní vedení z trub z plastických hmot otevřený výkop</t>
  </si>
  <si>
    <t>-1426421693</t>
  </si>
  <si>
    <t>0603 - Zpevněné plochy a sadové úpravy</t>
  </si>
  <si>
    <t xml:space="preserve">    9 - Ostatní konstrukce a práce, bourání</t>
  </si>
  <si>
    <t>112101101</t>
  </si>
  <si>
    <t>Odstranění stromů listnatých průměru kmene přes 100 do 300 mm</t>
  </si>
  <si>
    <t>-1047222962</t>
  </si>
  <si>
    <t>112251101</t>
  </si>
  <si>
    <t>Odstranění pařezů průměru přes 100 do 300 mm</t>
  </si>
  <si>
    <t>47283613</t>
  </si>
  <si>
    <t>113107162</t>
  </si>
  <si>
    <t>Odstranění podkladu z kameniva drceného tl přes 100 do 200 mm strojně pl přes 50 do 200 m2</t>
  </si>
  <si>
    <t>1322004817</t>
  </si>
  <si>
    <t>113107182</t>
  </si>
  <si>
    <t>Odstranění podkladu živičného tl přes 50 do 100 mm strojně pl přes 50 do 200 m2</t>
  </si>
  <si>
    <t>1586856793</t>
  </si>
  <si>
    <t>113201111</t>
  </si>
  <si>
    <t>Vytrhání obrub chodníkových ležatých</t>
  </si>
  <si>
    <t>1273603526</t>
  </si>
  <si>
    <t>2*28</t>
  </si>
  <si>
    <t>181311103</t>
  </si>
  <si>
    <t>Rozprostření ornice tl vrstvy do 200 mm v rovině nebo ve svahu do 1:5 ručně</t>
  </si>
  <si>
    <t>-1674896773</t>
  </si>
  <si>
    <t>245*0,2</t>
  </si>
  <si>
    <t>181351003</t>
  </si>
  <si>
    <t>Rozprostření ornice tl vrstvy do 200 mm pl do 100 m2 v rovině nebo ve svahu do 1:5 strojně</t>
  </si>
  <si>
    <t>-167203426</t>
  </si>
  <si>
    <t>250</t>
  </si>
  <si>
    <t>181411132</t>
  </si>
  <si>
    <t>Založení parkového trávníku výsevem pl do 1000 m2 ve svahu přes 1:5 do 1:2</t>
  </si>
  <si>
    <t>-1450268708</t>
  </si>
  <si>
    <t>00572474</t>
  </si>
  <si>
    <t>osivo směs travní krajinná-svahová</t>
  </si>
  <si>
    <t>613974080</t>
  </si>
  <si>
    <t>250*0,02 "Přepočtené koeficientem množství</t>
  </si>
  <si>
    <t>00572472</t>
  </si>
  <si>
    <t>osivo směs travní krajinná-rovinná</t>
  </si>
  <si>
    <t>-405305656</t>
  </si>
  <si>
    <t>181911101</t>
  </si>
  <si>
    <t>Úprava pláně v hornině třídy těžitelnosti I skupiny 1 až 2 bez zhutnění ručně</t>
  </si>
  <si>
    <t>1796781380</t>
  </si>
  <si>
    <t>181951111</t>
  </si>
  <si>
    <t>Úprava pláně v hornině třídy těžitelnosti I skupiny 1 až 3 bez zhutnění strojně</t>
  </si>
  <si>
    <t>92174872</t>
  </si>
  <si>
    <t>182251101</t>
  </si>
  <si>
    <t>Svahování násypů strojně</t>
  </si>
  <si>
    <t>-792403290</t>
  </si>
  <si>
    <t>184201112</t>
  </si>
  <si>
    <t>Výsadba stromu bez balu do jamky v kmene přes 1,8 do 2,5 m v rovině a svahu do 1:5</t>
  </si>
  <si>
    <t>-724468223</t>
  </si>
  <si>
    <t>02650461</t>
  </si>
  <si>
    <t>dub letní /Quercus robur/ 150-200cm</t>
  </si>
  <si>
    <t>-1363815639</t>
  </si>
  <si>
    <t>11*1,1 "Přepočtené koeficientem množství</t>
  </si>
  <si>
    <t>564231011</t>
  </si>
  <si>
    <t>Podklad nebo podsyp ze štěrkopísku ŠP plochy do 100 m2 tl 100 mm</t>
  </si>
  <si>
    <t>-74049923</t>
  </si>
  <si>
    <t>564950313</t>
  </si>
  <si>
    <t>Podklad z betonového recyklátu plochy do 100 m2 tl 150 mm</t>
  </si>
  <si>
    <t>506642154</t>
  </si>
  <si>
    <t>88+62</t>
  </si>
  <si>
    <t>612788887</t>
  </si>
  <si>
    <t>1216223251</t>
  </si>
  <si>
    <t>596211131</t>
  </si>
  <si>
    <t>Kladení zámkové dlažby komunikací pro pěší ručně tl 60 mm skupiny C pl přes 50 do 100 m2</t>
  </si>
  <si>
    <t>122205439</t>
  </si>
  <si>
    <t>chodník š. 2 m</t>
  </si>
  <si>
    <t>okap. chodník 60 cm</t>
  </si>
  <si>
    <t>56*0,6</t>
  </si>
  <si>
    <t>DTN.0007414.URS</t>
  </si>
  <si>
    <t>dlažba zámková IČKO barevná 19,6x16,1x8cm</t>
  </si>
  <si>
    <t>-673635503</t>
  </si>
  <si>
    <t>102,254545454545*1,1 "Přepočtené koeficientem množství</t>
  </si>
  <si>
    <t>DTN.0007443.URS</t>
  </si>
  <si>
    <t>dlažba zámková IČKO slepecká barevná 19,6x16,1x6cm</t>
  </si>
  <si>
    <t>-617499153</t>
  </si>
  <si>
    <t>597961111</t>
  </si>
  <si>
    <t>Rigol dlážděný do lože z betonu tl 100 mm z prefabrikátů</t>
  </si>
  <si>
    <t>1487044371</t>
  </si>
  <si>
    <t>916231213</t>
  </si>
  <si>
    <t>Osazení chodníkového obrubníku betonového stojatého s boční opěrou do lože z betonu prostého</t>
  </si>
  <si>
    <t>-1593329896</t>
  </si>
  <si>
    <t>(8,7+21,8)*2</t>
  </si>
  <si>
    <t>PSB.30020100</t>
  </si>
  <si>
    <t>obrubník chodníkový 15-10 (Hladký Přírodní) 1000x80x200</t>
  </si>
  <si>
    <t>-938028455</t>
  </si>
  <si>
    <t>61*1,05 "Přepočtené koeficientem množství</t>
  </si>
  <si>
    <t>564831011</t>
  </si>
  <si>
    <t>Podklad ze štěrkodrtě ŠD plochy do 100 m2 tl 100 mm</t>
  </si>
  <si>
    <t>407673026</t>
  </si>
  <si>
    <t>571907118</t>
  </si>
  <si>
    <t>Posyp krytu kamenivem drceným nebo těženým přes 65 do 70 kg/m2</t>
  </si>
  <si>
    <t>1175675727</t>
  </si>
  <si>
    <t>916131213</t>
  </si>
  <si>
    <t>Osazení silničního obrubníku betonového stojatého s boční opěrou do lože z betonu prostého</t>
  </si>
  <si>
    <t>-524853570</t>
  </si>
  <si>
    <t>19,1+35</t>
  </si>
  <si>
    <t>BET.M25C01</t>
  </si>
  <si>
    <t>SILNIČNÍ OBRUBNÍK, VÝŠKA 25CM, DÉLKA 100CM, PŘÍRODNÍ</t>
  </si>
  <si>
    <t>-883304614</t>
  </si>
  <si>
    <t>54-18</t>
  </si>
  <si>
    <t>36*1,05 "Přepočtené koeficientem množství</t>
  </si>
  <si>
    <t>59217028</t>
  </si>
  <si>
    <t>obrubník betonový silniční nájezdový 500x150x150mm</t>
  </si>
  <si>
    <t>-492615969</t>
  </si>
  <si>
    <t>4*4,5</t>
  </si>
  <si>
    <t>998223011</t>
  </si>
  <si>
    <t>Přesun hmot pro pozemní komunikace s krytem dlážděným</t>
  </si>
  <si>
    <t>-1722305692</t>
  </si>
  <si>
    <t>05 - Opěrná zeď</t>
  </si>
  <si>
    <t>3 - Svislé a kompletní konstrukce</t>
  </si>
  <si>
    <t xml:space="preserve">      29 - Zakládání - pomocné konstrukce pro zakládání</t>
  </si>
  <si>
    <t xml:space="preserve">    997 - Přesun sutě</t>
  </si>
  <si>
    <t xml:space="preserve">    767 - Konstrukce zámečnické</t>
  </si>
  <si>
    <t>804257729</t>
  </si>
  <si>
    <t>49*0,5+7*0,6</t>
  </si>
  <si>
    <t>OSM.221010</t>
  </si>
  <si>
    <t>KGEM trouba DN125x3,2/1000 SN4 EN 13476-2</t>
  </si>
  <si>
    <t>-2018062313</t>
  </si>
  <si>
    <t>28,7</t>
  </si>
  <si>
    <t>28,7*1,1 "Přepočtené koeficientem množství</t>
  </si>
  <si>
    <t>327324128</t>
  </si>
  <si>
    <t>Opěrné zdi a valy ze ŽB odolného proti agresivnímu prostředí tř. C 30/37</t>
  </si>
  <si>
    <t>-1380876727</t>
  </si>
  <si>
    <t>č.1,2</t>
  </si>
  <si>
    <t>(0,5*2,7+0,7*5,4+0,35*1,2)*(10,29+8,59)</t>
  </si>
  <si>
    <t>č.3,4,5,6</t>
  </si>
  <si>
    <t>(0,5*4,2+0,5*0,3+0,5*6,6)*(9,54+5,62+17,05+5,45)</t>
  </si>
  <si>
    <t>výztužná žebra</t>
  </si>
  <si>
    <t>0,5*(2,5+0,5)/2*5,4*10</t>
  </si>
  <si>
    <t>č.7</t>
  </si>
  <si>
    <t>(0,5*3,2+0,5*0,3+0,5*5,1)*4</t>
  </si>
  <si>
    <t>č.8</t>
  </si>
  <si>
    <t>(0,5*2,5+0,5*0,3+0,5*3,5)*5,43</t>
  </si>
  <si>
    <t>č.9,10</t>
  </si>
  <si>
    <t>(0,5*1,8+0,5*2,5)*(4,06+8,17)</t>
  </si>
  <si>
    <t>327351211</t>
  </si>
  <si>
    <t>Bednění opěrných zdí a valů svislých i skloněných zřízení</t>
  </si>
  <si>
    <t>-1504020305</t>
  </si>
  <si>
    <t>(0,5*2+5,3+1,2+6,6)*(10,29+8,59)*0,5*2,7*2+0,5*6,62</t>
  </si>
  <si>
    <t>(0,8+0,8+2*6,6)*(9,54+5,62+17,05+5,45)+0,5*3,7*3</t>
  </si>
  <si>
    <t>0,5*6+2*(2,5+0,5)/2*5,4*10</t>
  </si>
  <si>
    <t>(0,8+0,8 +2*5,1)*4+2,7*0,5</t>
  </si>
  <si>
    <t>(0,8*2+2*3,5)*5,43+2,5*05</t>
  </si>
  <si>
    <t>(0,5*2+2*2,5)*(4,06+8,17)+2*0,5*1,8</t>
  </si>
  <si>
    <t>327351219</t>
  </si>
  <si>
    <t>Příplatek za zakřivení r zakřivení do 20 m u bednění opěrných zdí a valů</t>
  </si>
  <si>
    <t>-636927437</t>
  </si>
  <si>
    <t>č.2</t>
  </si>
  <si>
    <t>7,1*8,59*2</t>
  </si>
  <si>
    <t>327351221</t>
  </si>
  <si>
    <t>Bednění opěrných zdí a valů svislých i skloněných odstranění</t>
  </si>
  <si>
    <t>1265954298</t>
  </si>
  <si>
    <t>327361006</t>
  </si>
  <si>
    <t>Výztuž opěrných zdí a valů D 12 mm z betonářské oceli 10 505</t>
  </si>
  <si>
    <t>1457885075</t>
  </si>
  <si>
    <t>10,43+2,081+13,082+23,043</t>
  </si>
  <si>
    <t>1,627+5,237+3,566</t>
  </si>
  <si>
    <t>-403419960</t>
  </si>
  <si>
    <t>28,6*7*5/2</t>
  </si>
  <si>
    <t>51114026</t>
  </si>
  <si>
    <t>550,5*2</t>
  </si>
  <si>
    <t>167151111</t>
  </si>
  <si>
    <t>Nakládání výkopku z hornin třídy těžitelnosti I skupiny 1 až 3 přes 100 m3</t>
  </si>
  <si>
    <t>-1531427916</t>
  </si>
  <si>
    <t>500,5</t>
  </si>
  <si>
    <t>461829195</t>
  </si>
  <si>
    <t>500,5*2</t>
  </si>
  <si>
    <t>1203207706</t>
  </si>
  <si>
    <t>-59712353</t>
  </si>
  <si>
    <t>10364100</t>
  </si>
  <si>
    <t>zemina pro terénní úpravy - tříděná</t>
  </si>
  <si>
    <t>-106136572</t>
  </si>
  <si>
    <t>Zakládání - pomocné konstrukce pro zakládání</t>
  </si>
  <si>
    <t>153R</t>
  </si>
  <si>
    <t>Provedení trvalých zemních kotev 3Lp, celkem 182 bm vč. Hlav</t>
  </si>
  <si>
    <t>kpl</t>
  </si>
  <si>
    <t>947123460</t>
  </si>
  <si>
    <t>154R</t>
  </si>
  <si>
    <t>Náklady na přesuny mechanizace</t>
  </si>
  <si>
    <t>-2125948581</t>
  </si>
  <si>
    <t>155R</t>
  </si>
  <si>
    <t>Provedení ŽB dříku</t>
  </si>
  <si>
    <t>-1992695349</t>
  </si>
  <si>
    <t>156R</t>
  </si>
  <si>
    <t>Geotechnický dozor na stavbě</t>
  </si>
  <si>
    <t>hod</t>
  </si>
  <si>
    <t>-1835886934</t>
  </si>
  <si>
    <t>157R</t>
  </si>
  <si>
    <t>Geodetické práce, vytýčení a zaměření skutečného provedení</t>
  </si>
  <si>
    <t>388584240</t>
  </si>
  <si>
    <t>981513114</t>
  </si>
  <si>
    <t>Demolice konstrukcí objektů z betonu železového těžkou mechanizací</t>
  </si>
  <si>
    <t>155209343</t>
  </si>
  <si>
    <t>stávající opěrná zeď</t>
  </si>
  <si>
    <t>10,3*4,6*(0,4+0,75)/2+10,3*0,8*1,85</t>
  </si>
  <si>
    <t>(6,4+5,9+6,2)*(3,75+2,5)/2*(0,4+0,75)/2</t>
  </si>
  <si>
    <t>(6,4+5,9+6,2)*0,8*1,85</t>
  </si>
  <si>
    <t>10*(2,5+1,5)/2+10*0,8*1,7</t>
  </si>
  <si>
    <t>997</t>
  </si>
  <si>
    <t>Přesun sutě</t>
  </si>
  <si>
    <t>997006002</t>
  </si>
  <si>
    <t>Strojové třídění stavebního odpadu</t>
  </si>
  <si>
    <t>-1304526146</t>
  </si>
  <si>
    <t>997006007</t>
  </si>
  <si>
    <t>Drcení stavebního odpadu ze zdiva z betonu železového s dopravou do 100 m a naložením</t>
  </si>
  <si>
    <t>419968060</t>
  </si>
  <si>
    <t>997006511</t>
  </si>
  <si>
    <t>Vodorovná doprava suti s naložením a složením na skládku do 100 m</t>
  </si>
  <si>
    <t>1016317030</t>
  </si>
  <si>
    <t>997006551</t>
  </si>
  <si>
    <t>Hrubé urovnání suti na skládce bez zhutnění</t>
  </si>
  <si>
    <t>-1730335208</t>
  </si>
  <si>
    <t>998003111</t>
  </si>
  <si>
    <t>Přesun hmot pro piloty, kůly, jehly a stěny dřevěné a ocelové zřizované z terénu</t>
  </si>
  <si>
    <t>1953785642</t>
  </si>
  <si>
    <t>711161273</t>
  </si>
  <si>
    <t>Provedení izolace proti zemní vlhkosti svislé z nopové fólie</t>
  </si>
  <si>
    <t>-967195564</t>
  </si>
  <si>
    <t>(6,6+0,3)*(10,29+8,59)</t>
  </si>
  <si>
    <t>6,6*(9,54+5,62+17,05+5,45)</t>
  </si>
  <si>
    <t>5,1*4</t>
  </si>
  <si>
    <t>3,5*5,43</t>
  </si>
  <si>
    <t>2,5*(4,06+8,17)</t>
  </si>
  <si>
    <t>GTA.1750209</t>
  </si>
  <si>
    <t>nopová fólie 1,5x20m</t>
  </si>
  <si>
    <t>-709135286</t>
  </si>
  <si>
    <t>448,808*1,221 "Přepočtené koeficientem množství</t>
  </si>
  <si>
    <t>767161832</t>
  </si>
  <si>
    <t>Demontáž zábradlí rovného rozebíratelného hmotnosti 1 m zábradlí přes 20 kg k dalšímu použítí</t>
  </si>
  <si>
    <t>1257199437</t>
  </si>
  <si>
    <t>54,6</t>
  </si>
  <si>
    <t>767163121</t>
  </si>
  <si>
    <t>Montáž přímého kovového zábradlí z dílců do betonu v rovině</t>
  </si>
  <si>
    <t>-1852918973</t>
  </si>
  <si>
    <t>19,95+33,6</t>
  </si>
  <si>
    <t>55342R</t>
  </si>
  <si>
    <t xml:space="preserve">zábradlí s plochým sloupkem, prutovou výplní </t>
  </si>
  <si>
    <t>-648673117</t>
  </si>
  <si>
    <t>569627389</t>
  </si>
  <si>
    <t>04 - Elektroinstalace</t>
  </si>
  <si>
    <t>D1.4b - Zařízení silnoproudé elektrotechniky</t>
  </si>
  <si>
    <t xml:space="preserve"> </t>
  </si>
  <si>
    <t>72270179</t>
  </si>
  <si>
    <t>Klimešová Miroslava</t>
  </si>
  <si>
    <t xml:space="preserve">    741 - Elektroinstalace - silnoproud</t>
  </si>
  <si>
    <t xml:space="preserve">    742 - Elektroinstalace - slaboproud</t>
  </si>
  <si>
    <t xml:space="preserve">    46-M - Zemní práce při extr.mont.pracích</t>
  </si>
  <si>
    <t>741</t>
  </si>
  <si>
    <t>Elektroinstalace - silnoproud</t>
  </si>
  <si>
    <t>741110053</t>
  </si>
  <si>
    <t>Montáž trubka plastová ohebná D přes 35 mm uložená volně</t>
  </si>
  <si>
    <t>873146558</t>
  </si>
  <si>
    <t>34571157</t>
  </si>
  <si>
    <t>trubka elektroinstalační ohebná z PH, D 35,9/42,2mm</t>
  </si>
  <si>
    <t>-381050802</t>
  </si>
  <si>
    <t>35*1,05 "Přepočtené koeficientem množství</t>
  </si>
  <si>
    <t>741112001</t>
  </si>
  <si>
    <t>Montáž krabice zapuštěná plastová kruhová</t>
  </si>
  <si>
    <t>710140244</t>
  </si>
  <si>
    <t>34571451</t>
  </si>
  <si>
    <t>krabice pod omítku PVC přístrojová kruhová D 70mm hluboká</t>
  </si>
  <si>
    <t>-1294433428</t>
  </si>
  <si>
    <t>741112061</t>
  </si>
  <si>
    <t>Montáž krabice přístrojová zapuštěná plastová kruhová</t>
  </si>
  <si>
    <t>-288601924</t>
  </si>
  <si>
    <t>34571450</t>
  </si>
  <si>
    <t>krabice pod omítku PVC přístrojová kruhová D 70mm</t>
  </si>
  <si>
    <t>89682897</t>
  </si>
  <si>
    <t>741112101</t>
  </si>
  <si>
    <t>Montáž rozvodka zapuštěná plastová kruhová</t>
  </si>
  <si>
    <t>-1282163086</t>
  </si>
  <si>
    <t>34571521</t>
  </si>
  <si>
    <t>krabice pod omítku PVC odbočná kruhová D 70mm s víčkem a svorkovnicí</t>
  </si>
  <si>
    <t>-1450318692</t>
  </si>
  <si>
    <t>741112111</t>
  </si>
  <si>
    <t>Montáž rozvodka nástěnná plastová čtyřhranná vodič D do 4 mm2</t>
  </si>
  <si>
    <t>-2091023536</t>
  </si>
  <si>
    <t>34571482</t>
  </si>
  <si>
    <t>krabice v uzavřeném provedení PVC s krytím IP 54 čtvercová 100x100mm</t>
  </si>
  <si>
    <t>-523204812</t>
  </si>
  <si>
    <t>34562690</t>
  </si>
  <si>
    <t>svorkovnice krabicová šroubovací čtyřpólová pro 4x3 vodiče 1,5-4,0mm2, 400V</t>
  </si>
  <si>
    <t>-493474259</t>
  </si>
  <si>
    <t>741120201</t>
  </si>
  <si>
    <t>Montáž vodič Cu izolovaný plný a laněný s PVC pláštěm žíla 1,5-16 mm2 volně (např. CY, CHAH-V)</t>
  </si>
  <si>
    <t>-473222740</t>
  </si>
  <si>
    <t>34141027</t>
  </si>
  <si>
    <t>vodič propojovací flexibilní jádro Cu lanované izolace PVC 450/750V (H07V-K) 1x6mm2</t>
  </si>
  <si>
    <t>-1375338575</t>
  </si>
  <si>
    <t>100*1,15 "Přepočtené koeficientem množství</t>
  </si>
  <si>
    <t>34141029</t>
  </si>
  <si>
    <t>vodič propojovací flexibilní jádro Cu lanované izolace PVC 450/750V (H07V-K) 1x16mm2</t>
  </si>
  <si>
    <t>638309830</t>
  </si>
  <si>
    <t>741122015</t>
  </si>
  <si>
    <t>Montáž kabel Cu bez ukončení uložený pod omítku plný kulatý 3x1,5 mm2 (např. CYKY)</t>
  </si>
  <si>
    <t>1341873171</t>
  </si>
  <si>
    <t>34111030</t>
  </si>
  <si>
    <t>kabel instalační jádro Cu plné izolace PVC plášť PVC 450/750V (CYKY) 3x1,5mm2</t>
  </si>
  <si>
    <t>484724476</t>
  </si>
  <si>
    <t>820 "J"</t>
  </si>
  <si>
    <t>120 "O"</t>
  </si>
  <si>
    <t>940*1,15 "Přepočtené koeficientem množství</t>
  </si>
  <si>
    <t>741122016</t>
  </si>
  <si>
    <t>Montáž kabel Cu bez ukončení uložený pod omítku plný kulatý 3x2,5 až 6 mm2 (např. CYKY)</t>
  </si>
  <si>
    <t>1041938788</t>
  </si>
  <si>
    <t>34111036</t>
  </si>
  <si>
    <t>kabel instalační jádro Cu plné izolace PVC plášť PVC 450/750V (CYKY) 3x2,5mm2</t>
  </si>
  <si>
    <t>2001717872</t>
  </si>
  <si>
    <t>600*1,15 "Přepočtené koeficientem množství</t>
  </si>
  <si>
    <t>741122031</t>
  </si>
  <si>
    <t>Montáž kabel Cu bez ukončení uložený pod omítku plný kulatý 5x1,5 až 2,5 mm2 (např. CYKY)</t>
  </si>
  <si>
    <t>-647916642</t>
  </si>
  <si>
    <t>34111090</t>
  </si>
  <si>
    <t>kabel instalační jádro Cu plné izolace PVC plášť PVC 450/750V (CYKY) 5x1,5mm2</t>
  </si>
  <si>
    <t>-117753614</t>
  </si>
  <si>
    <t>50*1,15 "Přepočtené koeficientem množství</t>
  </si>
  <si>
    <t>34111094</t>
  </si>
  <si>
    <t>kabel instalační jádro Cu plné izolace PVC plášť PVC 450/750V (CYKY) 5x2,5mm2</t>
  </si>
  <si>
    <t>-444613703</t>
  </si>
  <si>
    <t>520*1,15 "Přepočtené koeficientem množství</t>
  </si>
  <si>
    <t>741122134</t>
  </si>
  <si>
    <t>Montáž kabel Cu plný kulatý žíla 4x16 až 25 mm2 zatažený v trubkách (např. CYKY)</t>
  </si>
  <si>
    <t>-1344598205</t>
  </si>
  <si>
    <t>34111080</t>
  </si>
  <si>
    <t>kabel instalační jádro Cu plné izolace PVC plášť PVC 450/750V (CYKY) 4x16mm2</t>
  </si>
  <si>
    <t>1228918782</t>
  </si>
  <si>
    <t>35*1,15 "Přepočtené koeficientem množství</t>
  </si>
  <si>
    <t>741122235</t>
  </si>
  <si>
    <t>Montáž kabel Cu plný kulatý žíla 5x25 až 35 mm2 uložený volně (např. CYKY)</t>
  </si>
  <si>
    <t>-1627732811</t>
  </si>
  <si>
    <t>34113135</t>
  </si>
  <si>
    <t>kabel silový jádro Cu izolace PVC plášť PVC 0,6/1kV (1-CYKY) 5x35mm2</t>
  </si>
  <si>
    <t>1151294036</t>
  </si>
  <si>
    <t>130*1,15 "Přepočtené koeficientem množství</t>
  </si>
  <si>
    <t>741122643</t>
  </si>
  <si>
    <t>Montáž kabel Cu plný kulatý žíla 5x10 mm2 uložený pevně (např. CYKY)</t>
  </si>
  <si>
    <t>-277478504</t>
  </si>
  <si>
    <t>RMAT0001</t>
  </si>
  <si>
    <t>Silový kabel 1-CXKE(H)-R-J 5x10 B2ca,s1,d0</t>
  </si>
  <si>
    <t>182662477</t>
  </si>
  <si>
    <t>741130001</t>
  </si>
  <si>
    <t>Ukončení vodič izolovaný do 2,5 mm2 v rozváděči nebo na přístroji</t>
  </si>
  <si>
    <t>1270853749</t>
  </si>
  <si>
    <t>741130005</t>
  </si>
  <si>
    <t>Ukončení vodič izolovaný do 10 mm2 v rozváděči nebo na přístroji</t>
  </si>
  <si>
    <t>-1771137903</t>
  </si>
  <si>
    <t>741130006</t>
  </si>
  <si>
    <t>Ukončení vodič izolovaný do 16 mm2 v rozváděči nebo na přístroji</t>
  </si>
  <si>
    <t>1317961382</t>
  </si>
  <si>
    <t>741130008</t>
  </si>
  <si>
    <t>Ukončení vodič izolovaný do 35 mm2 v rozváděči nebo na přístroji</t>
  </si>
  <si>
    <t>-840768467</t>
  </si>
  <si>
    <t>741210002</t>
  </si>
  <si>
    <t>Montáž rozvodnice oceloplechová nebo plastová běžná do 50 kg</t>
  </si>
  <si>
    <t>-1054884569</t>
  </si>
  <si>
    <t>1790248</t>
  </si>
  <si>
    <t>ROZVODNICE NAST. CA45V 240M DVIRKA</t>
  </si>
  <si>
    <t>1403497271</t>
  </si>
  <si>
    <t>741231012</t>
  </si>
  <si>
    <t>Montáž svorkovnice do rozvaděčů - ochranná</t>
  </si>
  <si>
    <t>-1910912932</t>
  </si>
  <si>
    <t>8500070790</t>
  </si>
  <si>
    <t>Krabices víčkem a ekvipotenciální svorkovnicí KO 125 E/EQ02 KA</t>
  </si>
  <si>
    <t>-1745102493</t>
  </si>
  <si>
    <t>741310013</t>
  </si>
  <si>
    <t>Montáž ovladač nástěnný 1/0So-tlačítkový zapínací s orientační doutnavkou prostředí normální se zapojením vodičů</t>
  </si>
  <si>
    <t>-1695304885</t>
  </si>
  <si>
    <t>34535024</t>
  </si>
  <si>
    <t>ovládač nástěnný zapínací, s čirým průzorem, se sv. N, řazení 1/0S, 1/0So, IP44, šroubové svorky</t>
  </si>
  <si>
    <t>1356721316</t>
  </si>
  <si>
    <t>741310101</t>
  </si>
  <si>
    <t>Montáž spínač (polo)zapuštěný bezšroubové připojení 1-jednopólový se zapojením vodičů</t>
  </si>
  <si>
    <t>1591375546</t>
  </si>
  <si>
    <t>34539010</t>
  </si>
  <si>
    <t>přístroj spínače jednopólového, řazení 1, 1So bezšroubové svorky</t>
  </si>
  <si>
    <t>-864559650</t>
  </si>
  <si>
    <t>34539049</t>
  </si>
  <si>
    <t>kryt spínače jednoduchý</t>
  </si>
  <si>
    <t>-1905356321</t>
  </si>
  <si>
    <t>34539059</t>
  </si>
  <si>
    <t>rámeček jednonásobný</t>
  </si>
  <si>
    <t>-1835211879</t>
  </si>
  <si>
    <t>741310121</t>
  </si>
  <si>
    <t>Montáž přepínač (polo)zapuštěný bezšroubové připojení 5-seriový se zapojením vodičů</t>
  </si>
  <si>
    <t>-76389353</t>
  </si>
  <si>
    <t>34539012</t>
  </si>
  <si>
    <t>přístroj přepínače sériového, řazení 5 bezšroubové svorky</t>
  </si>
  <si>
    <t>-697921964</t>
  </si>
  <si>
    <t>34539050</t>
  </si>
  <si>
    <t>kryt spínače dělený</t>
  </si>
  <si>
    <t>-1466008027</t>
  </si>
  <si>
    <t>-2080811113</t>
  </si>
  <si>
    <t>741310122</t>
  </si>
  <si>
    <t>Montáž přepínač (polo)zapuštěný bezšroubové připojení 6-střídavý se zapojením vodičů</t>
  </si>
  <si>
    <t>-993328051</t>
  </si>
  <si>
    <t>34539016</t>
  </si>
  <si>
    <t>přístroj přepínače střídavého, řazení 6, 6So, 6S bezšroubové svorky</t>
  </si>
  <si>
    <t>1200766686</t>
  </si>
  <si>
    <t>-407535587</t>
  </si>
  <si>
    <t>1414427934</t>
  </si>
  <si>
    <t>741310402</t>
  </si>
  <si>
    <t>Montáž spínač tří/čtyřpólový nástěnný do 25 A prostředí normální se zapojením vodičů</t>
  </si>
  <si>
    <t>417703857</t>
  </si>
  <si>
    <t>34535110</t>
  </si>
  <si>
    <t>spínač nástěnný trojpólový v krytu IP65 25A</t>
  </si>
  <si>
    <t>129505419</t>
  </si>
  <si>
    <t>741310403</t>
  </si>
  <si>
    <t>Montáž spínač tří/čtyřpólový nástěnný do 63 A prostředí normální se zapojením vodičů</t>
  </si>
  <si>
    <t>-844988990</t>
  </si>
  <si>
    <t>10.074.289</t>
  </si>
  <si>
    <t>KATKO Spínač KEM340U otočný s krytem IP65</t>
  </si>
  <si>
    <t>-1019897297</t>
  </si>
  <si>
    <t>741311004</t>
  </si>
  <si>
    <t>Montáž čidlo pohybu nástěnné se zapojením vodičů</t>
  </si>
  <si>
    <t>-1836536880</t>
  </si>
  <si>
    <t>40461058</t>
  </si>
  <si>
    <t>čidlo pohybové a prezenční stropní 360°</t>
  </si>
  <si>
    <t>-1122228118</t>
  </si>
  <si>
    <t>741313002</t>
  </si>
  <si>
    <t>Montáž zásuvka (polo)zapuštěná bezšroubové připojení 2P+PE dvojí zapojení - průběžná se zapojením vodičů</t>
  </si>
  <si>
    <t>786653203</t>
  </si>
  <si>
    <t>34555241</t>
  </si>
  <si>
    <t>přístroj zásuvky zápustné jednonásobné, krytka s clonkami, bezšroubové svorky</t>
  </si>
  <si>
    <t>-1184389853</t>
  </si>
  <si>
    <t>-1669405674</t>
  </si>
  <si>
    <t>741313004</t>
  </si>
  <si>
    <t>Montáž zásuvka (polo)zapuštěná bezšroubové připojení 2x(2P+PE) dvojnásobná šikmá se zapojením vodičů</t>
  </si>
  <si>
    <t>-1822693902</t>
  </si>
  <si>
    <t>34555242</t>
  </si>
  <si>
    <t>zásuvka zápustná dvojnásobná, šikmá, s clonkami, bezšroubové svorky</t>
  </si>
  <si>
    <t>-1338487051</t>
  </si>
  <si>
    <t>741313072</t>
  </si>
  <si>
    <t>Montáž zásuvka chráněná v krabici šroubové připojení 2P+PE prostředí základní, vlhké se zapojením vodičů</t>
  </si>
  <si>
    <t>-381343971</t>
  </si>
  <si>
    <t>34555233</t>
  </si>
  <si>
    <t>zásuvka nástěnná jednonásobná chráněná, s víčkem, IP54, šroubové svorky</t>
  </si>
  <si>
    <t>-915533903</t>
  </si>
  <si>
    <t>741313251</t>
  </si>
  <si>
    <t>Montáž zásuvek průmyslových nástěnných provedení IP 44 3P+N+PE 16 A se zapojením vodičů</t>
  </si>
  <si>
    <t>-935186977</t>
  </si>
  <si>
    <t>35811477</t>
  </si>
  <si>
    <t>zásuvka nástěnná 16A - 5pól, řazení 3P+N+PE IP44, šroubové svorky</t>
  </si>
  <si>
    <t>-238664174</t>
  </si>
  <si>
    <t>741320105</t>
  </si>
  <si>
    <t>Montáž jističů jednopólových nn do 25 A ve skříni se zapojením vodičů</t>
  </si>
  <si>
    <t>2002890498</t>
  </si>
  <si>
    <t>35822111</t>
  </si>
  <si>
    <t>jistič 1-pólový 16 A vypínací charakteristika B vypínací schopnost 10 kA</t>
  </si>
  <si>
    <t>-1290567324</t>
  </si>
  <si>
    <t>35822117</t>
  </si>
  <si>
    <t>jistič 1-pólový 10 A vypínací charakteristika C vypínací schopnost 10 kA</t>
  </si>
  <si>
    <t>837026615</t>
  </si>
  <si>
    <t>741320165</t>
  </si>
  <si>
    <t>Montáž jističů třípólových nn do 25 A ve skříni se zapojením vodičů</t>
  </si>
  <si>
    <t>-1946349158</t>
  </si>
  <si>
    <t>35822166</t>
  </si>
  <si>
    <t>jistič 3-pólový 16 A vypínací charakteristika C vypínací schopnost 10 kA</t>
  </si>
  <si>
    <t>-1411647171</t>
  </si>
  <si>
    <t>35822401</t>
  </si>
  <si>
    <t>jistič 3-pólový 16 A vypínací charakteristika B vypínací schopnost 10 kA</t>
  </si>
  <si>
    <t>485162099</t>
  </si>
  <si>
    <t>35822158</t>
  </si>
  <si>
    <t>jistič 3-pólový 10 A vypínací charakteristika B vypínací schopnost 10 kA</t>
  </si>
  <si>
    <t>-115634248</t>
  </si>
  <si>
    <t>741320175</t>
  </si>
  <si>
    <t>Montáž jističů třípólových nn do 63 A ve skříni se zapojením vodičů</t>
  </si>
  <si>
    <t>1356250882</t>
  </si>
  <si>
    <t>35822176</t>
  </si>
  <si>
    <t>jistič 3-pólový 32 A vypínací charakteristika C vypínací schopnost 10 kA</t>
  </si>
  <si>
    <t>-1578546661</t>
  </si>
  <si>
    <t>741320185</t>
  </si>
  <si>
    <t>Montáž jističů třípólových nn do 125 A ve skříni se zapojením vodičů</t>
  </si>
  <si>
    <t>1188288775</t>
  </si>
  <si>
    <t>10.034.509</t>
  </si>
  <si>
    <t xml:space="preserve"> Odpínač XLP000-6CC</t>
  </si>
  <si>
    <t>310598133</t>
  </si>
  <si>
    <t>ABB Odpínač XLP000-6CC</t>
  </si>
  <si>
    <t>1190500</t>
  </si>
  <si>
    <t>POJISTKA NOZOVA PN00 100A GG</t>
  </si>
  <si>
    <t>-687154170</t>
  </si>
  <si>
    <t>10.032.683</t>
  </si>
  <si>
    <t xml:space="preserve"> Spínač E203 125A gr</t>
  </si>
  <si>
    <t>-277770127</t>
  </si>
  <si>
    <t>ABB Spínač E203 125A gr</t>
  </si>
  <si>
    <t>741321003</t>
  </si>
  <si>
    <t>Montáž proudových chráničů dvoupólových nn do 25 A ve skříni se zapojením vodičů</t>
  </si>
  <si>
    <t>220041291</t>
  </si>
  <si>
    <t>ABB.2CSR275080R1105</t>
  </si>
  <si>
    <t>DS201 M B10 AC30</t>
  </si>
  <si>
    <t>733785298</t>
  </si>
  <si>
    <t>741321033</t>
  </si>
  <si>
    <t>Montáž proudových chráničů čtyřpólových nn do 25 A ve skříni se zapojením vodičů</t>
  </si>
  <si>
    <t>-459275134</t>
  </si>
  <si>
    <t>ABB.2CSF204001R1250</t>
  </si>
  <si>
    <t>F204 AC-25/0,03</t>
  </si>
  <si>
    <t>-1968213952</t>
  </si>
  <si>
    <t>1030084993</t>
  </si>
  <si>
    <t xml:space="preserve"> 2CSF204592R1250 F204 B-25/0,03</t>
  </si>
  <si>
    <t>1955079341</t>
  </si>
  <si>
    <t>ABB 2CSF204592R1250 F204 B-25/0,03</t>
  </si>
  <si>
    <t>741321043</t>
  </si>
  <si>
    <t>Montáž proudových chráničů čtyřpólových nn do 63 A ve skříni se zapojením vodičů</t>
  </si>
  <si>
    <t>1929461004</t>
  </si>
  <si>
    <t>ABB.2CSF204001R1400</t>
  </si>
  <si>
    <t>F204 AC-40/0,03</t>
  </si>
  <si>
    <t>1397344934</t>
  </si>
  <si>
    <t>741322061</t>
  </si>
  <si>
    <t>Montáž svodiče přepětí nn typ 2 třípólových jednodílných se zapojením vodičů</t>
  </si>
  <si>
    <t>1570926181</t>
  </si>
  <si>
    <t>8501510916</t>
  </si>
  <si>
    <t>Svodič přepětí T1+T2 Saltek FLP-12,5 V/4</t>
  </si>
  <si>
    <t>-1148258385</t>
  </si>
  <si>
    <t>741330031</t>
  </si>
  <si>
    <t>Montáž stykačů střídavých vestavných jednopólových do 16 A se zapojením vodičů</t>
  </si>
  <si>
    <t>487289791</t>
  </si>
  <si>
    <t>11.091.021</t>
  </si>
  <si>
    <t xml:space="preserve"> Relé E290-16-10/230 impulsní</t>
  </si>
  <si>
    <t>-713240230</t>
  </si>
  <si>
    <t>ABB Relé E290-16-10/230 impulsní</t>
  </si>
  <si>
    <t>741330731</t>
  </si>
  <si>
    <t>Montáž relé pomocné ventilátorové se zapojením vodičů</t>
  </si>
  <si>
    <t>-1569081049</t>
  </si>
  <si>
    <t>10.069.937</t>
  </si>
  <si>
    <t xml:space="preserve"> Relé SMR-T supermultifunkční</t>
  </si>
  <si>
    <t>-1064362389</t>
  </si>
  <si>
    <t>ELKOEP Relé SMR-T supermultifunkční</t>
  </si>
  <si>
    <t>741372061</t>
  </si>
  <si>
    <t>Montáž svítidlo LED interiérové přisazené stropní hranaté nebo kruhové do 0,09 m2 se zapojením vodičů</t>
  </si>
  <si>
    <t>546063766</t>
  </si>
  <si>
    <t>RMAT0005</t>
  </si>
  <si>
    <t>D-MODUS SPMP3000KN_/370/, Kruhové přisazené LED svítidlo, mikroprizmatický kryt, Ø 370mm, 1 x LED, 26W, 3000lm, Ra80, 4000K</t>
  </si>
  <si>
    <t>1456866390</t>
  </si>
  <si>
    <t>RMAT0006</t>
  </si>
  <si>
    <t>E-MODUS SPMP2000KN_/190/, MODUS SPMP2000KN_/190/, 1 x LED, 19W, 1950lm, Ra80, 4000K</t>
  </si>
  <si>
    <t>700397872</t>
  </si>
  <si>
    <t>RMAT0007</t>
  </si>
  <si>
    <t>PPO-AXNR/3W, LED nouzové svítidlo AX N, přisazené, optika pro únikové cesty, 3W, 1 x bod, 3W, 350lm, Ra80,</t>
  </si>
  <si>
    <t>-1993924751</t>
  </si>
  <si>
    <t>741372062</t>
  </si>
  <si>
    <t>Montáž svítidlo LED interiérové přisazené stropní hranaté nebo kruhové přes 0,09 do 0,36 m2 se zapojením vodičů</t>
  </si>
  <si>
    <t>-1115770277</t>
  </si>
  <si>
    <t>RMAT0003</t>
  </si>
  <si>
    <t>B-MODUS FIT4000C_KN, LED panel, UGR&lt;19, hliníkový rámeček, mikroprizmatický kryt, obdélník 1200x300mm, 1 x LED, 35W, 4200lm, Ra80, 4000K</t>
  </si>
  <si>
    <t>-1328267674</t>
  </si>
  <si>
    <t>RMAT0004</t>
  </si>
  <si>
    <t>C-MODUS FIT2000B_KN, LED panel, UGR&lt;19, hliníkový rámeček, mikroprizmatický kryt, obdélník 600x300mm, 1 x LED, 16W, 2000lm, Ra80, 4000K</t>
  </si>
  <si>
    <t>681860410</t>
  </si>
  <si>
    <t>741372154</t>
  </si>
  <si>
    <t>Montáž svítidlo LED průmyslové přisazené stropní se zapojením vodičů</t>
  </si>
  <si>
    <t>733550085</t>
  </si>
  <si>
    <t>RMAT0002</t>
  </si>
  <si>
    <t>A-MODUS PL10000L2W, LED prachotěsné svítidlo, polyesterové tělo, opálový PC kryt, IK08, 1 x LED, 68W, 10200lm, Ra80, 4000K</t>
  </si>
  <si>
    <t>1780011956</t>
  </si>
  <si>
    <t>741410021</t>
  </si>
  <si>
    <t>Montáž vodič uzemňovací pásek průřezu do 120 mm2 v městské zástavbě v zemi</t>
  </si>
  <si>
    <t>-1547025466</t>
  </si>
  <si>
    <t>1160501</t>
  </si>
  <si>
    <t>PASEK FeZn 30x4MM /810304M/</t>
  </si>
  <si>
    <t>1381880247</t>
  </si>
  <si>
    <t>741410041</t>
  </si>
  <si>
    <t>Montáž vodič uzemňovací drát nebo lano D do 10 mm v městské zástavbě</t>
  </si>
  <si>
    <t>1528967900</t>
  </si>
  <si>
    <t>35441072</t>
  </si>
  <si>
    <t>drát D 8mm FeZn pro hromosvod</t>
  </si>
  <si>
    <t>-91782367</t>
  </si>
  <si>
    <t>741420002</t>
  </si>
  <si>
    <t>Montáž drát nebo lano hromosvodné svodové D přes 10 mm s podpěrou</t>
  </si>
  <si>
    <t>-560899738</t>
  </si>
  <si>
    <t>10.673.472</t>
  </si>
  <si>
    <t>Vodič DEHN HVI light Cu d=20mm (100m)</t>
  </si>
  <si>
    <t>-376928688</t>
  </si>
  <si>
    <t>1132150</t>
  </si>
  <si>
    <t>POD. VEDENI PV 21 FB BETON/PLAST RD</t>
  </si>
  <si>
    <t>2118251877</t>
  </si>
  <si>
    <t>1235313</t>
  </si>
  <si>
    <t>ADAPTER PRO UPEVNENI VODICE HVI RD20MM P</t>
  </si>
  <si>
    <t>-932630121</t>
  </si>
  <si>
    <t>1307480</t>
  </si>
  <si>
    <t>PV HVI/CUI 20-23MM NIRO M8 /275259/</t>
  </si>
  <si>
    <t>1941183461</t>
  </si>
  <si>
    <t>1228026</t>
  </si>
  <si>
    <t>KONCOVKA PRO HVI LIGHT 10mm/M12 /819299/</t>
  </si>
  <si>
    <t>272968536</t>
  </si>
  <si>
    <t>741420021</t>
  </si>
  <si>
    <t>Montáž svorka hromosvodná se 2 šrouby</t>
  </si>
  <si>
    <t>-1377681886</t>
  </si>
  <si>
    <t>741420022</t>
  </si>
  <si>
    <t>Montáž svorka hromosvodná se 3 a více šrouby</t>
  </si>
  <si>
    <t>1106856393</t>
  </si>
  <si>
    <t>1030037247</t>
  </si>
  <si>
    <t>Křížová svorka FeZn pro prům. 16/8-10mm, prům. 16/pásek 30mm, s mezidestičkou</t>
  </si>
  <si>
    <t>-447272439</t>
  </si>
  <si>
    <t>741420083</t>
  </si>
  <si>
    <t>Montáž vedení hromosvodné-štítek k označení svodu</t>
  </si>
  <si>
    <t>-333591572</t>
  </si>
  <si>
    <t>35442110</t>
  </si>
  <si>
    <t>štítek plastový - čísla svodů</t>
  </si>
  <si>
    <t>1846974421</t>
  </si>
  <si>
    <t>741430005</t>
  </si>
  <si>
    <t>Montáž tyč jímací délky do 3 m na stojan</t>
  </si>
  <si>
    <t>-49715724</t>
  </si>
  <si>
    <t>1030039910</t>
  </si>
  <si>
    <t>Jímací stožár 30 pro vodič HVI-light SET s třínohým stativem  L 2300mm</t>
  </si>
  <si>
    <t>-149188015</t>
  </si>
  <si>
    <t>1143114</t>
  </si>
  <si>
    <t>PODSTAVEC BETON. 240MM/8,5KG KLIN</t>
  </si>
  <si>
    <t>649718964</t>
  </si>
  <si>
    <t>1229412</t>
  </si>
  <si>
    <t>PODLOZKA POD PODSTAVEC 270MM PLAST</t>
  </si>
  <si>
    <t>923736108</t>
  </si>
  <si>
    <t>741440032</t>
  </si>
  <si>
    <t>Montáž tyč zemnicí dl přes 2 do 4,5 m</t>
  </si>
  <si>
    <t>450280712</t>
  </si>
  <si>
    <t>1030037151</t>
  </si>
  <si>
    <t xml:space="preserve"> Zaváděcí tyč FeZn  -SET- L 1500mm S připojovací KS-svorkou</t>
  </si>
  <si>
    <t>1891268046</t>
  </si>
  <si>
    <t>1030038750</t>
  </si>
  <si>
    <t xml:space="preserve"> Podpěra tyče nerez pro prům. 16mm s vrutem a hmoždinkou D 8mm</t>
  </si>
  <si>
    <t>2083823214</t>
  </si>
  <si>
    <t>741810003</t>
  </si>
  <si>
    <t>Celková prohlídka elektrického rozvodu a zařízení přes 0,5 do 1 milionu Kč</t>
  </si>
  <si>
    <t>579577521</t>
  </si>
  <si>
    <t>741810011</t>
  </si>
  <si>
    <t>Příplatek k celkové prohlídce za každých dalších 500 000,- Kč</t>
  </si>
  <si>
    <t>-517129052</t>
  </si>
  <si>
    <t>741820012</t>
  </si>
  <si>
    <t>Měření zemnící síť dl pásku přes 100 do 200 m</t>
  </si>
  <si>
    <t>-1507067757</t>
  </si>
  <si>
    <t>741910412</t>
  </si>
  <si>
    <t>Montáž žlab kovový šířky do 100 mm bez víka</t>
  </si>
  <si>
    <t>-1840108365</t>
  </si>
  <si>
    <t>10.663.954</t>
  </si>
  <si>
    <t>KOPOS Žlab DZ 60X60  drátěný žár.pozink, délka 3m</t>
  </si>
  <si>
    <t>1389706321</t>
  </si>
  <si>
    <t>1602972</t>
  </si>
  <si>
    <t>ZAVES STREDOVY DZSZ 60X60 S</t>
  </si>
  <si>
    <t>-1226961712</t>
  </si>
  <si>
    <t>1135652</t>
  </si>
  <si>
    <t>DRATENY KABELOVY ZLAB DZ 60X100 BF /3M/</t>
  </si>
  <si>
    <t>-265836430</t>
  </si>
  <si>
    <t>1602959</t>
  </si>
  <si>
    <t>ZAVES STREDOVY DZSZ 60X100 S</t>
  </si>
  <si>
    <t>-312955532</t>
  </si>
  <si>
    <t>741920101.HLT</t>
  </si>
  <si>
    <t>Ucpávka prostupu disk CFS-D 25 kabelové chráničky D do 16 mm stěnou tl 100 mm požární odolnost EI 60</t>
  </si>
  <si>
    <t>-263749196</t>
  </si>
  <si>
    <t>741930001</t>
  </si>
  <si>
    <t>Montáž nabíjecí stanice pro elektromobily nástěnné včetně usazení a zapojení</t>
  </si>
  <si>
    <t>-1383645150</t>
  </si>
  <si>
    <t>35673014</t>
  </si>
  <si>
    <t>stanice nabíjecí pro elektromobily nástěnná konektor typ 2 AC 11kW 3 fáze 16A</t>
  </si>
  <si>
    <t>773031735</t>
  </si>
  <si>
    <t>741930002</t>
  </si>
  <si>
    <t>Oživení nabíjecí stanice pro elektromobily nástěnné</t>
  </si>
  <si>
    <t>305931010</t>
  </si>
  <si>
    <t>741930003</t>
  </si>
  <si>
    <t>Revize nabíjecí stanice pro elektromobily nástěnné</t>
  </si>
  <si>
    <t>-1846964717</t>
  </si>
  <si>
    <t>998741101</t>
  </si>
  <si>
    <t>Přesun hmot tonážní pro silnoproud v objektech v do 6 m</t>
  </si>
  <si>
    <t>-247270217</t>
  </si>
  <si>
    <t>742</t>
  </si>
  <si>
    <t>Elektroinstalace - slaboproud</t>
  </si>
  <si>
    <t>742121001</t>
  </si>
  <si>
    <t>Montáž kabelů sdělovacích pro vnitřní rozvody do 15 žil</t>
  </si>
  <si>
    <t>1494264602</t>
  </si>
  <si>
    <t>2000000888</t>
  </si>
  <si>
    <t>J-Y(St)Y  4x2x0.8 šedá</t>
  </si>
  <si>
    <t>415055229</t>
  </si>
  <si>
    <t>20*1,2 "Přepočtené koeficientem množství</t>
  </si>
  <si>
    <t>742350001</t>
  </si>
  <si>
    <t>Montáž signalizačního světla s elektronikou a akustickou signalizací k zařízení pro ZTP</t>
  </si>
  <si>
    <t>1453708948</t>
  </si>
  <si>
    <t>742350002</t>
  </si>
  <si>
    <t>Montáž potvrzovacího tlačítka k zařízení pro ZTP</t>
  </si>
  <si>
    <t>-634465049</t>
  </si>
  <si>
    <t>742350003</t>
  </si>
  <si>
    <t>Montáž volacího tlačítka do výšky 900 mm a táhla do výšky 150 mm k zařízení pro ZTP</t>
  </si>
  <si>
    <t>-245839200</t>
  </si>
  <si>
    <t>742350004</t>
  </si>
  <si>
    <t>Montáž napájecího zdroje 24 V k zařízení pro ZTP</t>
  </si>
  <si>
    <t>-200777922</t>
  </si>
  <si>
    <t>742350006</t>
  </si>
  <si>
    <t>Montáž instalační krabice pro DHM</t>
  </si>
  <si>
    <t>555521761</t>
  </si>
  <si>
    <t>1305479</t>
  </si>
  <si>
    <t>SADA NOUZOVE SIGNALIZACE 3280B-C10001 B</t>
  </si>
  <si>
    <t>-1639317618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</si>
  <si>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</si>
  <si>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</si>
  <si>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</si>
  <si>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</si>
  <si>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</si>
  <si>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733297127</t>
  </si>
  <si>
    <t>460030011</t>
  </si>
  <si>
    <t>Sejmutí drnu při elektromontážích jakékoliv tloušťky</t>
  </si>
  <si>
    <t>-825196014</t>
  </si>
  <si>
    <t>0,35*47</t>
  </si>
  <si>
    <t>460030015</t>
  </si>
  <si>
    <t>Odstranění travnatého porostu, kosení a shrabávání trávy při elektromontážích</t>
  </si>
  <si>
    <t>639629392</t>
  </si>
  <si>
    <t>460161172</t>
  </si>
  <si>
    <t>Hloubení kabelových rýh ručně š 35 cm hl 80 cm v hornině tř I skupiny 3</t>
  </si>
  <si>
    <t>-246482131</t>
  </si>
  <si>
    <t>460341113</t>
  </si>
  <si>
    <t>Vodorovné přemístění horniny jakékoliv třídy dopravními prostředky při elektromontážích přes 500 do 1000 m</t>
  </si>
  <si>
    <t>-244585337</t>
  </si>
  <si>
    <t>460341121</t>
  </si>
  <si>
    <t>Příplatek k vodorovnému přemístění horniny dopravními prostředky při elektromontážích za každých dalších i započatých 1000 m</t>
  </si>
  <si>
    <t>1908066121</t>
  </si>
  <si>
    <t>1,278*10 "Přepočtené koeficientem množství</t>
  </si>
  <si>
    <t>460361121</t>
  </si>
  <si>
    <t>Poplatek za uložení zeminy na recyklační skládce (skládkovné) kód odpadu 17 05 04</t>
  </si>
  <si>
    <t>584741955</t>
  </si>
  <si>
    <t>460371111</t>
  </si>
  <si>
    <t>Naložení výkopku při elektromontážích ručně z hornin třídy I skupiny 1 až 3</t>
  </si>
  <si>
    <t>-358777109</t>
  </si>
  <si>
    <t>460431162</t>
  </si>
  <si>
    <t>Zásyp kabelových rýh ručně se zhutněním š 35 cm hl 60 cm z horniny tř I skupiny 3</t>
  </si>
  <si>
    <t>-1100832319</t>
  </si>
  <si>
    <t>460481122</t>
  </si>
  <si>
    <t>Úprava pláně při elektromontážích v hornině třídy těžitelnosti I skupiny 3 se zhutněním ručně</t>
  </si>
  <si>
    <t>-1794022186</t>
  </si>
  <si>
    <t>0,35*70</t>
  </si>
  <si>
    <t>460581121</t>
  </si>
  <si>
    <t>Zatravnění včetně zalití vodou na rovině</t>
  </si>
  <si>
    <t>70464918</t>
  </si>
  <si>
    <t>460661111</t>
  </si>
  <si>
    <t>Kabelové lože z písku pro kabely nn bez zakrytí š lože do 35 cm</t>
  </si>
  <si>
    <t>15242484</t>
  </si>
  <si>
    <t>460671112</t>
  </si>
  <si>
    <t>Výstražná fólie pro krytí kabelů šířky 25 cm</t>
  </si>
  <si>
    <t>1064851</t>
  </si>
  <si>
    <t>460912211</t>
  </si>
  <si>
    <t>Očištění vybouraných obrubníků chodníkových od spojovacího materiálu</t>
  </si>
  <si>
    <t>2064355800</t>
  </si>
  <si>
    <t>460952114</t>
  </si>
  <si>
    <t>Zazdívka otvorů při elektroinstalacích cihlami pálenými pl do 0,0225 m2 a tl přes 45 do 60 cm</t>
  </si>
  <si>
    <t>460214063</t>
  </si>
  <si>
    <t>468031111</t>
  </si>
  <si>
    <t>Vytrhání obrub při elektromontážích ležatých chodníkových s odhozením nebo naložením na dopravní prostředek</t>
  </si>
  <si>
    <t>-1502271684</t>
  </si>
  <si>
    <t>468081414</t>
  </si>
  <si>
    <t>Vybourání otvorů pro elektroinstalace ve zdivu betonovém pl do 0,02 m2 tl přes 45 do 60 cm</t>
  </si>
  <si>
    <t>-213625312</t>
  </si>
  <si>
    <t>46066R</t>
  </si>
  <si>
    <t xml:space="preserve">Ostatní stavební výpomoce </t>
  </si>
  <si>
    <t>210674881</t>
  </si>
  <si>
    <t xml:space="preserve">vysekání a zpětné zapravení drážek pro kabelové rozvody </t>
  </si>
  <si>
    <t>D1.4c - Fotovoltaika</t>
  </si>
  <si>
    <t>741120124</t>
  </si>
  <si>
    <t>Montáž fotovoltaických kabelů uložených v trubkách nebo lištách průměru přes 4 do 6 mm</t>
  </si>
  <si>
    <t>1443156672</t>
  </si>
  <si>
    <t>185 "červený"</t>
  </si>
  <si>
    <t>185 "černý"</t>
  </si>
  <si>
    <t>34111851</t>
  </si>
  <si>
    <t>kabel fotovoltaický černý nebo červený průměr 6mm</t>
  </si>
  <si>
    <t>167723201</t>
  </si>
  <si>
    <t>370*1,2 "Přepočtené koeficientem množství</t>
  </si>
  <si>
    <t>741120301</t>
  </si>
  <si>
    <t>Montáž vodič Cu izolovaný plný a laněný s PVC pláštěm žíla 0,55-16 mm2 pevně (např. CY, CHAH-V)</t>
  </si>
  <si>
    <t>1594246761</t>
  </si>
  <si>
    <t>-1835289172</t>
  </si>
  <si>
    <t>90*1,15 "Přepočtené koeficientem množství</t>
  </si>
  <si>
    <t>-1403048158</t>
  </si>
  <si>
    <t>34111123</t>
  </si>
  <si>
    <t>kabel silový oheň retardující bezhalogenový bez funkční schopnosti při požáru třída reakce na oheň B2cas1d1a1 jádro Cu 0,6/1kV (1-CXKH-R B2) 3x1,5mm2</t>
  </si>
  <si>
    <t>-492576928</t>
  </si>
  <si>
    <t>20*1,15 "Přepočtené koeficientem množství</t>
  </si>
  <si>
    <t>-743161688</t>
  </si>
  <si>
    <t>150*1,15 "Přepočtené koeficientem množství</t>
  </si>
  <si>
    <t>741122033</t>
  </si>
  <si>
    <t>Montáž kabel Cu bez ukončení uložený pod omítku plný kulatý 5x10 mm2 (např. CYKY)</t>
  </si>
  <si>
    <t>-952208958</t>
  </si>
  <si>
    <t>34111167</t>
  </si>
  <si>
    <t>kabel silový oheň retardující bezhalogenový bez funkční schopnosti při požáru třída reakce na oheň B2cas1d1a1 jádro Cu 0,6/1kV (1-CXKH-R B2) 5x10mm2</t>
  </si>
  <si>
    <t>31897870</t>
  </si>
  <si>
    <t>60*1,15 "Přepočtené koeficientem množství</t>
  </si>
  <si>
    <t>741122034</t>
  </si>
  <si>
    <t>Montáž kabel Cu bez ukončení uložený pod omítku plný kulatý 5x25 až 35 mm2 (např. CYKY)</t>
  </si>
  <si>
    <t>-930391439</t>
  </si>
  <si>
    <t>34111168</t>
  </si>
  <si>
    <t>kabel silový oheň retardující bezhalogenový bez funkční schopnosti při požáru třída reakce na oheň B2cas1d1a1 jádro Cu 0,6/1kV (1-CXKH-R B2) 5x16mm2</t>
  </si>
  <si>
    <t>-854855531</t>
  </si>
  <si>
    <t>186*1,15 "Přepočtené koeficientem množství</t>
  </si>
  <si>
    <t>-1699095786</t>
  </si>
  <si>
    <t>741130004</t>
  </si>
  <si>
    <t>Ukončení vodič izolovaný do 6 mm2 v rozváděči nebo na přístroji</t>
  </si>
  <si>
    <t>-1502313807</t>
  </si>
  <si>
    <t>-548197818</t>
  </si>
  <si>
    <t>1400440168</t>
  </si>
  <si>
    <t>741130420</t>
  </si>
  <si>
    <t>Nalisování konektorů na fotovoltaický kabel</t>
  </si>
  <si>
    <t>-1952212269</t>
  </si>
  <si>
    <t>34111853</t>
  </si>
  <si>
    <t>konektor kabelový pár (samec-samice) pro fotovoltaiku</t>
  </si>
  <si>
    <t>-170494349</t>
  </si>
  <si>
    <t>741210001</t>
  </si>
  <si>
    <t>Montáž rozvodnice oceloplechová nebo plastová běžná do 20 kg</t>
  </si>
  <si>
    <t>-1365434790</t>
  </si>
  <si>
    <t>Rozvaděč R-FVE.DC materiál vč. montáže</t>
  </si>
  <si>
    <t>-688908403</t>
  </si>
  <si>
    <t>1392420827</t>
  </si>
  <si>
    <t>Rozvaděč R-FVE.AC materiál vč.montáže</t>
  </si>
  <si>
    <t>-718837015</t>
  </si>
  <si>
    <t>1044345947</t>
  </si>
  <si>
    <t>35822154</t>
  </si>
  <si>
    <t>jistič 3-pólový 6 A vypínací charakteristika B vypínací schopnost 10 kA</t>
  </si>
  <si>
    <t>1942043216</t>
  </si>
  <si>
    <t>-1192226323</t>
  </si>
  <si>
    <t>35822181</t>
  </si>
  <si>
    <t>jistič 3-pólový 50 A vypínací charakteristika B vypínací schopnost 10 kA</t>
  </si>
  <si>
    <t>240526571</t>
  </si>
  <si>
    <t>713929278</t>
  </si>
  <si>
    <t>35441073</t>
  </si>
  <si>
    <t>drát D 10mm FeZn</t>
  </si>
  <si>
    <t>1935233672</t>
  </si>
  <si>
    <t>188747131</t>
  </si>
  <si>
    <t>35441885</t>
  </si>
  <si>
    <t>svorka spojovací pro lano D 8-10mm</t>
  </si>
  <si>
    <t>1546442128</t>
  </si>
  <si>
    <t>741711011</t>
  </si>
  <si>
    <t>Montáž nosné konstrukce fotovoltaických panelů na ploché střeše nosníky</t>
  </si>
  <si>
    <t>-1863406903</t>
  </si>
  <si>
    <t>42412413</t>
  </si>
  <si>
    <t>konstrukce nosná pro fotovoltaické panely samozátěžová sklon 15 stupňů - orientace jih, set pro 6 panelů</t>
  </si>
  <si>
    <t>sada</t>
  </si>
  <si>
    <t>-364561318</t>
  </si>
  <si>
    <t>741721211</t>
  </si>
  <si>
    <t>Montáž fotovoltaických panelů krystalických na plochou střechu výkonu přes 300 Wp</t>
  </si>
  <si>
    <t>1075800692</t>
  </si>
  <si>
    <t>panel fotovoltaický Q-CELLS Q.PEAK DUO ML G11.2 490W</t>
  </si>
  <si>
    <t>30969923</t>
  </si>
  <si>
    <t>741730036</t>
  </si>
  <si>
    <t>Montáž střídače napětí DC/AC hybridního třífázového pro fotovoltaické systémy, max. výstupní výkon přes 10000 W</t>
  </si>
  <si>
    <t>-978151383</t>
  </si>
  <si>
    <t>Třífázový hybridní měnič WATTSONIC 15kW, wifi, smart</t>
  </si>
  <si>
    <t>1344938251</t>
  </si>
  <si>
    <t>741732063</t>
  </si>
  <si>
    <t>Montáž výkonového optimizéru na panel max. výkon přes 650 W</t>
  </si>
  <si>
    <t>654734350</t>
  </si>
  <si>
    <t>optimizér Tigo CCA Kit+TAP</t>
  </si>
  <si>
    <t>-1231250425</t>
  </si>
  <si>
    <t>RMAT0008</t>
  </si>
  <si>
    <t xml:space="preserve"> TS4-A-O optimalizace, monitoring, rapid shutdown</t>
  </si>
  <si>
    <t>910599693</t>
  </si>
  <si>
    <t>741751213</t>
  </si>
  <si>
    <t>Montáž modulárního bateriového systému pro fotovoltaické systémy s kapacitou jednoho modulu přes 2,5 do 5,0 kW</t>
  </si>
  <si>
    <t>759530204</t>
  </si>
  <si>
    <t>34641070</t>
  </si>
  <si>
    <t>bateriový stohovací modul LiFePO4 s možností rozšíření, jmenovité napětí 48 V, kapacita modulu přes 3,0 do 3,5 kWh</t>
  </si>
  <si>
    <t>978317658</t>
  </si>
  <si>
    <t>34641069</t>
  </si>
  <si>
    <t>bateriový modulární systém, rámeček pro baterie kapacity jednoho modulu do 4,0 kW</t>
  </si>
  <si>
    <t>202713580</t>
  </si>
  <si>
    <t>741761081</t>
  </si>
  <si>
    <t>Instalace SW licence monitorovacího zařízení</t>
  </si>
  <si>
    <t>1509416457</t>
  </si>
  <si>
    <t>40561098</t>
  </si>
  <si>
    <t>licence pro roční provoz Internetového portálu pro 1 zařízení (střídač, měřidlo)</t>
  </si>
  <si>
    <t>-1443504225</t>
  </si>
  <si>
    <t>741791011</t>
  </si>
  <si>
    <t>Montáž síťového analyzátoru</t>
  </si>
  <si>
    <t>2004114657</t>
  </si>
  <si>
    <t>RMAT0009</t>
  </si>
  <si>
    <t xml:space="preserve"> Smart meter WTS-D 24-C200A s cívkami pr. 24mm</t>
  </si>
  <si>
    <t>192766131</t>
  </si>
  <si>
    <t>-976787873</t>
  </si>
  <si>
    <t>-853192676</t>
  </si>
  <si>
    <t>1684978849</t>
  </si>
  <si>
    <t>Drátěný kabelový žlab DZ60x60 vč. spojek, bočnic,, podepěrných konzol, závitových tyčí, držáků</t>
  </si>
  <si>
    <t>375648727</t>
  </si>
  <si>
    <t>160*1,05 "Přepočtené koeficientem množství</t>
  </si>
  <si>
    <t>Kabelový žlab neděrovaný, 50x62, nerez, vč. upevňovacího a spojovacího mat.</t>
  </si>
  <si>
    <t>739117260</t>
  </si>
  <si>
    <t>40*1,05 "Přepočtené koeficientem množství</t>
  </si>
  <si>
    <t>741910421</t>
  </si>
  <si>
    <t>Montáž žlab kovový - uzavření víkem</t>
  </si>
  <si>
    <t>-950918397</t>
  </si>
  <si>
    <t>10.739.611</t>
  </si>
  <si>
    <t>KOPOS Víko NIXVO 90X62 IX, kolena MARS, nerez</t>
  </si>
  <si>
    <t>-303072337</t>
  </si>
  <si>
    <t>741920395</t>
  </si>
  <si>
    <t>Ucpávka prostupu kabelového svazku rukávem otvorem přes D 113 do D 122 mm zaplnění prostupu kabely z 50% stěnou tl 300 mm požární odolnost EI 90</t>
  </si>
  <si>
    <t>-2119299244</t>
  </si>
  <si>
    <t>-1885811647</t>
  </si>
  <si>
    <t>742124001</t>
  </si>
  <si>
    <t>Montáž kabelů datových FTP, UTP, STP pro vnitřní rozvody do žlabu nebo lišty</t>
  </si>
  <si>
    <t>-795285232</t>
  </si>
  <si>
    <t>1139278</t>
  </si>
  <si>
    <t>KABEL SOLARIX CAT7 SSTP LSOH CPD 500M /</t>
  </si>
  <si>
    <t>-1086538894</t>
  </si>
  <si>
    <t>500*1,2 "Přepočtené koeficientem množství</t>
  </si>
  <si>
    <t>742330005</t>
  </si>
  <si>
    <t>Montáž rozvaděče stojanového přes 30U</t>
  </si>
  <si>
    <t>2117351568</t>
  </si>
  <si>
    <t>RMAT0010</t>
  </si>
  <si>
    <t xml:space="preserve">Racková skříň </t>
  </si>
  <si>
    <t>-1626323875</t>
  </si>
  <si>
    <t>783186670</t>
  </si>
  <si>
    <t>-1769318566</t>
  </si>
  <si>
    <t>968981052</t>
  </si>
  <si>
    <t>1,202*10 "Přepočtené koeficientem množství</t>
  </si>
  <si>
    <t>-815125996</t>
  </si>
  <si>
    <t>-570724659</t>
  </si>
  <si>
    <t>0,35*34</t>
  </si>
  <si>
    <t>-583131348</t>
  </si>
  <si>
    <t>460671113</t>
  </si>
  <si>
    <t>Výstražná fólie pro krytí kabelů šířky 34 cm</t>
  </si>
  <si>
    <t>-1371251544</t>
  </si>
  <si>
    <t>460791212</t>
  </si>
  <si>
    <t>Montáž trubek ochranných plastových uložených volně do rýhy ohebných přes 32 do 50 mm</t>
  </si>
  <si>
    <t>276881582</t>
  </si>
  <si>
    <t>34571802</t>
  </si>
  <si>
    <t>chránička optického kabelu HDPE jednoplášťová bezhalogenová D 40/33mm</t>
  </si>
  <si>
    <t>89539643</t>
  </si>
  <si>
    <t>D1.4a - Slaboproud</t>
  </si>
  <si>
    <t xml:space="preserve">    EPS - Elektrická požární signalizace</t>
  </si>
  <si>
    <t xml:space="preserve">    NZS - Nouzový zvukový systém</t>
  </si>
  <si>
    <t xml:space="preserve">    PZTS - Poplachový zabezpečovací a tísňový systém</t>
  </si>
  <si>
    <t xml:space="preserve">    VSS - Dohledový videosystém</t>
  </si>
  <si>
    <t xml:space="preserve">    STK - Strukturovaná kabeláž</t>
  </si>
  <si>
    <t xml:space="preserve">    TRASY - Trasový materiál a kabeláže</t>
  </si>
  <si>
    <t xml:space="preserve">    OSTATNI - Ostatní náklady</t>
  </si>
  <si>
    <t>EPS</t>
  </si>
  <si>
    <t>Elektrická požární signalizace</t>
  </si>
  <si>
    <t>742210131</t>
  </si>
  <si>
    <t>Montáž soklu hlásiče nebo patice</t>
  </si>
  <si>
    <t>1157705321</t>
  </si>
  <si>
    <t>ADI.0067063.URS</t>
  </si>
  <si>
    <t>Patice pro hlásiče IQ8Quad</t>
  </si>
  <si>
    <t>-95243077</t>
  </si>
  <si>
    <t>ADI.0067066.URS</t>
  </si>
  <si>
    <t>Kryt patice IQ8Quad, 50 ks</t>
  </si>
  <si>
    <t>1844973493</t>
  </si>
  <si>
    <t>ADI.0067068.URS</t>
  </si>
  <si>
    <t>Adaptér pro montáž patice do podhledu</t>
  </si>
  <si>
    <t>-977392037</t>
  </si>
  <si>
    <t>ADI.0067075.URS</t>
  </si>
  <si>
    <t>Adaptér pro patice IQ8Quad do vlhka</t>
  </si>
  <si>
    <t>948308853</t>
  </si>
  <si>
    <t>ADI.0067079.URS</t>
  </si>
  <si>
    <t>Ochranná mřížka hlásiče</t>
  </si>
  <si>
    <t>-584881516</t>
  </si>
  <si>
    <t>742210121</t>
  </si>
  <si>
    <t>Montáž hlásiče automatického bodového</t>
  </si>
  <si>
    <t>1333169568</t>
  </si>
  <si>
    <t>ADI.0067065.URS</t>
  </si>
  <si>
    <t>Kryt hlásiče IQ8Quad, 50ks</t>
  </si>
  <si>
    <t>-1108427032</t>
  </si>
  <si>
    <t>ADI.0067038.URS</t>
  </si>
  <si>
    <t>Opticko-kouřový hlásič IQ8Quad</t>
  </si>
  <si>
    <t>1686140386</t>
  </si>
  <si>
    <t>ADI.0067041.URS</t>
  </si>
  <si>
    <t>Termodiferenciální hlásič IQ8Quad</t>
  </si>
  <si>
    <t>938209796</t>
  </si>
  <si>
    <t>742210151</t>
  </si>
  <si>
    <t>Montáž hlásiče tlačítkového se sklíčkem</t>
  </si>
  <si>
    <t>-1919905223</t>
  </si>
  <si>
    <t>ADI.0067104.URS</t>
  </si>
  <si>
    <t>Skříň tlačítkového hlásiče IQ8 červená</t>
  </si>
  <si>
    <t>1416089947</t>
  </si>
  <si>
    <t>ADI.0067109.URS</t>
  </si>
  <si>
    <t>Elektronika tlačítka - standardní</t>
  </si>
  <si>
    <t>1876226069</t>
  </si>
  <si>
    <t>ADI.0067117.URS</t>
  </si>
  <si>
    <t>Krytí IP55 pro velké tlač. hl. bal.10 ks</t>
  </si>
  <si>
    <t>1584177561</t>
  </si>
  <si>
    <t>ADI.0067122.URS</t>
  </si>
  <si>
    <t>Servisní / testovací klíč pro 8049XX</t>
  </si>
  <si>
    <t>628551107</t>
  </si>
  <si>
    <t>742210311</t>
  </si>
  <si>
    <t>Montáž izolátoru na kruhovou linku</t>
  </si>
  <si>
    <t>-919183323</t>
  </si>
  <si>
    <t>742210305</t>
  </si>
  <si>
    <t>Montáž vstupně výstupního reléového prvku 5 a více kontaktů s krytem</t>
  </si>
  <si>
    <t>-324270314</t>
  </si>
  <si>
    <t>ADI.0067162.URS</t>
  </si>
  <si>
    <t>Esserbus® koppler Alarmový (4/2)</t>
  </si>
  <si>
    <t>-120145421</t>
  </si>
  <si>
    <t>ADI.0067397.URS</t>
  </si>
  <si>
    <t>Skříň pro koppler na omítku, šedá</t>
  </si>
  <si>
    <t>1246946315</t>
  </si>
  <si>
    <t>742210251</t>
  </si>
  <si>
    <t>Připojení kontaktu ovládaného nebo monitorovaného</t>
  </si>
  <si>
    <t>2102589069</t>
  </si>
  <si>
    <t>742210031</t>
  </si>
  <si>
    <t>Montáž zdroje napájecího pro ústřednu EPS dle EN54-4</t>
  </si>
  <si>
    <t>-1885347864</t>
  </si>
  <si>
    <t>ADI.0050570.URS</t>
  </si>
  <si>
    <t>Spín. zdroj, 27,6 V ss / 3,2 A (5 A krátkodobě) pro EPS, aku max. 2 x 40 Ah, LCD</t>
  </si>
  <si>
    <t>817442877</t>
  </si>
  <si>
    <t>742210041</t>
  </si>
  <si>
    <t>Montáž akumulátoru 2 x 12 V pro ústřednu EPS</t>
  </si>
  <si>
    <t>-1708644639</t>
  </si>
  <si>
    <t>ADI.0033196.URS</t>
  </si>
  <si>
    <t>Akumulátor 12V/38Ah se šroubovými svorkami M6 a životností až 10 let, VdS</t>
  </si>
  <si>
    <t>49692371</t>
  </si>
  <si>
    <t>742210401</t>
  </si>
  <si>
    <t>Nastavení a oživení EPS programování základních parametrů ústředny</t>
  </si>
  <si>
    <t>1817580184</t>
  </si>
  <si>
    <t>742210421</t>
  </si>
  <si>
    <t>Nastavení a oživení EPS oživení systému na jeden detektor</t>
  </si>
  <si>
    <t>-62032027</t>
  </si>
  <si>
    <t>742210521</t>
  </si>
  <si>
    <t>Zkoušky a revize EPS revize výchozí systému EPS na jeden detektor</t>
  </si>
  <si>
    <t>366376601</t>
  </si>
  <si>
    <t>742210503</t>
  </si>
  <si>
    <t>Zkoušky a revize EPS zkoušky koordinační funkční EPS</t>
  </si>
  <si>
    <t>1408860393</t>
  </si>
  <si>
    <t>742210501</t>
  </si>
  <si>
    <t>Zkoušky a revize EPS zkoušky TIČR</t>
  </si>
  <si>
    <t>77330928</t>
  </si>
  <si>
    <t>NZS</t>
  </si>
  <si>
    <t>Nouzový zvukový systém</t>
  </si>
  <si>
    <t>742410031</t>
  </si>
  <si>
    <t>Montáž rozhlasu koncového modulu - detekce zkratu a rozpojení</t>
  </si>
  <si>
    <t>259633965</t>
  </si>
  <si>
    <t>ADI.0067526.URS</t>
  </si>
  <si>
    <t>Konc. clen repr. linky EOL pro</t>
  </si>
  <si>
    <t>-1084033750</t>
  </si>
  <si>
    <t>742410071</t>
  </si>
  <si>
    <t>Montáž rozhlasu evakuační svorkovnice</t>
  </si>
  <si>
    <t>-1405215038</t>
  </si>
  <si>
    <t>ADI.0067647.URS</t>
  </si>
  <si>
    <t>Keramicka svorkov. s tepelnou pojistkou</t>
  </si>
  <si>
    <t>1791187952</t>
  </si>
  <si>
    <t>742110522</t>
  </si>
  <si>
    <t>Montáž krabic elektroinstalačních s víčkem zapuštěných plastových ohniodolných čtyřhranných</t>
  </si>
  <si>
    <t>-1547342338</t>
  </si>
  <si>
    <t>1232476</t>
  </si>
  <si>
    <t>KRABICE IP66 POZARNE ODOLNA KSK 100 PO</t>
  </si>
  <si>
    <t>397809138</t>
  </si>
  <si>
    <t>742410061</t>
  </si>
  <si>
    <t>Montáž rozhlasu reproduktoru podhledového bez krytu</t>
  </si>
  <si>
    <t>-1165165105</t>
  </si>
  <si>
    <t>ADI.0067573.URS</t>
  </si>
  <si>
    <t>Stropni repro. DL 10-200/T-EN54</t>
  </si>
  <si>
    <t>-899168170</t>
  </si>
  <si>
    <t>742410063</t>
  </si>
  <si>
    <t>Montáž rozhlasu reproduktoru nástěnného</t>
  </si>
  <si>
    <t>-594516178</t>
  </si>
  <si>
    <t>ADI.0067590.URS</t>
  </si>
  <si>
    <t>Nast. repro. WA-AB 06-100/T EN54</t>
  </si>
  <si>
    <t>-1386608029</t>
  </si>
  <si>
    <t>742410201</t>
  </si>
  <si>
    <t>Montáž rozhlasu nastavení a oživení ústředny rozhlasu a naprogramování</t>
  </si>
  <si>
    <t>-832319042</t>
  </si>
  <si>
    <t>742410301</t>
  </si>
  <si>
    <t>Montáž rozhlasu měření impedance rozhlasové ústředny</t>
  </si>
  <si>
    <t>1120721090</t>
  </si>
  <si>
    <t>742410302</t>
  </si>
  <si>
    <t>Montáž rozhlasu měření srozumitelnosti systému</t>
  </si>
  <si>
    <t>-510307050</t>
  </si>
  <si>
    <t>PZTS</t>
  </si>
  <si>
    <t>Poplachový zabezpečovací a tísňový systém</t>
  </si>
  <si>
    <t>742220211</t>
  </si>
  <si>
    <t>Montáž zálohového napájecího zdroje s dobíječem a akumulátorem</t>
  </si>
  <si>
    <t>438989251</t>
  </si>
  <si>
    <t>ADI.0033078.URS</t>
  </si>
  <si>
    <t>Spínaný zdroj v kov. krytu 13,8Vss/10A s výstupy, LED disp.,prostor pro AKU 65Ah</t>
  </si>
  <si>
    <t>-217539879</t>
  </si>
  <si>
    <t>742220221</t>
  </si>
  <si>
    <t>Montáž systémového zdroje s akumulátorem a 8 kanálovým expandérem</t>
  </si>
  <si>
    <t>-249681071</t>
  </si>
  <si>
    <t>ADI.0031704.URS</t>
  </si>
  <si>
    <t>Modul posilovacího zdroje 2,75A v krytu s vestavěným koncentrátorem</t>
  </si>
  <si>
    <t>1920853265</t>
  </si>
  <si>
    <t>742220161</t>
  </si>
  <si>
    <t>Montáž akumulátoru 12V</t>
  </si>
  <si>
    <t>-143138875</t>
  </si>
  <si>
    <t>-170933500</t>
  </si>
  <si>
    <t>742220031</t>
  </si>
  <si>
    <t>Montáž koncentrátoru nebo expanderu pro PZTS</t>
  </si>
  <si>
    <t>-606446027</t>
  </si>
  <si>
    <t>ADI.0031697.URS</t>
  </si>
  <si>
    <t>Koncentrátor v plastovém krytu pro 8 zón se 4 PGM výstupy</t>
  </si>
  <si>
    <t>-456610152</t>
  </si>
  <si>
    <t>742220051</t>
  </si>
  <si>
    <t>Montáž krabice pro expander uložené na omítce</t>
  </si>
  <si>
    <t>1059993041</t>
  </si>
  <si>
    <t>ADI.0031703.URS</t>
  </si>
  <si>
    <t>Kovový kryt pro koncentrátor A158 (G8)</t>
  </si>
  <si>
    <t>997492846</t>
  </si>
  <si>
    <t>742220041</t>
  </si>
  <si>
    <t>Montáž přijímače pro bezdrátové prvky v krytu</t>
  </si>
  <si>
    <t>1210354173</t>
  </si>
  <si>
    <t>ADI.0031720.URS</t>
  </si>
  <si>
    <t>Modul v krytu s obousměrnou komunikací s bezdrátovými prvky GD, max.16/24 zón</t>
  </si>
  <si>
    <t>354992312</t>
  </si>
  <si>
    <t>742220053</t>
  </si>
  <si>
    <t>Montáž krabice pro magnetický kontakt propojovací</t>
  </si>
  <si>
    <t>-1608678948</t>
  </si>
  <si>
    <t>742220071</t>
  </si>
  <si>
    <t>Montáž dveřního modulu pro připojení čteček v krytu</t>
  </si>
  <si>
    <t>1601382248</t>
  </si>
  <si>
    <t>ADI.0031710.URS</t>
  </si>
  <si>
    <t>Řídící modul pro dvě čtečky se zdrojem a 8-mi zónami</t>
  </si>
  <si>
    <t>1296106853</t>
  </si>
  <si>
    <t>742220081</t>
  </si>
  <si>
    <t>Montáž čtečky bezkontaktních karet</t>
  </si>
  <si>
    <t>247262909</t>
  </si>
  <si>
    <t>ADI.0068724.URS</t>
  </si>
  <si>
    <t>Čtečka EM / HID Prox karet, úzké provedení</t>
  </si>
  <si>
    <t>-1851426685</t>
  </si>
  <si>
    <t>742220141</t>
  </si>
  <si>
    <t>Montáž klávesnice pro dodanou ústřednu</t>
  </si>
  <si>
    <t>-268613619</t>
  </si>
  <si>
    <t>ADI.0031684.URS</t>
  </si>
  <si>
    <t>LCD klávesnice</t>
  </si>
  <si>
    <t>-111260831</t>
  </si>
  <si>
    <t>742220232</t>
  </si>
  <si>
    <t>Montáž příslušenství pro PZTS detektor na stěnu nebo na strop</t>
  </si>
  <si>
    <t>-64951833</t>
  </si>
  <si>
    <t>ADI.0032303.URS</t>
  </si>
  <si>
    <t>PIR detektor se zrcadlovou optikou, funkcí AM, vestavěnými EOL a dosahem 16m</t>
  </si>
  <si>
    <t>1004069170</t>
  </si>
  <si>
    <t>ADI.0032381.URS</t>
  </si>
  <si>
    <t>Akustický detektor tříštění skla s AM, dosah max. 9m, stupeň zabezpečení 3</t>
  </si>
  <si>
    <t>1799655335</t>
  </si>
  <si>
    <t>742220235</t>
  </si>
  <si>
    <t>Montáž příslušenství pro PZTS magnetický kontakt povrchový</t>
  </si>
  <si>
    <t>-700315114</t>
  </si>
  <si>
    <t>ADI.0032461.URS</t>
  </si>
  <si>
    <t>MG hliníkový polarizovaný s prac. mez. 30mm, kabel 6m nahoru, armovaná hadice 1m</t>
  </si>
  <si>
    <t>-773920363</t>
  </si>
  <si>
    <t>ADI.0031726.URS</t>
  </si>
  <si>
    <t>Bezdrátový MG kontakt a univerzální vysílač pro Galaxy GD a Flex</t>
  </si>
  <si>
    <t>-1943956989</t>
  </si>
  <si>
    <t>ADI.0032444.URS</t>
  </si>
  <si>
    <t>MG kontakt povrchový čtyřdrátový polarizovaný s pracovní mezerou 22mm, kabel 6m</t>
  </si>
  <si>
    <t>-149481552</t>
  </si>
  <si>
    <t>742220401</t>
  </si>
  <si>
    <t>Nastavení a oživení PZTS programování základních parametrů ústředny</t>
  </si>
  <si>
    <t>-1186319574</t>
  </si>
  <si>
    <t>742220402</t>
  </si>
  <si>
    <t>Nastavení a oživení PZTS programování systému na jeden detektor</t>
  </si>
  <si>
    <t>1606065311</t>
  </si>
  <si>
    <t>742220411</t>
  </si>
  <si>
    <t>Nastavení a oživení PZTS oživení systému na jeden detektor</t>
  </si>
  <si>
    <t>-1465229951</t>
  </si>
  <si>
    <t>742220421</t>
  </si>
  <si>
    <t>Nastavení a oživení PZTS instalace přístupového SW</t>
  </si>
  <si>
    <t>1784180888</t>
  </si>
  <si>
    <t>742220501</t>
  </si>
  <si>
    <t>Zkoušky a revize PZTS zkoušky TIČR</t>
  </si>
  <si>
    <t>-1296678780</t>
  </si>
  <si>
    <t>742220511</t>
  </si>
  <si>
    <t>Zkoušky a revize PZTS revize výchozí systému PZTS</t>
  </si>
  <si>
    <t>-1131827770</t>
  </si>
  <si>
    <t>VSS</t>
  </si>
  <si>
    <t>Dohledový videosystém</t>
  </si>
  <si>
    <t>742230001</t>
  </si>
  <si>
    <t>Montáž kamerového systému DVR nebo NAS, nahrávacího zařízení pro kamery</t>
  </si>
  <si>
    <t>-288369045</t>
  </si>
  <si>
    <t>ADI.0031143.URS</t>
  </si>
  <si>
    <t>NVR pro 16 IP kamer, až 8MP, H.265, 16x PoE, HDMI, 4K, I/O, bez HDD</t>
  </si>
  <si>
    <t>-1425601501</t>
  </si>
  <si>
    <t>ADI.0068568.URS</t>
  </si>
  <si>
    <t>Přídavný HDD k rekordérům, 4TB, WD nová řada PURZ</t>
  </si>
  <si>
    <t>-2141949164</t>
  </si>
  <si>
    <t>742330012</t>
  </si>
  <si>
    <t>Montáž strukturované kabeláže zařízení do rozvaděče switche, UPS, DVR, server bez nastavení</t>
  </si>
  <si>
    <t>-281717552</t>
  </si>
  <si>
    <t>ADI.0062848.URS</t>
  </si>
  <si>
    <t>Switch 24x Gigabit (PoE/PoE+), 2x Gigabit, 370W, kov, web/smart managed</t>
  </si>
  <si>
    <t>-2022935229</t>
  </si>
  <si>
    <t>742230003</t>
  </si>
  <si>
    <t>Montáž kamerového systému venkovní kamery</t>
  </si>
  <si>
    <t>-824370457</t>
  </si>
  <si>
    <t>ADI.0030209.URS</t>
  </si>
  <si>
    <t>IP bullet kamera, 4MP, MZVF, 2.8-12mm, WDR 120dB, IR 30m, H.265(+), IP67</t>
  </si>
  <si>
    <t>961042963</t>
  </si>
  <si>
    <t>742230004</t>
  </si>
  <si>
    <t>Montáž kamerového systému vnitřní kamery</t>
  </si>
  <si>
    <t>-181932268</t>
  </si>
  <si>
    <t>ADI.0030188.URS</t>
  </si>
  <si>
    <t>IP bullet kamera, 2MP, MZVF, 2.8-12mm, DWDR, IR 30m, H.265(+), IP67</t>
  </si>
  <si>
    <t>1614234266</t>
  </si>
  <si>
    <t>ADI.0030402.URS</t>
  </si>
  <si>
    <t>IP dome kamera, 2MP, MZVF, 2.8-12mm, DWDR, IR 30m, H.265(+), IP67</t>
  </si>
  <si>
    <t>-2010324477</t>
  </si>
  <si>
    <t>742230007</t>
  </si>
  <si>
    <t>Montáž kamerového systému konzoly pro kryt nebo kameru</t>
  </si>
  <si>
    <t>-1817300961</t>
  </si>
  <si>
    <t>ADI.0030875.URS</t>
  </si>
  <si>
    <t>Adaptér pro montáž dome kamer do podhledu</t>
  </si>
  <si>
    <t>-205137608</t>
  </si>
  <si>
    <t>ADI.0030880.URS</t>
  </si>
  <si>
    <t>Instalační krabice pro montáž bullet kamer</t>
  </si>
  <si>
    <t>1191166429</t>
  </si>
  <si>
    <t>742230009</t>
  </si>
  <si>
    <t>Montáž kamerového systému samolepky "Střeženo kamerovým systémem"</t>
  </si>
  <si>
    <t>-316181796</t>
  </si>
  <si>
    <t>742230101</t>
  </si>
  <si>
    <t>Montáž kamerového systému nastavení a instalace licence k připojení jedné kamery k SW</t>
  </si>
  <si>
    <t>-466345636</t>
  </si>
  <si>
    <t>742230102</t>
  </si>
  <si>
    <t>Montáž kamerového systému nastavení a instalace instalace a nastavení SW pro sledování kamer</t>
  </si>
  <si>
    <t>1845257211</t>
  </si>
  <si>
    <t>742230103</t>
  </si>
  <si>
    <t>Montáž kamerového systému nastavení a instalace nastavení záběru podle přání uživatele</t>
  </si>
  <si>
    <t>-1241395916</t>
  </si>
  <si>
    <t>STK</t>
  </si>
  <si>
    <t>Strukturovaná kabeláž</t>
  </si>
  <si>
    <t>742330001</t>
  </si>
  <si>
    <t>Montáž strukturované kabeláže rozvaděče nástěnného</t>
  </si>
  <si>
    <t>1040267402</t>
  </si>
  <si>
    <t>ADI.0051055.URS</t>
  </si>
  <si>
    <t>Jednodílný 19" nástěnný rozvaděč 18U/600mm, IP30, vylamovací otvor na ventilátor</t>
  </si>
  <si>
    <t>-742131121</t>
  </si>
  <si>
    <t>ADI.0051181.URS</t>
  </si>
  <si>
    <t>Ventilační jednotka univerzální se 2 ventilátory do stropu nebo do podlahy</t>
  </si>
  <si>
    <t>-59420236</t>
  </si>
  <si>
    <t>ADI.0051190.URS</t>
  </si>
  <si>
    <t>Spojovací materiál sada 4x šroub, podložka, matice M6</t>
  </si>
  <si>
    <t>-557816400</t>
  </si>
  <si>
    <t>742330034</t>
  </si>
  <si>
    <t>Montáž strukturované kabeláže příslušenství a ostatní práce k rozvaděčům patch panelu 24 portů neosazeného</t>
  </si>
  <si>
    <t>1986129663</t>
  </si>
  <si>
    <t>ADI.0051294.URS</t>
  </si>
  <si>
    <t>Patch panel černý UTP osazený 24 pozic 1U, CAT6</t>
  </si>
  <si>
    <t>1879691194</t>
  </si>
  <si>
    <t>ADI.0051278.URS</t>
  </si>
  <si>
    <t>Patch kabel 2m UTP, CAT6, šedý</t>
  </si>
  <si>
    <t>-443621724</t>
  </si>
  <si>
    <t>742330023</t>
  </si>
  <si>
    <t>Montáž strukturované kabeláže příslušenství a ostatní práce k rozvaděčům vyvazovacíhoho panelu 1U</t>
  </si>
  <si>
    <t>1759414219</t>
  </si>
  <si>
    <t>ADI.0051170.URS</t>
  </si>
  <si>
    <t>19" vyvazovací panel 1U plastový, černý RAL 9005</t>
  </si>
  <si>
    <t>-447447841</t>
  </si>
  <si>
    <t>742330022</t>
  </si>
  <si>
    <t>Montáž strukturované kabeláže příslušenství a ostatní práce k rozvaděčům napájecího panelu</t>
  </si>
  <si>
    <t>-1640266661</t>
  </si>
  <si>
    <t>ADI.0051199.URS</t>
  </si>
  <si>
    <t>19“ rozvodný panel 1U, 7x zásuvka dle ČSN, max. 16A, kabel 3 x 1,5 mm, délka 2m</t>
  </si>
  <si>
    <t>174938558</t>
  </si>
  <si>
    <t>742330036</t>
  </si>
  <si>
    <t>Montáž strukturované kabeláže příslušenství a ostatní práce k rozvaděčům sestavení optické vany</t>
  </si>
  <si>
    <t>-417151131</t>
  </si>
  <si>
    <t>ADI.0051547.URS</t>
  </si>
  <si>
    <t>19' výsuvná optická vana 1U 12x SC-D, RAL9005 černá</t>
  </si>
  <si>
    <t>877748558</t>
  </si>
  <si>
    <t>ADI.0051540.URS</t>
  </si>
  <si>
    <t>Čelo optické vany 1U pro 24 SC duplex BK s montážními otvory</t>
  </si>
  <si>
    <t>445349865</t>
  </si>
  <si>
    <t>ADI.0051548.URS</t>
  </si>
  <si>
    <t>Optická kazeta pro 24 svárů bez ochran sváru</t>
  </si>
  <si>
    <t>-965396777</t>
  </si>
  <si>
    <t>ADI.0051550.URS</t>
  </si>
  <si>
    <t>Optický adaptér / spojka SC singlemode OS1 duplexní</t>
  </si>
  <si>
    <t>-765531310</t>
  </si>
  <si>
    <t>ADI.0051567.URS</t>
  </si>
  <si>
    <t>Patch kabel 9/125 LCpc/LCpc SM OS1 2m duplex</t>
  </si>
  <si>
    <t>53391110</t>
  </si>
  <si>
    <t>742330029</t>
  </si>
  <si>
    <t>Montáž strukturované kabeláže příslušenství a ostatní práce k rozvaděčům konektoru MM/SM</t>
  </si>
  <si>
    <t>-764760597</t>
  </si>
  <si>
    <t>ADI.0051576.URS</t>
  </si>
  <si>
    <t>Pigtail 9/125 SCpc SM OS1 1,5m</t>
  </si>
  <si>
    <t>2122605293</t>
  </si>
  <si>
    <t>742330031</t>
  </si>
  <si>
    <t>Montáž strukturované kabeláže příslušenství a ostatní práce k rozvaděčům teplem smrštitelná ochrana sváru</t>
  </si>
  <si>
    <t>1509608924</t>
  </si>
  <si>
    <t>1040077099</t>
  </si>
  <si>
    <t>Ochrana sváru 2.2 x 45mm</t>
  </si>
  <si>
    <t>-1735181504</t>
  </si>
  <si>
    <t>742330021</t>
  </si>
  <si>
    <t>Montáž strukturované kabeláže příslušenství a ostatní práce k rozvaděčům police</t>
  </si>
  <si>
    <t>-604801015</t>
  </si>
  <si>
    <t>ADI.0051137.URS</t>
  </si>
  <si>
    <t>19" polička s perforací 1U/350mm, max. nosnost 40kg</t>
  </si>
  <si>
    <t>1436788801</t>
  </si>
  <si>
    <t>742330045</t>
  </si>
  <si>
    <t>Montáž strukturované kabeláže zásuvek datových přisazené na omítku 1 až 6 pozic</t>
  </si>
  <si>
    <t>336795256</t>
  </si>
  <si>
    <t>ADI.0051305.URS</t>
  </si>
  <si>
    <t>Samořezný keystone CAT6 UTP, černý</t>
  </si>
  <si>
    <t>432248224</t>
  </si>
  <si>
    <t>ADI.0051240.URS</t>
  </si>
  <si>
    <t>Zásuvka - maska pro 2 keystone</t>
  </si>
  <si>
    <t>1115129797</t>
  </si>
  <si>
    <t>ADI.0051237.URS</t>
  </si>
  <si>
    <t>Zásuvka rámeček bílý</t>
  </si>
  <si>
    <t>924362727</t>
  </si>
  <si>
    <t>ADI.0051238.URS</t>
  </si>
  <si>
    <t>Zásuvka - kryt pro až 2 keystone bílý</t>
  </si>
  <si>
    <t>1834651981</t>
  </si>
  <si>
    <t>742330051</t>
  </si>
  <si>
    <t>Montáž strukturované kabeláže zásuvek datových popis portu zásuvky</t>
  </si>
  <si>
    <t>1853710985</t>
  </si>
  <si>
    <t>742330052</t>
  </si>
  <si>
    <t>Montáž strukturované kabeláže zásuvek datových popis portů patchpanelu</t>
  </si>
  <si>
    <t>-1778678445</t>
  </si>
  <si>
    <t>742330101</t>
  </si>
  <si>
    <t>Montáž strukturované kabeláže měření segmentu metalického s vyhotovením protokolu</t>
  </si>
  <si>
    <t>-730081336</t>
  </si>
  <si>
    <t>742330102</t>
  </si>
  <si>
    <t>Montáž strukturované kabeláže měření segmentu optického, měření útlumu, 2 okna</t>
  </si>
  <si>
    <t>-1323454110</t>
  </si>
  <si>
    <t>1217534952</t>
  </si>
  <si>
    <t>ADI.0050836.URS</t>
  </si>
  <si>
    <t>Switch 24x PoE +Gigabit, 4x 10Gigabit SFP+, 128Gbp, 370W</t>
  </si>
  <si>
    <t>-720163328</t>
  </si>
  <si>
    <t>TRASY</t>
  </si>
  <si>
    <t>Trasový materiál a kabeláže</t>
  </si>
  <si>
    <t>Montáž kabelů sdělovacích pro vnitřní rozvody počtu žil do 15</t>
  </si>
  <si>
    <t>1646047323</t>
  </si>
  <si>
    <t>ADI.0051530.URS</t>
  </si>
  <si>
    <t>Kabel gelový, 09/125um, 24 vl., LSOH,CLT se základní ochranou proti hlodavcům</t>
  </si>
  <si>
    <t>1360355761</t>
  </si>
  <si>
    <t>ADI.0051257.URS</t>
  </si>
  <si>
    <t>Kabel CAT6 UTP LSOHFR B2ca-s1,d1,a1 500m</t>
  </si>
  <si>
    <t>691519879</t>
  </si>
  <si>
    <t>3997913531</t>
  </si>
  <si>
    <t>Instalační kabel CAT5E FTP LSOHFR B2ca s1 d1 a1 500m/</t>
  </si>
  <si>
    <t>-380383907</t>
  </si>
  <si>
    <t>ADI.0036145.URS</t>
  </si>
  <si>
    <t>Oranžový kabel 2x1.5  B2ca s1d1a1</t>
  </si>
  <si>
    <t>-618170371</t>
  </si>
  <si>
    <t>2000001963</t>
  </si>
  <si>
    <t>SHKFH-R 3x2x0,5 B2ca(s1d1)</t>
  </si>
  <si>
    <t>-961913290</t>
  </si>
  <si>
    <t>ADI.0036124.URS</t>
  </si>
  <si>
    <t>Hnědý stíněný kabel 2x2x0,8  PH120-R B2ca s1d1a1</t>
  </si>
  <si>
    <t>-1334123321</t>
  </si>
  <si>
    <t>ADI.0036139.URS</t>
  </si>
  <si>
    <t>Hnědý kabel 4x2.5  PH120-R B2ca s1d1a1</t>
  </si>
  <si>
    <t>-1075021455</t>
  </si>
  <si>
    <t>ADI.0036130.URS</t>
  </si>
  <si>
    <t>Hnědý kabel s požární odolností 2x1.5/100m 60P</t>
  </si>
  <si>
    <t>-697364768</t>
  </si>
  <si>
    <t>742110002</t>
  </si>
  <si>
    <t>Montáž trubek elektroinstalačních plastových ohebných uložených pod omítku</t>
  </si>
  <si>
    <t>-1211472430</t>
  </si>
  <si>
    <t>34571063</t>
  </si>
  <si>
    <t>trubka elektroinstalační ohebná z PVC (ČSN) 2323</t>
  </si>
  <si>
    <t>-955763511</t>
  </si>
  <si>
    <t>742110005</t>
  </si>
  <si>
    <t>Montáž trubek elektroinstalačních plastových ohebných uložených v podlaze</t>
  </si>
  <si>
    <t>-446062026</t>
  </si>
  <si>
    <t>34571350</t>
  </si>
  <si>
    <t>trubka elektroinstalační ohebná dvouplášťová korugovaná (chránička) D 32/40mm, HDPE+LDPE</t>
  </si>
  <si>
    <t>1332318041</t>
  </si>
  <si>
    <t>742110011</t>
  </si>
  <si>
    <t>Montáž trubek elektroinstalačních plastových tuhých pro vnitřní rozvody uložených volně na příchytky</t>
  </si>
  <si>
    <t>-251400958</t>
  </si>
  <si>
    <t>10.076.939</t>
  </si>
  <si>
    <t>Trubka pevná, 320N/5cm, pr.16, šedá, délka 3m</t>
  </si>
  <si>
    <t>781962060</t>
  </si>
  <si>
    <t>10.076.940</t>
  </si>
  <si>
    <t>Příchytka pr.16</t>
  </si>
  <si>
    <t>-396481861</t>
  </si>
  <si>
    <t>742110013</t>
  </si>
  <si>
    <t>Montáž trubek elektroinstalačních plastových tuhých pro vnitřní rozvody pro optická vlákna</t>
  </si>
  <si>
    <t>468582523</t>
  </si>
  <si>
    <t>34571857</t>
  </si>
  <si>
    <t>mikrotrubička bezhalogenová vnitřní tenkostěnná vnitřní lubrikační vrstva D 12/10mm</t>
  </si>
  <si>
    <t>354497875</t>
  </si>
  <si>
    <t>742110041</t>
  </si>
  <si>
    <t>Montáž lišt elektroinstalačních vkládacích</t>
  </si>
  <si>
    <t>2140370531</t>
  </si>
  <si>
    <t>10.028.099</t>
  </si>
  <si>
    <t>Lišta LHD 40x40 HF vkládací, bezhalogenová, bílá, délka 2m</t>
  </si>
  <si>
    <t>1587126871</t>
  </si>
  <si>
    <t>742110104</t>
  </si>
  <si>
    <t>Montáž kabelového žlabu drátěného 250/100 mm</t>
  </si>
  <si>
    <t>-665198830</t>
  </si>
  <si>
    <t>10.900.578</t>
  </si>
  <si>
    <t>Žlab 250/100 M2 žárový zinek, délka 2m</t>
  </si>
  <si>
    <t>-2095800561</t>
  </si>
  <si>
    <t>10.838.539</t>
  </si>
  <si>
    <t>Spojka SZM 1 M2 žárový zinek, G5</t>
  </si>
  <si>
    <t>1952029104</t>
  </si>
  <si>
    <t>742110124</t>
  </si>
  <si>
    <t>Montáž kabelového žlabu nosníku včetně konzol nebo závitových tyčí, šířky 250 mm</t>
  </si>
  <si>
    <t>1899950424</t>
  </si>
  <si>
    <t>10.065.974</t>
  </si>
  <si>
    <t>MERKUR Nosník NZM 250 ŽZ</t>
  </si>
  <si>
    <t>-713572776</t>
  </si>
  <si>
    <t>742111001</t>
  </si>
  <si>
    <t>Montáž příchytek pro kabely samostatné ohniodolné včetně šroubu a hmoždinky</t>
  </si>
  <si>
    <t>-389140667</t>
  </si>
  <si>
    <t>10.792.847</t>
  </si>
  <si>
    <t>KOPOS Příchytka na kabely 6712 jednostranná, průměr 10 PO</t>
  </si>
  <si>
    <t>1840681156</t>
  </si>
  <si>
    <t>742190001</t>
  </si>
  <si>
    <t>Ostatní práce pro trasy vyhledání vývodu nebo krabice</t>
  </si>
  <si>
    <t>146467196</t>
  </si>
  <si>
    <t>742190002</t>
  </si>
  <si>
    <t>Ostatní práce pro trasy značení trasy vedení</t>
  </si>
  <si>
    <t>229221048</t>
  </si>
  <si>
    <t>742190003</t>
  </si>
  <si>
    <t>Ostatní práce pro trasy vyvazování kabeláže ve žlabech</t>
  </si>
  <si>
    <t>-945089485</t>
  </si>
  <si>
    <t>742190005</t>
  </si>
  <si>
    <t>Ostatní práce pro trasy vložení požárně těsnicího materiálu pro prostup</t>
  </si>
  <si>
    <t>1428512507</t>
  </si>
  <si>
    <t>HLT.429802</t>
  </si>
  <si>
    <t>Protipožární pěna</t>
  </si>
  <si>
    <t>-1142797889</t>
  </si>
  <si>
    <t>742110504</t>
  </si>
  <si>
    <t>Montáž krabic elektroinstalačních s víčkem zapuštěných plastových odbočných kruhových</t>
  </si>
  <si>
    <t>-1542196142</t>
  </si>
  <si>
    <t>10.075.422</t>
  </si>
  <si>
    <t>Krabice přístrojová hluboká</t>
  </si>
  <si>
    <t>-1936070147</t>
  </si>
  <si>
    <t>741112071</t>
  </si>
  <si>
    <t>Montáž krabic elektroinstalačních bez napojení na trubky a lišty, demontáže a montáže víčka a přístroje přístrojových lištových plastových jednoduchých</t>
  </si>
  <si>
    <t>-152555456</t>
  </si>
  <si>
    <t>10.902.042</t>
  </si>
  <si>
    <t>Krabice KL 80x28 lištová</t>
  </si>
  <si>
    <t>-736501946</t>
  </si>
  <si>
    <t>OSTATNI</t>
  </si>
  <si>
    <t>081103000</t>
  </si>
  <si>
    <t>Denní doprava pracovníků na pracoviště</t>
  </si>
  <si>
    <t>…</t>
  </si>
  <si>
    <t>-1957251485</t>
  </si>
  <si>
    <t>045002000</t>
  </si>
  <si>
    <t>Kompletační a koordinační činnost</t>
  </si>
  <si>
    <t>1312752242</t>
  </si>
  <si>
    <t>HZS2232</t>
  </si>
  <si>
    <t>Hodinové zúčtovací sazby profesí PSV provádění stavebních instalací elektrikář odborný</t>
  </si>
  <si>
    <t>1413793906</t>
  </si>
  <si>
    <t>HZS2231</t>
  </si>
  <si>
    <t>Hodinové zúčtovací sazby profesí PSV provádění stavebních instalací elektrikář</t>
  </si>
  <si>
    <t>-243893665</t>
  </si>
  <si>
    <t>HZS2491</t>
  </si>
  <si>
    <t>Hodinové zúčtovací sazby profesí PSV zednické výpomoci a pomocné práce PSV dělník zednických výpomocí</t>
  </si>
  <si>
    <t>-404916450</t>
  </si>
  <si>
    <t>HZS2492</t>
  </si>
  <si>
    <t>Hodinové zúčtovací sazby profesí PSV zednické výpomoci a pomocné práce PSV pomocný dělník PSV</t>
  </si>
  <si>
    <t>-958521658</t>
  </si>
  <si>
    <t>998742201</t>
  </si>
  <si>
    <t>Přesun hmot pro slaboproud stanovený procentní sazbou (%) z ceny vodorovná dopravní vzdálenost do 50 m v objektech výšky do 6 m</t>
  </si>
  <si>
    <t>285848711</t>
  </si>
  <si>
    <t>07 - VZT</t>
  </si>
  <si>
    <t xml:space="preserve">    751 - Vzduchotechnika</t>
  </si>
  <si>
    <t>751</t>
  </si>
  <si>
    <t>Vzduchotechnika</t>
  </si>
  <si>
    <t>75153R</t>
  </si>
  <si>
    <t xml:space="preserve">Montáž VZT </t>
  </si>
  <si>
    <t>1635606341</t>
  </si>
  <si>
    <t>ELD.VT800100R1</t>
  </si>
  <si>
    <t>materiálová specifikace - sociální zařízení</t>
  </si>
  <si>
    <t>-433528851</t>
  </si>
  <si>
    <t>ELD.VT800100R2</t>
  </si>
  <si>
    <t>materiálová specifikace - učebna garáže</t>
  </si>
  <si>
    <t>756917324</t>
  </si>
  <si>
    <t>ELD.VT800100R3</t>
  </si>
  <si>
    <t>materiálová specifikace - hala</t>
  </si>
  <si>
    <t>-777538782</t>
  </si>
  <si>
    <t>42944016R</t>
  </si>
  <si>
    <t>jednotka VZT Jednotka 1700 Flexi (3G) RD5</t>
  </si>
  <si>
    <t>-1807696762</t>
  </si>
  <si>
    <t>998751201</t>
  </si>
  <si>
    <t>Přesun hmot procentní pro vzduchotechniku v objektech výšky do 12 m</t>
  </si>
  <si>
    <t>1741831829</t>
  </si>
  <si>
    <t>09 -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</si>
  <si>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</si>
  <si>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</si>
  <si>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</si>
  <si>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</si>
  <si>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</si>
  <si>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</si>
  <si>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</si>
  <si>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</si>
  <si>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011314000</t>
  </si>
  <si>
    <t>Archeologický dohled</t>
  </si>
  <si>
    <t>1024</t>
  </si>
  <si>
    <t>-1403419860</t>
  </si>
  <si>
    <t xml:space="preserve">Archeologický dohled očekávaný rozsah 30 hodin </t>
  </si>
  <si>
    <t>012103000</t>
  </si>
  <si>
    <t>Geodetická činnost - vytýčení a zaměření díla</t>
  </si>
  <si>
    <t>-1441473339</t>
  </si>
  <si>
    <t>012203000</t>
  </si>
  <si>
    <t>Geodetická činnost - geodetický plán</t>
  </si>
  <si>
    <t>1023808486</t>
  </si>
  <si>
    <t>012303000</t>
  </si>
  <si>
    <t xml:space="preserve">Vytýčení vedení a rozvodů inženýrských sítí. </t>
  </si>
  <si>
    <t>-1288617378</t>
  </si>
  <si>
    <t>013002000</t>
  </si>
  <si>
    <t>Dokumentace skutečného provedení stavby</t>
  </si>
  <si>
    <t>-1245495132</t>
  </si>
  <si>
    <t>013254000</t>
  </si>
  <si>
    <t>Detekce plochy</t>
  </si>
  <si>
    <t>2058326273</t>
  </si>
  <si>
    <t>VRN2</t>
  </si>
  <si>
    <t>Příprava staveniště</t>
  </si>
  <si>
    <t>020001000</t>
  </si>
  <si>
    <t>338694298</t>
  </si>
  <si>
    <t>VRN3</t>
  </si>
  <si>
    <t>030001000</t>
  </si>
  <si>
    <t>-135777466</t>
  </si>
  <si>
    <t>031002000</t>
  </si>
  <si>
    <t>Dočasné využití ploch</t>
  </si>
  <si>
    <t>kpl…</t>
  </si>
  <si>
    <t>-190985491</t>
  </si>
  <si>
    <t>032002000</t>
  </si>
  <si>
    <t>Zajištění místnosti pro umožnění výkonu činnosti TDS, AD, koordinátora BOZP.</t>
  </si>
  <si>
    <t>657199082</t>
  </si>
  <si>
    <t xml:space="preserve">Zajištění místnosti pro umožnění výkonu činnosti TDS, AD, koordinátora BOZP. cena 0 - škola by mohla zdarma poskytnout místnost </t>
  </si>
  <si>
    <t>034002000</t>
  </si>
  <si>
    <t>Zabezpečení staveniště</t>
  </si>
  <si>
    <t>1692777511</t>
  </si>
  <si>
    <t>039002000</t>
  </si>
  <si>
    <t>Vyklizení prostoru staveniště</t>
  </si>
  <si>
    <t>-2109296184</t>
  </si>
  <si>
    <t>VRN4</t>
  </si>
  <si>
    <t>Inženýrská činnost</t>
  </si>
  <si>
    <t>040001000</t>
  </si>
  <si>
    <t>854513796</t>
  </si>
  <si>
    <t>829432229</t>
  </si>
  <si>
    <t>VRN6</t>
  </si>
  <si>
    <t>061002000</t>
  </si>
  <si>
    <t>Vliv klimatických podmínek</t>
  </si>
  <si>
    <t>903907859</t>
  </si>
  <si>
    <t>VRN7</t>
  </si>
  <si>
    <t>072002000</t>
  </si>
  <si>
    <t>Dočasné dopravní opatření.</t>
  </si>
  <si>
    <t>-1749893988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</si>
</sst>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167" fontId="40" fillId="0" borderId="23" xfId="0" applyNumberFormat="1" applyFont="1" applyBorder="1" applyAlignment="1" applyProtection="1">
      <alignment vertical="center"/>
      <protection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25" fillId="2" borderId="23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40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ROUND(AG111,2)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43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44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45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46</v>
      </c>
      <c r="E32" s="50"/>
      <c r="F32" s="33" t="s">
        <v>47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ROUND(AZ94+SUM(CD111:CD115),2)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ROUND(AV94+SUM(BY111:BY115),2)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48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ROUND(BA94+SUM(CE111:CE115),2)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ROUND(AW94+SUM(BZ111:BZ115),2)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49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ROUND(BB94+SUM(CF111:CF115),2)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50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ROUND(BC94+SUM(CG111:CG115),2)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51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ROUND(BD94+SUM(CH111:CH115),2)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53</v>
      </c>
      <c r="U38" s="57"/>
      <c r="V38" s="57"/>
      <c r="W38" s="57"/>
      <c r="X38" s="59" t="s">
        <v>54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58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57</v>
      </c>
      <c r="AI60" s="46"/>
      <c r="AJ60" s="46"/>
      <c r="AK60" s="46"/>
      <c r="AL60" s="46"/>
      <c r="AM60" s="67" t="s">
        <v>58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60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58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57</v>
      </c>
      <c r="AI75" s="46"/>
      <c r="AJ75" s="46"/>
      <c r="AK75" s="46"/>
      <c r="AL75" s="46"/>
      <c r="AM75" s="67" t="s">
        <v>58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61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110723(2)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AUTO DÍLNY SPŠ OSTROV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Ostrov, ul. Klínovecká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11. 7. 2023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25.6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Střední průmyslová škola Ostrov , Klínovecká 1197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>Projekt stav, spol. s r.o.,Želivského 2227,Sokolov</v>
      </c>
      <c r="AN89" s="74"/>
      <c r="AO89" s="74"/>
      <c r="AP89" s="74"/>
      <c r="AQ89" s="43"/>
      <c r="AR89" s="44"/>
      <c r="AS89" s="84" t="s">
        <v>62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25.6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36</v>
      </c>
      <c r="AJ90" s="43"/>
      <c r="AK90" s="43"/>
      <c r="AL90" s="43"/>
      <c r="AM90" s="83" t="str">
        <f>IF(E20="","",E20)</f>
        <v xml:space="preserve">V.Rakyta,Trojmezí 171, 352 01 Hranice, 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63</v>
      </c>
      <c r="D92" s="97"/>
      <c r="E92" s="97"/>
      <c r="F92" s="97"/>
      <c r="G92" s="97"/>
      <c r="H92" s="98"/>
      <c r="I92" s="99" t="s">
        <v>64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65</v>
      </c>
      <c r="AH92" s="97"/>
      <c r="AI92" s="97"/>
      <c r="AJ92" s="97"/>
      <c r="AK92" s="97"/>
      <c r="AL92" s="97"/>
      <c r="AM92" s="97"/>
      <c r="AN92" s="99" t="s">
        <v>66</v>
      </c>
      <c r="AO92" s="97"/>
      <c r="AP92" s="101"/>
      <c r="AQ92" s="102" t="s">
        <v>67</v>
      </c>
      <c r="AR92" s="44"/>
      <c r="AS92" s="103" t="s">
        <v>68</v>
      </c>
      <c r="AT92" s="104" t="s">
        <v>69</v>
      </c>
      <c r="AU92" s="104" t="s">
        <v>70</v>
      </c>
      <c r="AV92" s="104" t="s">
        <v>71</v>
      </c>
      <c r="AW92" s="104" t="s">
        <v>72</v>
      </c>
      <c r="AX92" s="104" t="s">
        <v>73</v>
      </c>
      <c r="AY92" s="104" t="s">
        <v>74</v>
      </c>
      <c r="AZ92" s="104" t="s">
        <v>75</v>
      </c>
      <c r="BA92" s="104" t="s">
        <v>76</v>
      </c>
      <c r="BB92" s="104" t="s">
        <v>77</v>
      </c>
      <c r="BC92" s="104" t="s">
        <v>78</v>
      </c>
      <c r="BD92" s="105" t="s">
        <v>79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80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ROUND(AG95+AG96+AG97+AG99+AG103+AG104+AG108+AG109,2)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ROUND(AS95+AS96+AS97+AS99+AS103+AS104+AS108+AS109,2)</f>
        <v>0</v>
      </c>
      <c r="AT94" s="117">
        <f>ROUND(SUM(AV94:AW94),2)</f>
        <v>0</v>
      </c>
      <c r="AU94" s="118">
        <f>ROUND(AU95+AU96+AU97+AU99+AU103+AU104+AU108+AU109,5)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ROUND(AZ95+AZ96+AZ97+AZ99+AZ103+AZ104+AZ108+AZ109,2)</f>
        <v>0</v>
      </c>
      <c r="BA94" s="117">
        <f>ROUND(BA95+BA96+BA97+BA99+BA103+BA104+BA108+BA109,2)</f>
        <v>0</v>
      </c>
      <c r="BB94" s="117">
        <f>ROUND(BB95+BB96+BB97+BB99+BB103+BB104+BB108+BB109,2)</f>
        <v>0</v>
      </c>
      <c r="BC94" s="117">
        <f>ROUND(BC95+BC96+BC97+BC99+BC103+BC104+BC108+BC109,2)</f>
        <v>0</v>
      </c>
      <c r="BD94" s="119">
        <f>ROUND(BD95+BD96+BD97+BD99+BD103+BD104+BD108+BD109,2)</f>
        <v>0</v>
      </c>
      <c r="BE94" s="6"/>
      <c r="BS94" s="120" t="s">
        <v>81</v>
      </c>
      <c r="BT94" s="120" t="s">
        <v>82</v>
      </c>
      <c r="BU94" s="121" t="s">
        <v>83</v>
      </c>
      <c r="BV94" s="120" t="s">
        <v>84</v>
      </c>
      <c r="BW94" s="120" t="s">
        <v>5</v>
      </c>
      <c r="BX94" s="120" t="s">
        <v>85</v>
      </c>
      <c r="CL94" s="120" t="s">
        <v>1</v>
      </c>
    </row>
    <row r="95" spans="1:91" s="7" customFormat="1" ht="16.5" customHeight="1">
      <c r="A95" s="122" t="s">
        <v>86</v>
      </c>
      <c r="B95" s="123"/>
      <c r="C95" s="124"/>
      <c r="D95" s="125" t="s">
        <v>87</v>
      </c>
      <c r="E95" s="125"/>
      <c r="F95" s="125"/>
      <c r="G95" s="125"/>
      <c r="H95" s="125"/>
      <c r="I95" s="126"/>
      <c r="J95" s="125" t="s">
        <v>88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Stavební část'!J32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89</v>
      </c>
      <c r="AR95" s="129"/>
      <c r="AS95" s="130">
        <v>0</v>
      </c>
      <c r="AT95" s="131">
        <f>ROUND(SUM(AV95:AW95),2)</f>
        <v>0</v>
      </c>
      <c r="AU95" s="132">
        <f>'01 - Stavební část'!P145</f>
        <v>0</v>
      </c>
      <c r="AV95" s="131">
        <f>'01 - Stavební část'!J35</f>
        <v>0</v>
      </c>
      <c r="AW95" s="131">
        <f>'01 - Stavební část'!J36</f>
        <v>0</v>
      </c>
      <c r="AX95" s="131">
        <f>'01 - Stavební část'!J37</f>
        <v>0</v>
      </c>
      <c r="AY95" s="131">
        <f>'01 - Stavební část'!J38</f>
        <v>0</v>
      </c>
      <c r="AZ95" s="131">
        <f>'01 - Stavební část'!F35</f>
        <v>0</v>
      </c>
      <c r="BA95" s="131">
        <f>'01 - Stavební část'!F36</f>
        <v>0</v>
      </c>
      <c r="BB95" s="131">
        <f>'01 - Stavební část'!F37</f>
        <v>0</v>
      </c>
      <c r="BC95" s="131">
        <f>'01 - Stavební část'!F38</f>
        <v>0</v>
      </c>
      <c r="BD95" s="133">
        <f>'01 - Stavební část'!F39</f>
        <v>0</v>
      </c>
      <c r="BE95" s="7"/>
      <c r="BT95" s="134" t="s">
        <v>90</v>
      </c>
      <c r="BV95" s="134" t="s">
        <v>84</v>
      </c>
      <c r="BW95" s="134" t="s">
        <v>91</v>
      </c>
      <c r="BX95" s="134" t="s">
        <v>5</v>
      </c>
      <c r="CL95" s="134" t="s">
        <v>1</v>
      </c>
      <c r="CM95" s="134" t="s">
        <v>92</v>
      </c>
    </row>
    <row r="96" spans="1:91" s="7" customFormat="1" ht="16.5" customHeight="1">
      <c r="A96" s="122" t="s">
        <v>86</v>
      </c>
      <c r="B96" s="123"/>
      <c r="C96" s="124"/>
      <c r="D96" s="125" t="s">
        <v>93</v>
      </c>
      <c r="E96" s="125"/>
      <c r="F96" s="125"/>
      <c r="G96" s="125"/>
      <c r="H96" s="125"/>
      <c r="I96" s="126"/>
      <c r="J96" s="125" t="s">
        <v>94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'02 - ZTI'!J32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89</v>
      </c>
      <c r="AR96" s="129"/>
      <c r="AS96" s="130">
        <v>0</v>
      </c>
      <c r="AT96" s="131">
        <f>ROUND(SUM(AV96:AW96),2)</f>
        <v>0</v>
      </c>
      <c r="AU96" s="132">
        <f>'02 - ZTI'!P139</f>
        <v>0</v>
      </c>
      <c r="AV96" s="131">
        <f>'02 - ZTI'!J35</f>
        <v>0</v>
      </c>
      <c r="AW96" s="131">
        <f>'02 - ZTI'!J36</f>
        <v>0</v>
      </c>
      <c r="AX96" s="131">
        <f>'02 - ZTI'!J37</f>
        <v>0</v>
      </c>
      <c r="AY96" s="131">
        <f>'02 - ZTI'!J38</f>
        <v>0</v>
      </c>
      <c r="AZ96" s="131">
        <f>'02 - ZTI'!F35</f>
        <v>0</v>
      </c>
      <c r="BA96" s="131">
        <f>'02 - ZTI'!F36</f>
        <v>0</v>
      </c>
      <c r="BB96" s="131">
        <f>'02 - ZTI'!F37</f>
        <v>0</v>
      </c>
      <c r="BC96" s="131">
        <f>'02 - ZTI'!F38</f>
        <v>0</v>
      </c>
      <c r="BD96" s="133">
        <f>'02 - ZTI'!F39</f>
        <v>0</v>
      </c>
      <c r="BE96" s="7"/>
      <c r="BT96" s="134" t="s">
        <v>90</v>
      </c>
      <c r="BV96" s="134" t="s">
        <v>84</v>
      </c>
      <c r="BW96" s="134" t="s">
        <v>95</v>
      </c>
      <c r="BX96" s="134" t="s">
        <v>5</v>
      </c>
      <c r="CL96" s="134" t="s">
        <v>1</v>
      </c>
      <c r="CM96" s="134" t="s">
        <v>92</v>
      </c>
    </row>
    <row r="97" spans="1:91" s="7" customFormat="1" ht="16.5" customHeight="1">
      <c r="A97" s="7"/>
      <c r="B97" s="123"/>
      <c r="C97" s="124"/>
      <c r="D97" s="125" t="s">
        <v>96</v>
      </c>
      <c r="E97" s="125"/>
      <c r="F97" s="125"/>
      <c r="G97" s="125"/>
      <c r="H97" s="125"/>
      <c r="I97" s="126"/>
      <c r="J97" s="125" t="s">
        <v>97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35">
        <f>ROUND(AG98,2)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89</v>
      </c>
      <c r="AR97" s="129"/>
      <c r="AS97" s="130">
        <f>ROUND(AS98,2)</f>
        <v>0</v>
      </c>
      <c r="AT97" s="131">
        <f>ROUND(SUM(AV97:AW97),2)</f>
        <v>0</v>
      </c>
      <c r="AU97" s="132">
        <f>ROUND(AU98,5)</f>
        <v>0</v>
      </c>
      <c r="AV97" s="131">
        <f>ROUND(AZ97*L32,2)</f>
        <v>0</v>
      </c>
      <c r="AW97" s="131">
        <f>ROUND(BA97*L33,2)</f>
        <v>0</v>
      </c>
      <c r="AX97" s="131">
        <f>ROUND(BB97*L32,2)</f>
        <v>0</v>
      </c>
      <c r="AY97" s="131">
        <f>ROUND(BC97*L33,2)</f>
        <v>0</v>
      </c>
      <c r="AZ97" s="131">
        <f>ROUND(AZ98,2)</f>
        <v>0</v>
      </c>
      <c r="BA97" s="131">
        <f>ROUND(BA98,2)</f>
        <v>0</v>
      </c>
      <c r="BB97" s="131">
        <f>ROUND(BB98,2)</f>
        <v>0</v>
      </c>
      <c r="BC97" s="131">
        <f>ROUND(BC98,2)</f>
        <v>0</v>
      </c>
      <c r="BD97" s="133">
        <f>ROUND(BD98,2)</f>
        <v>0</v>
      </c>
      <c r="BE97" s="7"/>
      <c r="BS97" s="134" t="s">
        <v>81</v>
      </c>
      <c r="BT97" s="134" t="s">
        <v>90</v>
      </c>
      <c r="BU97" s="134" t="s">
        <v>83</v>
      </c>
      <c r="BV97" s="134" t="s">
        <v>84</v>
      </c>
      <c r="BW97" s="134" t="s">
        <v>98</v>
      </c>
      <c r="BX97" s="134" t="s">
        <v>5</v>
      </c>
      <c r="CL97" s="134" t="s">
        <v>1</v>
      </c>
      <c r="CM97" s="134" t="s">
        <v>92</v>
      </c>
    </row>
    <row r="98" spans="1:90" s="4" customFormat="1" ht="16.5" customHeight="1">
      <c r="A98" s="122" t="s">
        <v>86</v>
      </c>
      <c r="B98" s="73"/>
      <c r="C98" s="136"/>
      <c r="D98" s="136"/>
      <c r="E98" s="137" t="s">
        <v>99</v>
      </c>
      <c r="F98" s="137"/>
      <c r="G98" s="137"/>
      <c r="H98" s="137"/>
      <c r="I98" s="137"/>
      <c r="J98" s="136"/>
      <c r="K98" s="137" t="s">
        <v>100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'10 - ÚT'!J34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101</v>
      </c>
      <c r="AR98" s="75"/>
      <c r="AS98" s="140">
        <v>0</v>
      </c>
      <c r="AT98" s="141">
        <f>ROUND(SUM(AV98:AW98),2)</f>
        <v>0</v>
      </c>
      <c r="AU98" s="142">
        <f>'10 - ÚT'!P137</f>
        <v>0</v>
      </c>
      <c r="AV98" s="141">
        <f>'10 - ÚT'!J37</f>
        <v>0</v>
      </c>
      <c r="AW98" s="141">
        <f>'10 - ÚT'!J38</f>
        <v>0</v>
      </c>
      <c r="AX98" s="141">
        <f>'10 - ÚT'!J39</f>
        <v>0</v>
      </c>
      <c r="AY98" s="141">
        <f>'10 - ÚT'!J40</f>
        <v>0</v>
      </c>
      <c r="AZ98" s="141">
        <f>'10 - ÚT'!F37</f>
        <v>0</v>
      </c>
      <c r="BA98" s="141">
        <f>'10 - ÚT'!F38</f>
        <v>0</v>
      </c>
      <c r="BB98" s="141">
        <f>'10 - ÚT'!F39</f>
        <v>0</v>
      </c>
      <c r="BC98" s="141">
        <f>'10 - ÚT'!F40</f>
        <v>0</v>
      </c>
      <c r="BD98" s="143">
        <f>'10 - ÚT'!F41</f>
        <v>0</v>
      </c>
      <c r="BE98" s="4"/>
      <c r="BT98" s="144" t="s">
        <v>92</v>
      </c>
      <c r="BV98" s="144" t="s">
        <v>84</v>
      </c>
      <c r="BW98" s="144" t="s">
        <v>102</v>
      </c>
      <c r="BX98" s="144" t="s">
        <v>98</v>
      </c>
      <c r="CL98" s="144" t="s">
        <v>1</v>
      </c>
    </row>
    <row r="99" spans="1:91" s="7" customFormat="1" ht="16.5" customHeight="1">
      <c r="A99" s="7"/>
      <c r="B99" s="123"/>
      <c r="C99" s="124"/>
      <c r="D99" s="125" t="s">
        <v>103</v>
      </c>
      <c r="E99" s="125"/>
      <c r="F99" s="125"/>
      <c r="G99" s="125"/>
      <c r="H99" s="125"/>
      <c r="I99" s="126"/>
      <c r="J99" s="125" t="s">
        <v>104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35">
        <f>ROUND(SUM(AG100:AG102),2)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89</v>
      </c>
      <c r="AR99" s="129"/>
      <c r="AS99" s="130">
        <f>ROUND(SUM(AS100:AS102),2)</f>
        <v>0</v>
      </c>
      <c r="AT99" s="131">
        <f>ROUND(SUM(AV99:AW99),2)</f>
        <v>0</v>
      </c>
      <c r="AU99" s="132">
        <f>ROUND(SUM(AU100:AU102),5)</f>
        <v>0</v>
      </c>
      <c r="AV99" s="131">
        <f>ROUND(AZ99*L32,2)</f>
        <v>0</v>
      </c>
      <c r="AW99" s="131">
        <f>ROUND(BA99*L33,2)</f>
        <v>0</v>
      </c>
      <c r="AX99" s="131">
        <f>ROUND(BB99*L32,2)</f>
        <v>0</v>
      </c>
      <c r="AY99" s="131">
        <f>ROUND(BC99*L33,2)</f>
        <v>0</v>
      </c>
      <c r="AZ99" s="131">
        <f>ROUND(SUM(AZ100:AZ102),2)</f>
        <v>0</v>
      </c>
      <c r="BA99" s="131">
        <f>ROUND(SUM(BA100:BA102),2)</f>
        <v>0</v>
      </c>
      <c r="BB99" s="131">
        <f>ROUND(SUM(BB100:BB102),2)</f>
        <v>0</v>
      </c>
      <c r="BC99" s="131">
        <f>ROUND(SUM(BC100:BC102),2)</f>
        <v>0</v>
      </c>
      <c r="BD99" s="133">
        <f>ROUND(SUM(BD100:BD102),2)</f>
        <v>0</v>
      </c>
      <c r="BE99" s="7"/>
      <c r="BS99" s="134" t="s">
        <v>81</v>
      </c>
      <c r="BT99" s="134" t="s">
        <v>90</v>
      </c>
      <c r="BU99" s="134" t="s">
        <v>83</v>
      </c>
      <c r="BV99" s="134" t="s">
        <v>84</v>
      </c>
      <c r="BW99" s="134" t="s">
        <v>105</v>
      </c>
      <c r="BX99" s="134" t="s">
        <v>5</v>
      </c>
      <c r="CL99" s="134" t="s">
        <v>1</v>
      </c>
      <c r="CM99" s="134" t="s">
        <v>92</v>
      </c>
    </row>
    <row r="100" spans="1:90" s="4" customFormat="1" ht="16.5" customHeight="1">
      <c r="A100" s="122" t="s">
        <v>86</v>
      </c>
      <c r="B100" s="73"/>
      <c r="C100" s="136"/>
      <c r="D100" s="136"/>
      <c r="E100" s="137" t="s">
        <v>106</v>
      </c>
      <c r="F100" s="137"/>
      <c r="G100" s="137"/>
      <c r="H100" s="137"/>
      <c r="I100" s="137"/>
      <c r="J100" s="136"/>
      <c r="K100" s="137" t="s">
        <v>107</v>
      </c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>
        <f>'0601 - Vodovod'!J34</f>
        <v>0</v>
      </c>
      <c r="AH100" s="136"/>
      <c r="AI100" s="136"/>
      <c r="AJ100" s="136"/>
      <c r="AK100" s="136"/>
      <c r="AL100" s="136"/>
      <c r="AM100" s="136"/>
      <c r="AN100" s="138">
        <f>SUM(AG100,AT100)</f>
        <v>0</v>
      </c>
      <c r="AO100" s="136"/>
      <c r="AP100" s="136"/>
      <c r="AQ100" s="139" t="s">
        <v>101</v>
      </c>
      <c r="AR100" s="75"/>
      <c r="AS100" s="140">
        <v>0</v>
      </c>
      <c r="AT100" s="141">
        <f>ROUND(SUM(AV100:AW100),2)</f>
        <v>0</v>
      </c>
      <c r="AU100" s="142">
        <f>'0601 - Vodovod'!P136</f>
        <v>0</v>
      </c>
      <c r="AV100" s="141">
        <f>'0601 - Vodovod'!J37</f>
        <v>0</v>
      </c>
      <c r="AW100" s="141">
        <f>'0601 - Vodovod'!J38</f>
        <v>0</v>
      </c>
      <c r="AX100" s="141">
        <f>'0601 - Vodovod'!J39</f>
        <v>0</v>
      </c>
      <c r="AY100" s="141">
        <f>'0601 - Vodovod'!J40</f>
        <v>0</v>
      </c>
      <c r="AZ100" s="141">
        <f>'0601 - Vodovod'!F37</f>
        <v>0</v>
      </c>
      <c r="BA100" s="141">
        <f>'0601 - Vodovod'!F38</f>
        <v>0</v>
      </c>
      <c r="BB100" s="141">
        <f>'0601 - Vodovod'!F39</f>
        <v>0</v>
      </c>
      <c r="BC100" s="141">
        <f>'0601 - Vodovod'!F40</f>
        <v>0</v>
      </c>
      <c r="BD100" s="143">
        <f>'0601 - Vodovod'!F41</f>
        <v>0</v>
      </c>
      <c r="BE100" s="4"/>
      <c r="BT100" s="144" t="s">
        <v>92</v>
      </c>
      <c r="BV100" s="144" t="s">
        <v>84</v>
      </c>
      <c r="BW100" s="144" t="s">
        <v>108</v>
      </c>
      <c r="BX100" s="144" t="s">
        <v>105</v>
      </c>
      <c r="CL100" s="144" t="s">
        <v>1</v>
      </c>
    </row>
    <row r="101" spans="1:90" s="4" customFormat="1" ht="16.5" customHeight="1">
      <c r="A101" s="122" t="s">
        <v>86</v>
      </c>
      <c r="B101" s="73"/>
      <c r="C101" s="136"/>
      <c r="D101" s="136"/>
      <c r="E101" s="137" t="s">
        <v>109</v>
      </c>
      <c r="F101" s="137"/>
      <c r="G101" s="137"/>
      <c r="H101" s="137"/>
      <c r="I101" s="137"/>
      <c r="J101" s="136"/>
      <c r="K101" s="137" t="s">
        <v>110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'0602 - Kanalizace '!J34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 t="s">
        <v>101</v>
      </c>
      <c r="AR101" s="75"/>
      <c r="AS101" s="140">
        <v>0</v>
      </c>
      <c r="AT101" s="141">
        <f>ROUND(SUM(AV101:AW101),2)</f>
        <v>0</v>
      </c>
      <c r="AU101" s="142">
        <f>'0602 - Kanalizace '!P137</f>
        <v>0</v>
      </c>
      <c r="AV101" s="141">
        <f>'0602 - Kanalizace '!J37</f>
        <v>0</v>
      </c>
      <c r="AW101" s="141">
        <f>'0602 - Kanalizace '!J38</f>
        <v>0</v>
      </c>
      <c r="AX101" s="141">
        <f>'0602 - Kanalizace '!J39</f>
        <v>0</v>
      </c>
      <c r="AY101" s="141">
        <f>'0602 - Kanalizace '!J40</f>
        <v>0</v>
      </c>
      <c r="AZ101" s="141">
        <f>'0602 - Kanalizace '!F37</f>
        <v>0</v>
      </c>
      <c r="BA101" s="141">
        <f>'0602 - Kanalizace '!F38</f>
        <v>0</v>
      </c>
      <c r="BB101" s="141">
        <f>'0602 - Kanalizace '!F39</f>
        <v>0</v>
      </c>
      <c r="BC101" s="141">
        <f>'0602 - Kanalizace '!F40</f>
        <v>0</v>
      </c>
      <c r="BD101" s="143">
        <f>'0602 - Kanalizace '!F41</f>
        <v>0</v>
      </c>
      <c r="BE101" s="4"/>
      <c r="BT101" s="144" t="s">
        <v>92</v>
      </c>
      <c r="BV101" s="144" t="s">
        <v>84</v>
      </c>
      <c r="BW101" s="144" t="s">
        <v>111</v>
      </c>
      <c r="BX101" s="144" t="s">
        <v>105</v>
      </c>
      <c r="CL101" s="144" t="s">
        <v>1</v>
      </c>
    </row>
    <row r="102" spans="1:90" s="4" customFormat="1" ht="16.5" customHeight="1">
      <c r="A102" s="122" t="s">
        <v>86</v>
      </c>
      <c r="B102" s="73"/>
      <c r="C102" s="136"/>
      <c r="D102" s="136"/>
      <c r="E102" s="137" t="s">
        <v>112</v>
      </c>
      <c r="F102" s="137"/>
      <c r="G102" s="137"/>
      <c r="H102" s="137"/>
      <c r="I102" s="137"/>
      <c r="J102" s="136"/>
      <c r="K102" s="137" t="s">
        <v>113</v>
      </c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8">
        <f>'0603 - Zpevněné plochy a ...'!J34</f>
        <v>0</v>
      </c>
      <c r="AH102" s="136"/>
      <c r="AI102" s="136"/>
      <c r="AJ102" s="136"/>
      <c r="AK102" s="136"/>
      <c r="AL102" s="136"/>
      <c r="AM102" s="136"/>
      <c r="AN102" s="138">
        <f>SUM(AG102,AT102)</f>
        <v>0</v>
      </c>
      <c r="AO102" s="136"/>
      <c r="AP102" s="136"/>
      <c r="AQ102" s="139" t="s">
        <v>101</v>
      </c>
      <c r="AR102" s="75"/>
      <c r="AS102" s="140">
        <v>0</v>
      </c>
      <c r="AT102" s="141">
        <f>ROUND(SUM(AV102:AW102),2)</f>
        <v>0</v>
      </c>
      <c r="AU102" s="142">
        <f>'0603 - Zpevněné plochy a ...'!P135</f>
        <v>0</v>
      </c>
      <c r="AV102" s="141">
        <f>'0603 - Zpevněné plochy a ...'!J37</f>
        <v>0</v>
      </c>
      <c r="AW102" s="141">
        <f>'0603 - Zpevněné plochy a ...'!J38</f>
        <v>0</v>
      </c>
      <c r="AX102" s="141">
        <f>'0603 - Zpevněné plochy a ...'!J39</f>
        <v>0</v>
      </c>
      <c r="AY102" s="141">
        <f>'0603 - Zpevněné plochy a ...'!J40</f>
        <v>0</v>
      </c>
      <c r="AZ102" s="141">
        <f>'0603 - Zpevněné plochy a ...'!F37</f>
        <v>0</v>
      </c>
      <c r="BA102" s="141">
        <f>'0603 - Zpevněné plochy a ...'!F38</f>
        <v>0</v>
      </c>
      <c r="BB102" s="141">
        <f>'0603 - Zpevněné plochy a ...'!F39</f>
        <v>0</v>
      </c>
      <c r="BC102" s="141">
        <f>'0603 - Zpevněné plochy a ...'!F40</f>
        <v>0</v>
      </c>
      <c r="BD102" s="143">
        <f>'0603 - Zpevněné plochy a ...'!F41</f>
        <v>0</v>
      </c>
      <c r="BE102" s="4"/>
      <c r="BT102" s="144" t="s">
        <v>92</v>
      </c>
      <c r="BV102" s="144" t="s">
        <v>84</v>
      </c>
      <c r="BW102" s="144" t="s">
        <v>114</v>
      </c>
      <c r="BX102" s="144" t="s">
        <v>105</v>
      </c>
      <c r="CL102" s="144" t="s">
        <v>1</v>
      </c>
    </row>
    <row r="103" spans="1:91" s="7" customFormat="1" ht="16.5" customHeight="1">
      <c r="A103" s="122" t="s">
        <v>86</v>
      </c>
      <c r="B103" s="123"/>
      <c r="C103" s="124"/>
      <c r="D103" s="125" t="s">
        <v>115</v>
      </c>
      <c r="E103" s="125"/>
      <c r="F103" s="125"/>
      <c r="G103" s="125"/>
      <c r="H103" s="125"/>
      <c r="I103" s="126"/>
      <c r="J103" s="125" t="s">
        <v>116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'05 - Opěrná zeď'!J32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89</v>
      </c>
      <c r="AR103" s="129"/>
      <c r="AS103" s="130">
        <v>0</v>
      </c>
      <c r="AT103" s="131">
        <f>ROUND(SUM(AV103:AW103),2)</f>
        <v>0</v>
      </c>
      <c r="AU103" s="132">
        <f>'05 - Opěrná zeď'!P137</f>
        <v>0</v>
      </c>
      <c r="AV103" s="131">
        <f>'05 - Opěrná zeď'!J35</f>
        <v>0</v>
      </c>
      <c r="AW103" s="131">
        <f>'05 - Opěrná zeď'!J36</f>
        <v>0</v>
      </c>
      <c r="AX103" s="131">
        <f>'05 - Opěrná zeď'!J37</f>
        <v>0</v>
      </c>
      <c r="AY103" s="131">
        <f>'05 - Opěrná zeď'!J38</f>
        <v>0</v>
      </c>
      <c r="AZ103" s="131">
        <f>'05 - Opěrná zeď'!F35</f>
        <v>0</v>
      </c>
      <c r="BA103" s="131">
        <f>'05 - Opěrná zeď'!F36</f>
        <v>0</v>
      </c>
      <c r="BB103" s="131">
        <f>'05 - Opěrná zeď'!F37</f>
        <v>0</v>
      </c>
      <c r="BC103" s="131">
        <f>'05 - Opěrná zeď'!F38</f>
        <v>0</v>
      </c>
      <c r="BD103" s="133">
        <f>'05 - Opěrná zeď'!F39</f>
        <v>0</v>
      </c>
      <c r="BE103" s="7"/>
      <c r="BT103" s="134" t="s">
        <v>90</v>
      </c>
      <c r="BV103" s="134" t="s">
        <v>84</v>
      </c>
      <c r="BW103" s="134" t="s">
        <v>117</v>
      </c>
      <c r="BX103" s="134" t="s">
        <v>5</v>
      </c>
      <c r="CL103" s="134" t="s">
        <v>1</v>
      </c>
      <c r="CM103" s="134" t="s">
        <v>92</v>
      </c>
    </row>
    <row r="104" spans="1:91" s="7" customFormat="1" ht="16.5" customHeight="1">
      <c r="A104" s="7"/>
      <c r="B104" s="123"/>
      <c r="C104" s="124"/>
      <c r="D104" s="125" t="s">
        <v>118</v>
      </c>
      <c r="E104" s="125"/>
      <c r="F104" s="125"/>
      <c r="G104" s="125"/>
      <c r="H104" s="125"/>
      <c r="I104" s="126"/>
      <c r="J104" s="125" t="s">
        <v>119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35">
        <f>ROUND(SUM(AG105:AG107),2)</f>
        <v>0</v>
      </c>
      <c r="AH104" s="126"/>
      <c r="AI104" s="126"/>
      <c r="AJ104" s="126"/>
      <c r="AK104" s="126"/>
      <c r="AL104" s="126"/>
      <c r="AM104" s="126"/>
      <c r="AN104" s="127">
        <f>SUM(AG104,AT104)</f>
        <v>0</v>
      </c>
      <c r="AO104" s="126"/>
      <c r="AP104" s="126"/>
      <c r="AQ104" s="128" t="s">
        <v>89</v>
      </c>
      <c r="AR104" s="129"/>
      <c r="AS104" s="130">
        <f>ROUND(SUM(AS105:AS107),2)</f>
        <v>0</v>
      </c>
      <c r="AT104" s="131">
        <f>ROUND(SUM(AV104:AW104),2)</f>
        <v>0</v>
      </c>
      <c r="AU104" s="132">
        <f>ROUND(SUM(AU105:AU107),5)</f>
        <v>0</v>
      </c>
      <c r="AV104" s="131">
        <f>ROUND(AZ104*L32,2)</f>
        <v>0</v>
      </c>
      <c r="AW104" s="131">
        <f>ROUND(BA104*L33,2)</f>
        <v>0</v>
      </c>
      <c r="AX104" s="131">
        <f>ROUND(BB104*L32,2)</f>
        <v>0</v>
      </c>
      <c r="AY104" s="131">
        <f>ROUND(BC104*L33,2)</f>
        <v>0</v>
      </c>
      <c r="AZ104" s="131">
        <f>ROUND(SUM(AZ105:AZ107),2)</f>
        <v>0</v>
      </c>
      <c r="BA104" s="131">
        <f>ROUND(SUM(BA105:BA107),2)</f>
        <v>0</v>
      </c>
      <c r="BB104" s="131">
        <f>ROUND(SUM(BB105:BB107),2)</f>
        <v>0</v>
      </c>
      <c r="BC104" s="131">
        <f>ROUND(SUM(BC105:BC107),2)</f>
        <v>0</v>
      </c>
      <c r="BD104" s="133">
        <f>ROUND(SUM(BD105:BD107),2)</f>
        <v>0</v>
      </c>
      <c r="BE104" s="7"/>
      <c r="BS104" s="134" t="s">
        <v>81</v>
      </c>
      <c r="BT104" s="134" t="s">
        <v>90</v>
      </c>
      <c r="BU104" s="134" t="s">
        <v>83</v>
      </c>
      <c r="BV104" s="134" t="s">
        <v>84</v>
      </c>
      <c r="BW104" s="134" t="s">
        <v>120</v>
      </c>
      <c r="BX104" s="134" t="s">
        <v>5</v>
      </c>
      <c r="CL104" s="134" t="s">
        <v>1</v>
      </c>
      <c r="CM104" s="134" t="s">
        <v>92</v>
      </c>
    </row>
    <row r="105" spans="1:90" s="4" customFormat="1" ht="16.5" customHeight="1">
      <c r="A105" s="122" t="s">
        <v>86</v>
      </c>
      <c r="B105" s="73"/>
      <c r="C105" s="136"/>
      <c r="D105" s="136"/>
      <c r="E105" s="137" t="s">
        <v>121</v>
      </c>
      <c r="F105" s="137"/>
      <c r="G105" s="137"/>
      <c r="H105" s="137"/>
      <c r="I105" s="137"/>
      <c r="J105" s="136"/>
      <c r="K105" s="137" t="s">
        <v>122</v>
      </c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'D1.4b - Zařízení silnopro...'!J34</f>
        <v>0</v>
      </c>
      <c r="AH105" s="136"/>
      <c r="AI105" s="136"/>
      <c r="AJ105" s="136"/>
      <c r="AK105" s="136"/>
      <c r="AL105" s="136"/>
      <c r="AM105" s="136"/>
      <c r="AN105" s="138">
        <f>SUM(AG105,AT105)</f>
        <v>0</v>
      </c>
      <c r="AO105" s="136"/>
      <c r="AP105" s="136"/>
      <c r="AQ105" s="139" t="s">
        <v>101</v>
      </c>
      <c r="AR105" s="75"/>
      <c r="AS105" s="140">
        <v>0</v>
      </c>
      <c r="AT105" s="141">
        <f>ROUND(SUM(AV105:AW105),2)</f>
        <v>0</v>
      </c>
      <c r="AU105" s="142">
        <f>'D1.4b - Zařízení silnopro...'!P135</f>
        <v>0</v>
      </c>
      <c r="AV105" s="141">
        <f>'D1.4b - Zařízení silnopro...'!J37</f>
        <v>0</v>
      </c>
      <c r="AW105" s="141">
        <f>'D1.4b - Zařízení silnopro...'!J38</f>
        <v>0</v>
      </c>
      <c r="AX105" s="141">
        <f>'D1.4b - Zařízení silnopro...'!J39</f>
        <v>0</v>
      </c>
      <c r="AY105" s="141">
        <f>'D1.4b - Zařízení silnopro...'!J40</f>
        <v>0</v>
      </c>
      <c r="AZ105" s="141">
        <f>'D1.4b - Zařízení silnopro...'!F37</f>
        <v>0</v>
      </c>
      <c r="BA105" s="141">
        <f>'D1.4b - Zařízení silnopro...'!F38</f>
        <v>0</v>
      </c>
      <c r="BB105" s="141">
        <f>'D1.4b - Zařízení silnopro...'!F39</f>
        <v>0</v>
      </c>
      <c r="BC105" s="141">
        <f>'D1.4b - Zařízení silnopro...'!F40</f>
        <v>0</v>
      </c>
      <c r="BD105" s="143">
        <f>'D1.4b - Zařízení silnopro...'!F41</f>
        <v>0</v>
      </c>
      <c r="BE105" s="4"/>
      <c r="BT105" s="144" t="s">
        <v>92</v>
      </c>
      <c r="BV105" s="144" t="s">
        <v>84</v>
      </c>
      <c r="BW105" s="144" t="s">
        <v>123</v>
      </c>
      <c r="BX105" s="144" t="s">
        <v>120</v>
      </c>
      <c r="CL105" s="144" t="s">
        <v>1</v>
      </c>
    </row>
    <row r="106" spans="1:90" s="4" customFormat="1" ht="16.5" customHeight="1">
      <c r="A106" s="122" t="s">
        <v>86</v>
      </c>
      <c r="B106" s="73"/>
      <c r="C106" s="136"/>
      <c r="D106" s="136"/>
      <c r="E106" s="137" t="s">
        <v>124</v>
      </c>
      <c r="F106" s="137"/>
      <c r="G106" s="137"/>
      <c r="H106" s="137"/>
      <c r="I106" s="137"/>
      <c r="J106" s="136"/>
      <c r="K106" s="137" t="s">
        <v>125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8">
        <f>'D1.4c - Fotovoltaika'!J34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 t="s">
        <v>101</v>
      </c>
      <c r="AR106" s="75"/>
      <c r="AS106" s="140">
        <v>0</v>
      </c>
      <c r="AT106" s="141">
        <f>ROUND(SUM(AV106:AW106),2)</f>
        <v>0</v>
      </c>
      <c r="AU106" s="142">
        <f>'D1.4c - Fotovoltaika'!P135</f>
        <v>0</v>
      </c>
      <c r="AV106" s="141">
        <f>'D1.4c - Fotovoltaika'!J37</f>
        <v>0</v>
      </c>
      <c r="AW106" s="141">
        <f>'D1.4c - Fotovoltaika'!J38</f>
        <v>0</v>
      </c>
      <c r="AX106" s="141">
        <f>'D1.4c - Fotovoltaika'!J39</f>
        <v>0</v>
      </c>
      <c r="AY106" s="141">
        <f>'D1.4c - Fotovoltaika'!J40</f>
        <v>0</v>
      </c>
      <c r="AZ106" s="141">
        <f>'D1.4c - Fotovoltaika'!F37</f>
        <v>0</v>
      </c>
      <c r="BA106" s="141">
        <f>'D1.4c - Fotovoltaika'!F38</f>
        <v>0</v>
      </c>
      <c r="BB106" s="141">
        <f>'D1.4c - Fotovoltaika'!F39</f>
        <v>0</v>
      </c>
      <c r="BC106" s="141">
        <f>'D1.4c - Fotovoltaika'!F40</f>
        <v>0</v>
      </c>
      <c r="BD106" s="143">
        <f>'D1.4c - Fotovoltaika'!F41</f>
        <v>0</v>
      </c>
      <c r="BE106" s="4"/>
      <c r="BT106" s="144" t="s">
        <v>92</v>
      </c>
      <c r="BV106" s="144" t="s">
        <v>84</v>
      </c>
      <c r="BW106" s="144" t="s">
        <v>126</v>
      </c>
      <c r="BX106" s="144" t="s">
        <v>120</v>
      </c>
      <c r="CL106" s="144" t="s">
        <v>1</v>
      </c>
    </row>
    <row r="107" spans="1:90" s="4" customFormat="1" ht="16.5" customHeight="1">
      <c r="A107" s="122" t="s">
        <v>86</v>
      </c>
      <c r="B107" s="73"/>
      <c r="C107" s="136"/>
      <c r="D107" s="136"/>
      <c r="E107" s="137" t="s">
        <v>127</v>
      </c>
      <c r="F107" s="137"/>
      <c r="G107" s="137"/>
      <c r="H107" s="137"/>
      <c r="I107" s="137"/>
      <c r="J107" s="136"/>
      <c r="K107" s="137" t="s">
        <v>128</v>
      </c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>
        <f>'D1.4a - Slaboproud'!J34</f>
        <v>0</v>
      </c>
      <c r="AH107" s="136"/>
      <c r="AI107" s="136"/>
      <c r="AJ107" s="136"/>
      <c r="AK107" s="136"/>
      <c r="AL107" s="136"/>
      <c r="AM107" s="136"/>
      <c r="AN107" s="138">
        <f>SUM(AG107,AT107)</f>
        <v>0</v>
      </c>
      <c r="AO107" s="136"/>
      <c r="AP107" s="136"/>
      <c r="AQ107" s="139" t="s">
        <v>101</v>
      </c>
      <c r="AR107" s="75"/>
      <c r="AS107" s="140">
        <v>0</v>
      </c>
      <c r="AT107" s="141">
        <f>ROUND(SUM(AV107:AW107),2)</f>
        <v>0</v>
      </c>
      <c r="AU107" s="142">
        <f>'D1.4a - Slaboproud'!P139</f>
        <v>0</v>
      </c>
      <c r="AV107" s="141">
        <f>'D1.4a - Slaboproud'!J37</f>
        <v>0</v>
      </c>
      <c r="AW107" s="141">
        <f>'D1.4a - Slaboproud'!J38</f>
        <v>0</v>
      </c>
      <c r="AX107" s="141">
        <f>'D1.4a - Slaboproud'!J39</f>
        <v>0</v>
      </c>
      <c r="AY107" s="141">
        <f>'D1.4a - Slaboproud'!J40</f>
        <v>0</v>
      </c>
      <c r="AZ107" s="141">
        <f>'D1.4a - Slaboproud'!F37</f>
        <v>0</v>
      </c>
      <c r="BA107" s="141">
        <f>'D1.4a - Slaboproud'!F38</f>
        <v>0</v>
      </c>
      <c r="BB107" s="141">
        <f>'D1.4a - Slaboproud'!F39</f>
        <v>0</v>
      </c>
      <c r="BC107" s="141">
        <f>'D1.4a - Slaboproud'!F40</f>
        <v>0</v>
      </c>
      <c r="BD107" s="143">
        <f>'D1.4a - Slaboproud'!F41</f>
        <v>0</v>
      </c>
      <c r="BE107" s="4"/>
      <c r="BT107" s="144" t="s">
        <v>92</v>
      </c>
      <c r="BV107" s="144" t="s">
        <v>84</v>
      </c>
      <c r="BW107" s="144" t="s">
        <v>129</v>
      </c>
      <c r="BX107" s="144" t="s">
        <v>120</v>
      </c>
      <c r="CL107" s="144" t="s">
        <v>1</v>
      </c>
    </row>
    <row r="108" spans="1:91" s="7" customFormat="1" ht="16.5" customHeight="1">
      <c r="A108" s="122" t="s">
        <v>86</v>
      </c>
      <c r="B108" s="123"/>
      <c r="C108" s="124"/>
      <c r="D108" s="125" t="s">
        <v>130</v>
      </c>
      <c r="E108" s="125"/>
      <c r="F108" s="125"/>
      <c r="G108" s="125"/>
      <c r="H108" s="125"/>
      <c r="I108" s="126"/>
      <c r="J108" s="125" t="s">
        <v>131</v>
      </c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7">
        <f>'07 - VZT'!J32</f>
        <v>0</v>
      </c>
      <c r="AH108" s="126"/>
      <c r="AI108" s="126"/>
      <c r="AJ108" s="126"/>
      <c r="AK108" s="126"/>
      <c r="AL108" s="126"/>
      <c r="AM108" s="126"/>
      <c r="AN108" s="127">
        <f>SUM(AG108,AT108)</f>
        <v>0</v>
      </c>
      <c r="AO108" s="126"/>
      <c r="AP108" s="126"/>
      <c r="AQ108" s="128" t="s">
        <v>89</v>
      </c>
      <c r="AR108" s="129"/>
      <c r="AS108" s="130">
        <v>0</v>
      </c>
      <c r="AT108" s="131">
        <f>ROUND(SUM(AV108:AW108),2)</f>
        <v>0</v>
      </c>
      <c r="AU108" s="132">
        <f>'07 - VZT'!P128</f>
        <v>0</v>
      </c>
      <c r="AV108" s="131">
        <f>'07 - VZT'!J35</f>
        <v>0</v>
      </c>
      <c r="AW108" s="131">
        <f>'07 - VZT'!J36</f>
        <v>0</v>
      </c>
      <c r="AX108" s="131">
        <f>'07 - VZT'!J37</f>
        <v>0</v>
      </c>
      <c r="AY108" s="131">
        <f>'07 - VZT'!J38</f>
        <v>0</v>
      </c>
      <c r="AZ108" s="131">
        <f>'07 - VZT'!F35</f>
        <v>0</v>
      </c>
      <c r="BA108" s="131">
        <f>'07 - VZT'!F36</f>
        <v>0</v>
      </c>
      <c r="BB108" s="131">
        <f>'07 - VZT'!F37</f>
        <v>0</v>
      </c>
      <c r="BC108" s="131">
        <f>'07 - VZT'!F38</f>
        <v>0</v>
      </c>
      <c r="BD108" s="133">
        <f>'07 - VZT'!F39</f>
        <v>0</v>
      </c>
      <c r="BE108" s="7"/>
      <c r="BT108" s="134" t="s">
        <v>90</v>
      </c>
      <c r="BV108" s="134" t="s">
        <v>84</v>
      </c>
      <c r="BW108" s="134" t="s">
        <v>132</v>
      </c>
      <c r="BX108" s="134" t="s">
        <v>5</v>
      </c>
      <c r="CL108" s="134" t="s">
        <v>1</v>
      </c>
      <c r="CM108" s="134" t="s">
        <v>92</v>
      </c>
    </row>
    <row r="109" spans="1:91" s="7" customFormat="1" ht="16.5" customHeight="1">
      <c r="A109" s="122" t="s">
        <v>86</v>
      </c>
      <c r="B109" s="123"/>
      <c r="C109" s="124"/>
      <c r="D109" s="125" t="s">
        <v>133</v>
      </c>
      <c r="E109" s="125"/>
      <c r="F109" s="125"/>
      <c r="G109" s="125"/>
      <c r="H109" s="125"/>
      <c r="I109" s="126"/>
      <c r="J109" s="125" t="s">
        <v>134</v>
      </c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7">
        <f>'09 - VRN'!J32</f>
        <v>0</v>
      </c>
      <c r="AH109" s="126"/>
      <c r="AI109" s="126"/>
      <c r="AJ109" s="126"/>
      <c r="AK109" s="126"/>
      <c r="AL109" s="126"/>
      <c r="AM109" s="126"/>
      <c r="AN109" s="127">
        <f>SUM(AG109,AT109)</f>
        <v>0</v>
      </c>
      <c r="AO109" s="126"/>
      <c r="AP109" s="126"/>
      <c r="AQ109" s="128" t="s">
        <v>89</v>
      </c>
      <c r="AR109" s="129"/>
      <c r="AS109" s="145">
        <v>0</v>
      </c>
      <c r="AT109" s="146">
        <f>ROUND(SUM(AV109:AW109),2)</f>
        <v>0</v>
      </c>
      <c r="AU109" s="147">
        <f>'09 - VRN'!P133</f>
        <v>0</v>
      </c>
      <c r="AV109" s="146">
        <f>'09 - VRN'!J35</f>
        <v>0</v>
      </c>
      <c r="AW109" s="146">
        <f>'09 - VRN'!J36</f>
        <v>0</v>
      </c>
      <c r="AX109" s="146">
        <f>'09 - VRN'!J37</f>
        <v>0</v>
      </c>
      <c r="AY109" s="146">
        <f>'09 - VRN'!J38</f>
        <v>0</v>
      </c>
      <c r="AZ109" s="146">
        <f>'09 - VRN'!F35</f>
        <v>0</v>
      </c>
      <c r="BA109" s="146">
        <f>'09 - VRN'!F36</f>
        <v>0</v>
      </c>
      <c r="BB109" s="146">
        <f>'09 - VRN'!F37</f>
        <v>0</v>
      </c>
      <c r="BC109" s="146">
        <f>'09 - VRN'!F38</f>
        <v>0</v>
      </c>
      <c r="BD109" s="148">
        <f>'09 - VRN'!F39</f>
        <v>0</v>
      </c>
      <c r="BE109" s="7"/>
      <c r="BT109" s="134" t="s">
        <v>90</v>
      </c>
      <c r="BV109" s="134" t="s">
        <v>84</v>
      </c>
      <c r="BW109" s="134" t="s">
        <v>135</v>
      </c>
      <c r="BX109" s="134" t="s">
        <v>5</v>
      </c>
      <c r="CL109" s="134" t="s">
        <v>1</v>
      </c>
      <c r="CM109" s="134" t="s">
        <v>92</v>
      </c>
    </row>
    <row r="110" spans="2:44" ht="12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1"/>
    </row>
    <row r="111" spans="1:57" s="2" customFormat="1" ht="30" customHeight="1">
      <c r="A111" s="41"/>
      <c r="B111" s="42"/>
      <c r="C111" s="110" t="s">
        <v>136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113">
        <f>ROUND(SUM(AG112:AG115),2)</f>
        <v>0</v>
      </c>
      <c r="AH111" s="113"/>
      <c r="AI111" s="113"/>
      <c r="AJ111" s="113"/>
      <c r="AK111" s="113"/>
      <c r="AL111" s="113"/>
      <c r="AM111" s="113"/>
      <c r="AN111" s="113">
        <f>ROUND(SUM(AN112:AN115),2)</f>
        <v>0</v>
      </c>
      <c r="AO111" s="113"/>
      <c r="AP111" s="113"/>
      <c r="AQ111" s="149"/>
      <c r="AR111" s="44"/>
      <c r="AS111" s="103" t="s">
        <v>137</v>
      </c>
      <c r="AT111" s="104" t="s">
        <v>138</v>
      </c>
      <c r="AU111" s="104" t="s">
        <v>46</v>
      </c>
      <c r="AV111" s="105" t="s">
        <v>69</v>
      </c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89" s="2" customFormat="1" ht="19.9" customHeight="1">
      <c r="A112" s="41"/>
      <c r="B112" s="42"/>
      <c r="C112" s="43"/>
      <c r="D112" s="150" t="s">
        <v>139</v>
      </c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43"/>
      <c r="AD112" s="43"/>
      <c r="AE112" s="43"/>
      <c r="AF112" s="43"/>
      <c r="AG112" s="151">
        <f>ROUND(AG94*AS112,2)</f>
        <v>0</v>
      </c>
      <c r="AH112" s="138"/>
      <c r="AI112" s="138"/>
      <c r="AJ112" s="138"/>
      <c r="AK112" s="138"/>
      <c r="AL112" s="138"/>
      <c r="AM112" s="138"/>
      <c r="AN112" s="138">
        <f>ROUND(AG112+AV112,2)</f>
        <v>0</v>
      </c>
      <c r="AO112" s="138"/>
      <c r="AP112" s="138"/>
      <c r="AQ112" s="43"/>
      <c r="AR112" s="44"/>
      <c r="AS112" s="152">
        <v>0</v>
      </c>
      <c r="AT112" s="153" t="s">
        <v>140</v>
      </c>
      <c r="AU112" s="153" t="s">
        <v>47</v>
      </c>
      <c r="AV112" s="143">
        <f>ROUND(IF(AU112="základní",AG112*L32,IF(AU112="snížená",AG112*L33,0)),2)</f>
        <v>0</v>
      </c>
      <c r="AW112" s="41"/>
      <c r="AX112" s="41"/>
      <c r="AY112" s="41"/>
      <c r="AZ112" s="41"/>
      <c r="BA112" s="41"/>
      <c r="BB112" s="41"/>
      <c r="BC112" s="41"/>
      <c r="BD112" s="41"/>
      <c r="BE112" s="41"/>
      <c r="BV112" s="18" t="s">
        <v>141</v>
      </c>
      <c r="BY112" s="154">
        <f>IF(AU112="základní",AV112,0)</f>
        <v>0</v>
      </c>
      <c r="BZ112" s="154">
        <f>IF(AU112="snížená",AV112,0)</f>
        <v>0</v>
      </c>
      <c r="CA112" s="154">
        <v>0</v>
      </c>
      <c r="CB112" s="154">
        <v>0</v>
      </c>
      <c r="CC112" s="154">
        <v>0</v>
      </c>
      <c r="CD112" s="154">
        <f>IF(AU112="základní",AG112,0)</f>
        <v>0</v>
      </c>
      <c r="CE112" s="154">
        <f>IF(AU112="snížená",AG112,0)</f>
        <v>0</v>
      </c>
      <c r="CF112" s="154">
        <f>IF(AU112="zákl. přenesená",AG112,0)</f>
        <v>0</v>
      </c>
      <c r="CG112" s="154">
        <f>IF(AU112="sníž. přenesená",AG112,0)</f>
        <v>0</v>
      </c>
      <c r="CH112" s="154">
        <f>IF(AU112="nulová",AG112,0)</f>
        <v>0</v>
      </c>
      <c r="CI112" s="18">
        <f>IF(AU112="základní",1,IF(AU112="snížená",2,IF(AU112="zákl. přenesená",4,IF(AU112="sníž. přenesená",5,3))))</f>
        <v>1</v>
      </c>
      <c r="CJ112" s="18">
        <f>IF(AT112="stavební čast",1,IF(AT112="investiční čast",2,3))</f>
        <v>1</v>
      </c>
      <c r="CK112" s="18" t="str">
        <f>IF(D112="Vyplň vlastní","","x")</f>
        <v>x</v>
      </c>
    </row>
    <row r="113" spans="1:89" s="2" customFormat="1" ht="19.9" customHeight="1">
      <c r="A113" s="41"/>
      <c r="B113" s="42"/>
      <c r="C113" s="43"/>
      <c r="D113" s="155" t="s">
        <v>142</v>
      </c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43"/>
      <c r="AD113" s="43"/>
      <c r="AE113" s="43"/>
      <c r="AF113" s="43"/>
      <c r="AG113" s="151">
        <f>ROUND(AG94*AS113,2)</f>
        <v>0</v>
      </c>
      <c r="AH113" s="138"/>
      <c r="AI113" s="138"/>
      <c r="AJ113" s="138"/>
      <c r="AK113" s="138"/>
      <c r="AL113" s="138"/>
      <c r="AM113" s="138"/>
      <c r="AN113" s="138">
        <f>ROUND(AG113+AV113,2)</f>
        <v>0</v>
      </c>
      <c r="AO113" s="138"/>
      <c r="AP113" s="138"/>
      <c r="AQ113" s="43"/>
      <c r="AR113" s="44"/>
      <c r="AS113" s="152">
        <v>0</v>
      </c>
      <c r="AT113" s="153" t="s">
        <v>140</v>
      </c>
      <c r="AU113" s="153" t="s">
        <v>47</v>
      </c>
      <c r="AV113" s="143">
        <f>ROUND(IF(AU113="základní",AG113*L32,IF(AU113="snížená",AG113*L33,0)),2)</f>
        <v>0</v>
      </c>
      <c r="AW113" s="41"/>
      <c r="AX113" s="41"/>
      <c r="AY113" s="41"/>
      <c r="AZ113" s="41"/>
      <c r="BA113" s="41"/>
      <c r="BB113" s="41"/>
      <c r="BC113" s="41"/>
      <c r="BD113" s="41"/>
      <c r="BE113" s="41"/>
      <c r="BV113" s="18" t="s">
        <v>143</v>
      </c>
      <c r="BY113" s="154">
        <f>IF(AU113="základní",AV113,0)</f>
        <v>0</v>
      </c>
      <c r="BZ113" s="154">
        <f>IF(AU113="snížená",AV113,0)</f>
        <v>0</v>
      </c>
      <c r="CA113" s="154">
        <v>0</v>
      </c>
      <c r="CB113" s="154">
        <v>0</v>
      </c>
      <c r="CC113" s="154">
        <v>0</v>
      </c>
      <c r="CD113" s="154">
        <f>IF(AU113="základní",AG113,0)</f>
        <v>0</v>
      </c>
      <c r="CE113" s="154">
        <f>IF(AU113="snížená",AG113,0)</f>
        <v>0</v>
      </c>
      <c r="CF113" s="154">
        <f>IF(AU113="zákl. přenesená",AG113,0)</f>
        <v>0</v>
      </c>
      <c r="CG113" s="154">
        <f>IF(AU113="sníž. přenesená",AG113,0)</f>
        <v>0</v>
      </c>
      <c r="CH113" s="154">
        <f>IF(AU113="nulová",AG113,0)</f>
        <v>0</v>
      </c>
      <c r="CI113" s="18">
        <f>IF(AU113="základní",1,IF(AU113="snížená",2,IF(AU113="zákl. přenesená",4,IF(AU113="sníž. přenesená",5,3))))</f>
        <v>1</v>
      </c>
      <c r="CJ113" s="18">
        <f>IF(AT113="stavební čast",1,IF(AT113="investiční čast",2,3))</f>
        <v>1</v>
      </c>
      <c r="CK113" s="18" t="str">
        <f>IF(D113="Vyplň vlastní","","x")</f>
        <v/>
      </c>
    </row>
    <row r="114" spans="1:89" s="2" customFormat="1" ht="19.9" customHeight="1">
      <c r="A114" s="41"/>
      <c r="B114" s="42"/>
      <c r="C114" s="43"/>
      <c r="D114" s="155" t="s">
        <v>142</v>
      </c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43"/>
      <c r="AD114" s="43"/>
      <c r="AE114" s="43"/>
      <c r="AF114" s="43"/>
      <c r="AG114" s="151">
        <f>ROUND(AG94*AS114,2)</f>
        <v>0</v>
      </c>
      <c r="AH114" s="138"/>
      <c r="AI114" s="138"/>
      <c r="AJ114" s="138"/>
      <c r="AK114" s="138"/>
      <c r="AL114" s="138"/>
      <c r="AM114" s="138"/>
      <c r="AN114" s="138">
        <f>ROUND(AG114+AV114,2)</f>
        <v>0</v>
      </c>
      <c r="AO114" s="138"/>
      <c r="AP114" s="138"/>
      <c r="AQ114" s="43"/>
      <c r="AR114" s="44"/>
      <c r="AS114" s="152">
        <v>0</v>
      </c>
      <c r="AT114" s="153" t="s">
        <v>140</v>
      </c>
      <c r="AU114" s="153" t="s">
        <v>47</v>
      </c>
      <c r="AV114" s="143">
        <f>ROUND(IF(AU114="základní",AG114*L32,IF(AU114="snížená",AG114*L33,0)),2)</f>
        <v>0</v>
      </c>
      <c r="AW114" s="41"/>
      <c r="AX114" s="41"/>
      <c r="AY114" s="41"/>
      <c r="AZ114" s="41"/>
      <c r="BA114" s="41"/>
      <c r="BB114" s="41"/>
      <c r="BC114" s="41"/>
      <c r="BD114" s="41"/>
      <c r="BE114" s="41"/>
      <c r="BV114" s="18" t="s">
        <v>143</v>
      </c>
      <c r="BY114" s="154">
        <f>IF(AU114="základní",AV114,0)</f>
        <v>0</v>
      </c>
      <c r="BZ114" s="154">
        <f>IF(AU114="snížená",AV114,0)</f>
        <v>0</v>
      </c>
      <c r="CA114" s="154">
        <v>0</v>
      </c>
      <c r="CB114" s="154">
        <v>0</v>
      </c>
      <c r="CC114" s="154">
        <v>0</v>
      </c>
      <c r="CD114" s="154">
        <f>IF(AU114="základní",AG114,0)</f>
        <v>0</v>
      </c>
      <c r="CE114" s="154">
        <f>IF(AU114="snížená",AG114,0)</f>
        <v>0</v>
      </c>
      <c r="CF114" s="154">
        <f>IF(AU114="zákl. přenesená",AG114,0)</f>
        <v>0</v>
      </c>
      <c r="CG114" s="154">
        <f>IF(AU114="sníž. přenesená",AG114,0)</f>
        <v>0</v>
      </c>
      <c r="CH114" s="154">
        <f>IF(AU114="nulová",AG114,0)</f>
        <v>0</v>
      </c>
      <c r="CI114" s="18">
        <f>IF(AU114="základní",1,IF(AU114="snížená",2,IF(AU114="zákl. přenesená",4,IF(AU114="sníž. přenesená",5,3))))</f>
        <v>1</v>
      </c>
      <c r="CJ114" s="18">
        <f>IF(AT114="stavební čast",1,IF(AT114="investiční čast",2,3))</f>
        <v>1</v>
      </c>
      <c r="CK114" s="18" t="str">
        <f>IF(D114="Vyplň vlastní","","x")</f>
        <v/>
      </c>
    </row>
    <row r="115" spans="1:89" s="2" customFormat="1" ht="19.9" customHeight="1">
      <c r="A115" s="41"/>
      <c r="B115" s="42"/>
      <c r="C115" s="43"/>
      <c r="D115" s="155" t="s">
        <v>142</v>
      </c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3"/>
      <c r="AD115" s="43"/>
      <c r="AE115" s="43"/>
      <c r="AF115" s="43"/>
      <c r="AG115" s="151">
        <f>ROUND(AG94*AS115,2)</f>
        <v>0</v>
      </c>
      <c r="AH115" s="138"/>
      <c r="AI115" s="138"/>
      <c r="AJ115" s="138"/>
      <c r="AK115" s="138"/>
      <c r="AL115" s="138"/>
      <c r="AM115" s="138"/>
      <c r="AN115" s="138">
        <f>ROUND(AG115+AV115,2)</f>
        <v>0</v>
      </c>
      <c r="AO115" s="138"/>
      <c r="AP115" s="138"/>
      <c r="AQ115" s="43"/>
      <c r="AR115" s="44"/>
      <c r="AS115" s="156">
        <v>0</v>
      </c>
      <c r="AT115" s="157" t="s">
        <v>140</v>
      </c>
      <c r="AU115" s="157" t="s">
        <v>47</v>
      </c>
      <c r="AV115" s="158">
        <f>ROUND(IF(AU115="základní",AG115*L32,IF(AU115="snížená",AG115*L33,0)),2)</f>
        <v>0</v>
      </c>
      <c r="AW115" s="41"/>
      <c r="AX115" s="41"/>
      <c r="AY115" s="41"/>
      <c r="AZ115" s="41"/>
      <c r="BA115" s="41"/>
      <c r="BB115" s="41"/>
      <c r="BC115" s="41"/>
      <c r="BD115" s="41"/>
      <c r="BE115" s="41"/>
      <c r="BV115" s="18" t="s">
        <v>143</v>
      </c>
      <c r="BY115" s="154">
        <f>IF(AU115="základní",AV115,0)</f>
        <v>0</v>
      </c>
      <c r="BZ115" s="154">
        <f>IF(AU115="snížená",AV115,0)</f>
        <v>0</v>
      </c>
      <c r="CA115" s="154">
        <v>0</v>
      </c>
      <c r="CB115" s="154">
        <v>0</v>
      </c>
      <c r="CC115" s="154">
        <v>0</v>
      </c>
      <c r="CD115" s="154">
        <f>IF(AU115="základní",AG115,0)</f>
        <v>0</v>
      </c>
      <c r="CE115" s="154">
        <f>IF(AU115="snížená",AG115,0)</f>
        <v>0</v>
      </c>
      <c r="CF115" s="154">
        <f>IF(AU115="zákl. přenesená",AG115,0)</f>
        <v>0</v>
      </c>
      <c r="CG115" s="154">
        <f>IF(AU115="sníž. přenesená",AG115,0)</f>
        <v>0</v>
      </c>
      <c r="CH115" s="154">
        <f>IF(AU115="nulová",AG115,0)</f>
        <v>0</v>
      </c>
      <c r="CI115" s="18">
        <f>IF(AU115="základní",1,IF(AU115="snížená",2,IF(AU115="zákl. přenesená",4,IF(AU115="sníž. přenesená",5,3))))</f>
        <v>1</v>
      </c>
      <c r="CJ115" s="18">
        <f>IF(AT115="stavební čast",1,IF(AT115="investiční čast",2,3))</f>
        <v>1</v>
      </c>
      <c r="CK115" s="18" t="str">
        <f>IF(D115="Vyplň vlastní","","x")</f>
        <v/>
      </c>
    </row>
    <row r="116" spans="1:57" s="2" customFormat="1" ht="10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4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s="2" customFormat="1" ht="30" customHeight="1">
      <c r="A117" s="41"/>
      <c r="B117" s="42"/>
      <c r="C117" s="159" t="s">
        <v>144</v>
      </c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1">
        <f>ROUND(AG94+AG111,2)</f>
        <v>0</v>
      </c>
      <c r="AH117" s="161"/>
      <c r="AI117" s="161"/>
      <c r="AJ117" s="161"/>
      <c r="AK117" s="161"/>
      <c r="AL117" s="161"/>
      <c r="AM117" s="161"/>
      <c r="AN117" s="161">
        <f>ROUND(AN94+AN111,2)</f>
        <v>0</v>
      </c>
      <c r="AO117" s="161"/>
      <c r="AP117" s="161"/>
      <c r="AQ117" s="160"/>
      <c r="AR117" s="44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s="2" customFormat="1" ht="6.95" customHeight="1">
      <c r="A118" s="41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44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</sheetData>
  <sheetProtection password="CC35" sheet="1" objects="1" scenarios="1" formatColumns="0" formatRows="0"/>
  <mergeCells count="116">
    <mergeCell ref="C92:G92"/>
    <mergeCell ref="D104:H104"/>
    <mergeCell ref="D103:H103"/>
    <mergeCell ref="D99:H99"/>
    <mergeCell ref="D97:H97"/>
    <mergeCell ref="D96:H96"/>
    <mergeCell ref="D95:H95"/>
    <mergeCell ref="E102:I102"/>
    <mergeCell ref="E101:I101"/>
    <mergeCell ref="E100:I100"/>
    <mergeCell ref="E98:I98"/>
    <mergeCell ref="I92:AF92"/>
    <mergeCell ref="J97:AF97"/>
    <mergeCell ref="J103:AF103"/>
    <mergeCell ref="J95:AF95"/>
    <mergeCell ref="J104:AF104"/>
    <mergeCell ref="J96:AF96"/>
    <mergeCell ref="J99:AF99"/>
    <mergeCell ref="K100:AF100"/>
    <mergeCell ref="K98:AF98"/>
    <mergeCell ref="K102:AF102"/>
    <mergeCell ref="K101:AF101"/>
    <mergeCell ref="L85:AJ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D109:H109"/>
    <mergeCell ref="J109:AF109"/>
    <mergeCell ref="D112:AB112"/>
    <mergeCell ref="D113:AB113"/>
    <mergeCell ref="D114:AB114"/>
    <mergeCell ref="D115:AB115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100:AM100"/>
    <mergeCell ref="AG102:AM102"/>
    <mergeCell ref="AG103:AM103"/>
    <mergeCell ref="AG104:AM104"/>
    <mergeCell ref="AG101:AM101"/>
    <mergeCell ref="AG99:AM99"/>
    <mergeCell ref="AG92:AM92"/>
    <mergeCell ref="AG97:AM97"/>
    <mergeCell ref="AG95:AM95"/>
    <mergeCell ref="AG96:AM96"/>
    <mergeCell ref="AG98:AM98"/>
    <mergeCell ref="AM89:AP89"/>
    <mergeCell ref="AM87:AN87"/>
    <mergeCell ref="AM90:AP90"/>
    <mergeCell ref="AN101:AP101"/>
    <mergeCell ref="AN92:AP92"/>
    <mergeCell ref="AN97:AP97"/>
    <mergeCell ref="AN99:AP99"/>
    <mergeCell ref="AN102:AP102"/>
    <mergeCell ref="AN96:AP96"/>
    <mergeCell ref="AN103:AP103"/>
    <mergeCell ref="AN98:AP98"/>
    <mergeCell ref="AN95:AP95"/>
    <mergeCell ref="AN104:AP104"/>
    <mergeCell ref="AN100:AP100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G112:AM112"/>
    <mergeCell ref="AN112:AP112"/>
    <mergeCell ref="AG113:AM113"/>
    <mergeCell ref="AN113:AP113"/>
    <mergeCell ref="AG114:AM114"/>
    <mergeCell ref="AN114:AP114"/>
    <mergeCell ref="AG115:AM115"/>
    <mergeCell ref="AN115:AP115"/>
    <mergeCell ref="AG94:AM94"/>
    <mergeCell ref="AN94:AP94"/>
    <mergeCell ref="AG111:AM111"/>
    <mergeCell ref="AN111:AP111"/>
    <mergeCell ref="AG117:AM117"/>
    <mergeCell ref="AN117:AP117"/>
  </mergeCells>
  <dataValidations count="2">
    <dataValidation type="list" allowBlank="1" showInputMessage="1" showErrorMessage="1" error="Povoleny jsou hodnoty základní, snížená, zákl. přenesená, sníž. přenesená, nulová." sqref="AU111:AU11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1:AT115">
      <formula1>"stavební čast, technologická čast, investiční čast"</formula1>
    </dataValidation>
  </dataValidations>
  <hyperlinks>
    <hyperlink ref="A95" location="'01 - Stavební část'!C2" display="/"/>
    <hyperlink ref="A96" location="'02 - ZTI'!C2" display="/"/>
    <hyperlink ref="A98" location="'10 - ÚT'!C2" display="/"/>
    <hyperlink ref="A100" location="'0601 - Vodovod'!C2" display="/"/>
    <hyperlink ref="A101" location="'0602 - Kanalizace '!C2" display="/"/>
    <hyperlink ref="A102" location="'0603 - Zpevněné plochy a ...'!C2" display="/"/>
    <hyperlink ref="A103" location="'05 - Opěrná zeď'!C2" display="/"/>
    <hyperlink ref="A105" location="'D1.4b - Zařízení silnopro...'!C2" display="/"/>
    <hyperlink ref="A106" location="'D1.4c - Fotovoltaika'!C2" display="/"/>
    <hyperlink ref="A107" location="'D1.4a - Slaboproud'!C2" display="/"/>
    <hyperlink ref="A108" location="'07 - VZT'!C2" display="/"/>
    <hyperlink ref="A109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2345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2855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2347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2348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2349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J106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ROUND((SUM(BE106:BE113)+SUM(BE135:BE289)),2)</f>
        <v>0</v>
      </c>
      <c r="G37" s="41"/>
      <c r="H37" s="41"/>
      <c r="I37" s="182">
        <v>0.21</v>
      </c>
      <c r="J37" s="181">
        <f>ROUND(((SUM(BE106:BE113)+SUM(BE135:BE289))*I37),2)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ROUND((SUM(BF106:BF113)+SUM(BF135:BF289)),2)</f>
        <v>0</v>
      </c>
      <c r="G38" s="41"/>
      <c r="H38" s="41"/>
      <c r="I38" s="182">
        <v>0.15</v>
      </c>
      <c r="J38" s="181">
        <f>ROUND(((SUM(BF106:BF113)+SUM(BF135:BF289))*I38),2)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ROUND((SUM(BG106:BG113)+SUM(BG135:BG289)),2)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ROUND((SUM(BH106:BH113)+SUM(BH135:BH289)),2)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ROUND((SUM(BI106:BI113)+SUM(BI135:BI289)),2)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2345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D1.4c - Fotovoltaika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 xml:space="preserve"> 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>Klimešová Miroslava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J135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164</v>
      </c>
      <c r="E99" s="208"/>
      <c r="F99" s="208"/>
      <c r="G99" s="208"/>
      <c r="H99" s="208"/>
      <c r="I99" s="208"/>
      <c r="J99" s="209">
        <f>J136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2350</v>
      </c>
      <c r="E100" s="213"/>
      <c r="F100" s="213"/>
      <c r="G100" s="213"/>
      <c r="H100" s="213"/>
      <c r="I100" s="213"/>
      <c r="J100" s="214">
        <f>J137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2351</v>
      </c>
      <c r="E101" s="213"/>
      <c r="F101" s="213"/>
      <c r="G101" s="213"/>
      <c r="H101" s="213"/>
      <c r="I101" s="213"/>
      <c r="J101" s="214">
        <f>J257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5"/>
      <c r="C102" s="206"/>
      <c r="D102" s="207" t="s">
        <v>1414</v>
      </c>
      <c r="E102" s="208"/>
      <c r="F102" s="208"/>
      <c r="G102" s="208"/>
      <c r="H102" s="208"/>
      <c r="I102" s="208"/>
      <c r="J102" s="209">
        <f>J267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2352</v>
      </c>
      <c r="E103" s="213"/>
      <c r="F103" s="213"/>
      <c r="G103" s="213"/>
      <c r="H103" s="213"/>
      <c r="I103" s="213"/>
      <c r="J103" s="214">
        <f>J268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173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174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134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175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134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176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177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178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179</v>
      </c>
      <c r="E112" s="43"/>
      <c r="F112" s="43"/>
      <c r="G112" s="43"/>
      <c r="H112" s="43"/>
      <c r="I112" s="43"/>
      <c r="J112" s="151">
        <f>ROUND(J32*T112,2)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180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144</v>
      </c>
      <c r="D114" s="160"/>
      <c r="E114" s="160"/>
      <c r="F114" s="160"/>
      <c r="G114" s="160"/>
      <c r="H114" s="160"/>
      <c r="I114" s="160"/>
      <c r="J114" s="161">
        <f>ROUND(J98+J106,2)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181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146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1"/>
      <c r="B125" s="42"/>
      <c r="C125" s="43"/>
      <c r="D125" s="43"/>
      <c r="E125" s="201" t="s">
        <v>2345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1698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E11</f>
        <v>D1.4c - Fotovoltaika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F14</f>
        <v xml:space="preserve"> </v>
      </c>
      <c r="G129" s="43"/>
      <c r="H129" s="43"/>
      <c r="I129" s="33" t="s">
        <v>22</v>
      </c>
      <c r="J129" s="82" t="str">
        <f>IF(J14="","",J14)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E17</f>
        <v>Střední průmyslová škola Ostrov , Klínovecká 1197</v>
      </c>
      <c r="G131" s="43"/>
      <c r="H131" s="43"/>
      <c r="I131" s="33" t="s">
        <v>31</v>
      </c>
      <c r="J131" s="37" t="str">
        <f>E23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5.15" customHeight="1">
      <c r="A132" s="41"/>
      <c r="B132" s="42"/>
      <c r="C132" s="33" t="s">
        <v>29</v>
      </c>
      <c r="D132" s="43"/>
      <c r="E132" s="43"/>
      <c r="F132" s="28" t="str">
        <f>IF(E20="","",E20)</f>
        <v>Vyplň údaj</v>
      </c>
      <c r="G132" s="43"/>
      <c r="H132" s="43"/>
      <c r="I132" s="33" t="s">
        <v>36</v>
      </c>
      <c r="J132" s="37" t="str">
        <f>E26</f>
        <v>Klimešová Miroslava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182</v>
      </c>
      <c r="D134" s="227" t="s">
        <v>67</v>
      </c>
      <c r="E134" s="227" t="s">
        <v>63</v>
      </c>
      <c r="F134" s="227" t="s">
        <v>64</v>
      </c>
      <c r="G134" s="227" t="s">
        <v>183</v>
      </c>
      <c r="H134" s="227" t="s">
        <v>184</v>
      </c>
      <c r="I134" s="227" t="s">
        <v>185</v>
      </c>
      <c r="J134" s="228" t="s">
        <v>151</v>
      </c>
      <c r="K134" s="229" t="s">
        <v>186</v>
      </c>
      <c r="L134" s="230"/>
      <c r="M134" s="103" t="s">
        <v>1</v>
      </c>
      <c r="N134" s="104" t="s">
        <v>46</v>
      </c>
      <c r="O134" s="104" t="s">
        <v>187</v>
      </c>
      <c r="P134" s="104" t="s">
        <v>188</v>
      </c>
      <c r="Q134" s="104" t="s">
        <v>189</v>
      </c>
      <c r="R134" s="104" t="s">
        <v>190</v>
      </c>
      <c r="S134" s="104" t="s">
        <v>191</v>
      </c>
      <c r="T134" s="105" t="s">
        <v>192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193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P136+P267</f>
        <v>0</v>
      </c>
      <c r="Q135" s="107"/>
      <c r="R135" s="233">
        <f>R136+R267</f>
        <v>1.201634</v>
      </c>
      <c r="S135" s="107"/>
      <c r="T135" s="234">
        <f>T136+T267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153</v>
      </c>
      <c r="BK135" s="235">
        <f>BK136+BK267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950</v>
      </c>
      <c r="F136" s="239" t="s">
        <v>951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P137+P257</f>
        <v>0</v>
      </c>
      <c r="Q136" s="244"/>
      <c r="R136" s="245">
        <f>R137+R257</f>
        <v>1.1814170000000002</v>
      </c>
      <c r="S136" s="244"/>
      <c r="T136" s="246">
        <f>T137+T257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92</v>
      </c>
      <c r="AT136" s="248" t="s">
        <v>81</v>
      </c>
      <c r="AU136" s="248" t="s">
        <v>82</v>
      </c>
      <c r="AY136" s="247" t="s">
        <v>195</v>
      </c>
      <c r="BK136" s="249">
        <f>BK137+BK257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21" t="s">
        <v>2353</v>
      </c>
      <c r="F137" s="321" t="s">
        <v>2354</v>
      </c>
      <c r="G137" s="237"/>
      <c r="H137" s="237"/>
      <c r="I137" s="240"/>
      <c r="J137" s="322">
        <f>BK137</f>
        <v>0</v>
      </c>
      <c r="K137" s="237"/>
      <c r="L137" s="242"/>
      <c r="M137" s="243"/>
      <c r="N137" s="244"/>
      <c r="O137" s="244"/>
      <c r="P137" s="245">
        <f>SUM(P138:P256)</f>
        <v>0</v>
      </c>
      <c r="Q137" s="244"/>
      <c r="R137" s="245">
        <f>SUM(R138:R256)</f>
        <v>1.1514170000000001</v>
      </c>
      <c r="S137" s="244"/>
      <c r="T137" s="246">
        <f>SUM(T138:T256)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92</v>
      </c>
      <c r="AT137" s="248" t="s">
        <v>81</v>
      </c>
      <c r="AU137" s="248" t="s">
        <v>90</v>
      </c>
      <c r="AY137" s="247" t="s">
        <v>195</v>
      </c>
      <c r="BK137" s="249">
        <f>SUM(BK138:BK256)</f>
        <v>0</v>
      </c>
    </row>
    <row r="138" spans="1:65" s="2" customFormat="1" ht="33" customHeight="1">
      <c r="A138" s="41"/>
      <c r="B138" s="42"/>
      <c r="C138" s="250" t="s">
        <v>90</v>
      </c>
      <c r="D138" s="250" t="s">
        <v>196</v>
      </c>
      <c r="E138" s="251" t="s">
        <v>2856</v>
      </c>
      <c r="F138" s="252" t="s">
        <v>2857</v>
      </c>
      <c r="G138" s="253" t="s">
        <v>215</v>
      </c>
      <c r="H138" s="254">
        <v>370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308</v>
      </c>
      <c r="AT138" s="262" t="s">
        <v>196</v>
      </c>
      <c r="AU138" s="262" t="s">
        <v>92</v>
      </c>
      <c r="AY138" s="18" t="s">
        <v>195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308</v>
      </c>
      <c r="BM138" s="262" t="s">
        <v>2858</v>
      </c>
    </row>
    <row r="139" spans="1:47" s="2" customFormat="1" ht="12">
      <c r="A139" s="41"/>
      <c r="B139" s="42"/>
      <c r="C139" s="43"/>
      <c r="D139" s="263" t="s">
        <v>202</v>
      </c>
      <c r="E139" s="43"/>
      <c r="F139" s="264" t="s">
        <v>2857</v>
      </c>
      <c r="G139" s="43"/>
      <c r="H139" s="43"/>
      <c r="I139" s="221"/>
      <c r="J139" s="43"/>
      <c r="K139" s="43"/>
      <c r="L139" s="44"/>
      <c r="M139" s="265"/>
      <c r="N139" s="266"/>
      <c r="O139" s="94"/>
      <c r="P139" s="94"/>
      <c r="Q139" s="94"/>
      <c r="R139" s="94"/>
      <c r="S139" s="94"/>
      <c r="T139" s="9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202</v>
      </c>
      <c r="AU139" s="18" t="s">
        <v>92</v>
      </c>
    </row>
    <row r="140" spans="1:51" s="13" customFormat="1" ht="12">
      <c r="A140" s="13"/>
      <c r="B140" s="267"/>
      <c r="C140" s="268"/>
      <c r="D140" s="263" t="s">
        <v>203</v>
      </c>
      <c r="E140" s="269" t="s">
        <v>1</v>
      </c>
      <c r="F140" s="270" t="s">
        <v>2859</v>
      </c>
      <c r="G140" s="268"/>
      <c r="H140" s="271">
        <v>185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7" t="s">
        <v>203</v>
      </c>
      <c r="AU140" s="277" t="s">
        <v>92</v>
      </c>
      <c r="AV140" s="13" t="s">
        <v>92</v>
      </c>
      <c r="AW140" s="13" t="s">
        <v>35</v>
      </c>
      <c r="AX140" s="13" t="s">
        <v>82</v>
      </c>
      <c r="AY140" s="277" t="s">
        <v>195</v>
      </c>
    </row>
    <row r="141" spans="1:51" s="13" customFormat="1" ht="12">
      <c r="A141" s="13"/>
      <c r="B141" s="267"/>
      <c r="C141" s="268"/>
      <c r="D141" s="263" t="s">
        <v>203</v>
      </c>
      <c r="E141" s="269" t="s">
        <v>1</v>
      </c>
      <c r="F141" s="270" t="s">
        <v>2860</v>
      </c>
      <c r="G141" s="268"/>
      <c r="H141" s="271">
        <v>185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7" t="s">
        <v>203</v>
      </c>
      <c r="AU141" s="277" t="s">
        <v>92</v>
      </c>
      <c r="AV141" s="13" t="s">
        <v>92</v>
      </c>
      <c r="AW141" s="13" t="s">
        <v>35</v>
      </c>
      <c r="AX141" s="13" t="s">
        <v>82</v>
      </c>
      <c r="AY141" s="277" t="s">
        <v>195</v>
      </c>
    </row>
    <row r="142" spans="1:51" s="15" customFormat="1" ht="12">
      <c r="A142" s="15"/>
      <c r="B142" s="299"/>
      <c r="C142" s="300"/>
      <c r="D142" s="263" t="s">
        <v>203</v>
      </c>
      <c r="E142" s="301" t="s">
        <v>1</v>
      </c>
      <c r="F142" s="302" t="s">
        <v>234</v>
      </c>
      <c r="G142" s="300"/>
      <c r="H142" s="303">
        <v>370</v>
      </c>
      <c r="I142" s="304"/>
      <c r="J142" s="300"/>
      <c r="K142" s="300"/>
      <c r="L142" s="305"/>
      <c r="M142" s="306"/>
      <c r="N142" s="307"/>
      <c r="O142" s="307"/>
      <c r="P142" s="307"/>
      <c r="Q142" s="307"/>
      <c r="R142" s="307"/>
      <c r="S142" s="307"/>
      <c r="T142" s="30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309" t="s">
        <v>203</v>
      </c>
      <c r="AU142" s="309" t="s">
        <v>92</v>
      </c>
      <c r="AV142" s="15" t="s">
        <v>200</v>
      </c>
      <c r="AW142" s="15" t="s">
        <v>35</v>
      </c>
      <c r="AX142" s="15" t="s">
        <v>90</v>
      </c>
      <c r="AY142" s="309" t="s">
        <v>195</v>
      </c>
    </row>
    <row r="143" spans="1:65" s="2" customFormat="1" ht="21.75" customHeight="1">
      <c r="A143" s="41"/>
      <c r="B143" s="42"/>
      <c r="C143" s="278" t="s">
        <v>92</v>
      </c>
      <c r="D143" s="278" t="s">
        <v>206</v>
      </c>
      <c r="E143" s="279" t="s">
        <v>2861</v>
      </c>
      <c r="F143" s="280" t="s">
        <v>2862</v>
      </c>
      <c r="G143" s="281" t="s">
        <v>215</v>
      </c>
      <c r="H143" s="282">
        <v>444</v>
      </c>
      <c r="I143" s="283"/>
      <c r="J143" s="284">
        <f>ROUND(I143*H143,2)</f>
        <v>0</v>
      </c>
      <c r="K143" s="285"/>
      <c r="L143" s="286"/>
      <c r="M143" s="287" t="s">
        <v>1</v>
      </c>
      <c r="N143" s="288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405</v>
      </c>
      <c r="AT143" s="262" t="s">
        <v>206</v>
      </c>
      <c r="AU143" s="262" t="s">
        <v>92</v>
      </c>
      <c r="AY143" s="18" t="s">
        <v>195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308</v>
      </c>
      <c r="BM143" s="262" t="s">
        <v>2863</v>
      </c>
    </row>
    <row r="144" spans="1:47" s="2" customFormat="1" ht="12">
      <c r="A144" s="41"/>
      <c r="B144" s="42"/>
      <c r="C144" s="43"/>
      <c r="D144" s="263" t="s">
        <v>202</v>
      </c>
      <c r="E144" s="43"/>
      <c r="F144" s="264" t="s">
        <v>2862</v>
      </c>
      <c r="G144" s="43"/>
      <c r="H144" s="43"/>
      <c r="I144" s="221"/>
      <c r="J144" s="43"/>
      <c r="K144" s="43"/>
      <c r="L144" s="44"/>
      <c r="M144" s="265"/>
      <c r="N144" s="266"/>
      <c r="O144" s="94"/>
      <c r="P144" s="94"/>
      <c r="Q144" s="94"/>
      <c r="R144" s="94"/>
      <c r="S144" s="94"/>
      <c r="T144" s="95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8" t="s">
        <v>202</v>
      </c>
      <c r="AU144" s="18" t="s">
        <v>92</v>
      </c>
    </row>
    <row r="145" spans="1:51" s="13" customFormat="1" ht="12">
      <c r="A145" s="13"/>
      <c r="B145" s="267"/>
      <c r="C145" s="268"/>
      <c r="D145" s="263" t="s">
        <v>203</v>
      </c>
      <c r="E145" s="269" t="s">
        <v>1</v>
      </c>
      <c r="F145" s="270" t="s">
        <v>2864</v>
      </c>
      <c r="G145" s="268"/>
      <c r="H145" s="271">
        <v>444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7" t="s">
        <v>203</v>
      </c>
      <c r="AU145" s="277" t="s">
        <v>92</v>
      </c>
      <c r="AV145" s="13" t="s">
        <v>92</v>
      </c>
      <c r="AW145" s="13" t="s">
        <v>35</v>
      </c>
      <c r="AX145" s="13" t="s">
        <v>90</v>
      </c>
      <c r="AY145" s="277" t="s">
        <v>195</v>
      </c>
    </row>
    <row r="146" spans="1:65" s="2" customFormat="1" ht="33" customHeight="1">
      <c r="A146" s="41"/>
      <c r="B146" s="42"/>
      <c r="C146" s="250" t="s">
        <v>212</v>
      </c>
      <c r="D146" s="250" t="s">
        <v>196</v>
      </c>
      <c r="E146" s="251" t="s">
        <v>2865</v>
      </c>
      <c r="F146" s="252" t="s">
        <v>2866</v>
      </c>
      <c r="G146" s="253" t="s">
        <v>215</v>
      </c>
      <c r="H146" s="254">
        <v>90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308</v>
      </c>
      <c r="AT146" s="262" t="s">
        <v>196</v>
      </c>
      <c r="AU146" s="262" t="s">
        <v>92</v>
      </c>
      <c r="AY146" s="18" t="s">
        <v>195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308</v>
      </c>
      <c r="BM146" s="262" t="s">
        <v>2867</v>
      </c>
    </row>
    <row r="147" spans="1:47" s="2" customFormat="1" ht="12">
      <c r="A147" s="41"/>
      <c r="B147" s="42"/>
      <c r="C147" s="43"/>
      <c r="D147" s="263" t="s">
        <v>202</v>
      </c>
      <c r="E147" s="43"/>
      <c r="F147" s="264" t="s">
        <v>2866</v>
      </c>
      <c r="G147" s="43"/>
      <c r="H147" s="43"/>
      <c r="I147" s="221"/>
      <c r="J147" s="43"/>
      <c r="K147" s="43"/>
      <c r="L147" s="44"/>
      <c r="M147" s="265"/>
      <c r="N147" s="266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202</v>
      </c>
      <c r="AU147" s="18" t="s">
        <v>92</v>
      </c>
    </row>
    <row r="148" spans="1:65" s="2" customFormat="1" ht="24.15" customHeight="1">
      <c r="A148" s="41"/>
      <c r="B148" s="42"/>
      <c r="C148" s="278" t="s">
        <v>200</v>
      </c>
      <c r="D148" s="278" t="s">
        <v>206</v>
      </c>
      <c r="E148" s="279" t="s">
        <v>2392</v>
      </c>
      <c r="F148" s="280" t="s">
        <v>2393</v>
      </c>
      <c r="G148" s="281" t="s">
        <v>215</v>
      </c>
      <c r="H148" s="282">
        <v>103.5</v>
      </c>
      <c r="I148" s="283"/>
      <c r="J148" s="284">
        <f>ROUND(I148*H148,2)</f>
        <v>0</v>
      </c>
      <c r="K148" s="285"/>
      <c r="L148" s="286"/>
      <c r="M148" s="287" t="s">
        <v>1</v>
      </c>
      <c r="N148" s="288" t="s">
        <v>47</v>
      </c>
      <c r="O148" s="94"/>
      <c r="P148" s="260">
        <f>O148*H148</f>
        <v>0</v>
      </c>
      <c r="Q148" s="260">
        <v>7E-05</v>
      </c>
      <c r="R148" s="260">
        <f>Q148*H148</f>
        <v>0.007245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405</v>
      </c>
      <c r="AT148" s="262" t="s">
        <v>206</v>
      </c>
      <c r="AU148" s="262" t="s">
        <v>92</v>
      </c>
      <c r="AY148" s="18" t="s">
        <v>195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308</v>
      </c>
      <c r="BM148" s="262" t="s">
        <v>2868</v>
      </c>
    </row>
    <row r="149" spans="1:47" s="2" customFormat="1" ht="12">
      <c r="A149" s="41"/>
      <c r="B149" s="42"/>
      <c r="C149" s="43"/>
      <c r="D149" s="263" t="s">
        <v>202</v>
      </c>
      <c r="E149" s="43"/>
      <c r="F149" s="264" t="s">
        <v>2393</v>
      </c>
      <c r="G149" s="43"/>
      <c r="H149" s="43"/>
      <c r="I149" s="221"/>
      <c r="J149" s="43"/>
      <c r="K149" s="43"/>
      <c r="L149" s="44"/>
      <c r="M149" s="265"/>
      <c r="N149" s="266"/>
      <c r="O149" s="94"/>
      <c r="P149" s="94"/>
      <c r="Q149" s="94"/>
      <c r="R149" s="94"/>
      <c r="S149" s="94"/>
      <c r="T149" s="9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202</v>
      </c>
      <c r="AU149" s="18" t="s">
        <v>92</v>
      </c>
    </row>
    <row r="150" spans="1:51" s="13" customFormat="1" ht="12">
      <c r="A150" s="13"/>
      <c r="B150" s="267"/>
      <c r="C150" s="268"/>
      <c r="D150" s="263" t="s">
        <v>203</v>
      </c>
      <c r="E150" s="269" t="s">
        <v>1</v>
      </c>
      <c r="F150" s="270" t="s">
        <v>2869</v>
      </c>
      <c r="G150" s="268"/>
      <c r="H150" s="271">
        <v>103.5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7" t="s">
        <v>203</v>
      </c>
      <c r="AU150" s="277" t="s">
        <v>92</v>
      </c>
      <c r="AV150" s="13" t="s">
        <v>92</v>
      </c>
      <c r="AW150" s="13" t="s">
        <v>35</v>
      </c>
      <c r="AX150" s="13" t="s">
        <v>90</v>
      </c>
      <c r="AY150" s="277" t="s">
        <v>195</v>
      </c>
    </row>
    <row r="151" spans="1:65" s="2" customFormat="1" ht="24.15" customHeight="1">
      <c r="A151" s="41"/>
      <c r="B151" s="42"/>
      <c r="C151" s="250" t="s">
        <v>240</v>
      </c>
      <c r="D151" s="250" t="s">
        <v>196</v>
      </c>
      <c r="E151" s="251" t="s">
        <v>2399</v>
      </c>
      <c r="F151" s="252" t="s">
        <v>2400</v>
      </c>
      <c r="G151" s="253" t="s">
        <v>215</v>
      </c>
      <c r="H151" s="254">
        <v>170</v>
      </c>
      <c r="I151" s="255"/>
      <c r="J151" s="256">
        <f>ROUND(I151*H151,2)</f>
        <v>0</v>
      </c>
      <c r="K151" s="257"/>
      <c r="L151" s="44"/>
      <c r="M151" s="258" t="s">
        <v>1</v>
      </c>
      <c r="N151" s="259" t="s">
        <v>47</v>
      </c>
      <c r="O151" s="94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308</v>
      </c>
      <c r="AT151" s="262" t="s">
        <v>196</v>
      </c>
      <c r="AU151" s="262" t="s">
        <v>92</v>
      </c>
      <c r="AY151" s="18" t="s">
        <v>195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308</v>
      </c>
      <c r="BM151" s="262" t="s">
        <v>2870</v>
      </c>
    </row>
    <row r="152" spans="1:47" s="2" customFormat="1" ht="12">
      <c r="A152" s="41"/>
      <c r="B152" s="42"/>
      <c r="C152" s="43"/>
      <c r="D152" s="263" t="s">
        <v>202</v>
      </c>
      <c r="E152" s="43"/>
      <c r="F152" s="264" t="s">
        <v>2400</v>
      </c>
      <c r="G152" s="43"/>
      <c r="H152" s="43"/>
      <c r="I152" s="221"/>
      <c r="J152" s="43"/>
      <c r="K152" s="43"/>
      <c r="L152" s="44"/>
      <c r="M152" s="265"/>
      <c r="N152" s="266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202</v>
      </c>
      <c r="AU152" s="18" t="s">
        <v>92</v>
      </c>
    </row>
    <row r="153" spans="1:65" s="2" customFormat="1" ht="49.05" customHeight="1">
      <c r="A153" s="41"/>
      <c r="B153" s="42"/>
      <c r="C153" s="278" t="s">
        <v>247</v>
      </c>
      <c r="D153" s="278" t="s">
        <v>206</v>
      </c>
      <c r="E153" s="279" t="s">
        <v>2871</v>
      </c>
      <c r="F153" s="280" t="s">
        <v>2872</v>
      </c>
      <c r="G153" s="281" t="s">
        <v>215</v>
      </c>
      <c r="H153" s="282">
        <v>23</v>
      </c>
      <c r="I153" s="283"/>
      <c r="J153" s="284">
        <f>ROUND(I153*H153,2)</f>
        <v>0</v>
      </c>
      <c r="K153" s="285"/>
      <c r="L153" s="286"/>
      <c r="M153" s="287" t="s">
        <v>1</v>
      </c>
      <c r="N153" s="288" t="s">
        <v>47</v>
      </c>
      <c r="O153" s="94"/>
      <c r="P153" s="260">
        <f>O153*H153</f>
        <v>0</v>
      </c>
      <c r="Q153" s="260">
        <v>0.00013</v>
      </c>
      <c r="R153" s="260">
        <f>Q153*H153</f>
        <v>0.0029899999999999996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405</v>
      </c>
      <c r="AT153" s="262" t="s">
        <v>206</v>
      </c>
      <c r="AU153" s="262" t="s">
        <v>92</v>
      </c>
      <c r="AY153" s="18" t="s">
        <v>195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308</v>
      </c>
      <c r="BM153" s="262" t="s">
        <v>2873</v>
      </c>
    </row>
    <row r="154" spans="1:47" s="2" customFormat="1" ht="12">
      <c r="A154" s="41"/>
      <c r="B154" s="42"/>
      <c r="C154" s="43"/>
      <c r="D154" s="263" t="s">
        <v>202</v>
      </c>
      <c r="E154" s="43"/>
      <c r="F154" s="264" t="s">
        <v>2872</v>
      </c>
      <c r="G154" s="43"/>
      <c r="H154" s="43"/>
      <c r="I154" s="221"/>
      <c r="J154" s="43"/>
      <c r="K154" s="43"/>
      <c r="L154" s="44"/>
      <c r="M154" s="265"/>
      <c r="N154" s="266"/>
      <c r="O154" s="94"/>
      <c r="P154" s="94"/>
      <c r="Q154" s="94"/>
      <c r="R154" s="94"/>
      <c r="S154" s="94"/>
      <c r="T154" s="9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8" t="s">
        <v>202</v>
      </c>
      <c r="AU154" s="18" t="s">
        <v>92</v>
      </c>
    </row>
    <row r="155" spans="1:51" s="13" customFormat="1" ht="12">
      <c r="A155" s="13"/>
      <c r="B155" s="267"/>
      <c r="C155" s="268"/>
      <c r="D155" s="263" t="s">
        <v>203</v>
      </c>
      <c r="E155" s="269" t="s">
        <v>1</v>
      </c>
      <c r="F155" s="270" t="s">
        <v>2874</v>
      </c>
      <c r="G155" s="268"/>
      <c r="H155" s="271">
        <v>23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7" t="s">
        <v>203</v>
      </c>
      <c r="AU155" s="277" t="s">
        <v>92</v>
      </c>
      <c r="AV155" s="13" t="s">
        <v>92</v>
      </c>
      <c r="AW155" s="13" t="s">
        <v>35</v>
      </c>
      <c r="AX155" s="13" t="s">
        <v>90</v>
      </c>
      <c r="AY155" s="277" t="s">
        <v>195</v>
      </c>
    </row>
    <row r="156" spans="1:65" s="2" customFormat="1" ht="24.15" customHeight="1">
      <c r="A156" s="41"/>
      <c r="B156" s="42"/>
      <c r="C156" s="278" t="s">
        <v>252</v>
      </c>
      <c r="D156" s="278" t="s">
        <v>206</v>
      </c>
      <c r="E156" s="279" t="s">
        <v>2402</v>
      </c>
      <c r="F156" s="280" t="s">
        <v>2403</v>
      </c>
      <c r="G156" s="281" t="s">
        <v>215</v>
      </c>
      <c r="H156" s="282">
        <v>172.5</v>
      </c>
      <c r="I156" s="283"/>
      <c r="J156" s="284">
        <f>ROUND(I156*H156,2)</f>
        <v>0</v>
      </c>
      <c r="K156" s="285"/>
      <c r="L156" s="286"/>
      <c r="M156" s="287" t="s">
        <v>1</v>
      </c>
      <c r="N156" s="288" t="s">
        <v>47</v>
      </c>
      <c r="O156" s="94"/>
      <c r="P156" s="260">
        <f>O156*H156</f>
        <v>0</v>
      </c>
      <c r="Q156" s="260">
        <v>0.00012</v>
      </c>
      <c r="R156" s="260">
        <f>Q156*H156</f>
        <v>0.0207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405</v>
      </c>
      <c r="AT156" s="262" t="s">
        <v>206</v>
      </c>
      <c r="AU156" s="262" t="s">
        <v>92</v>
      </c>
      <c r="AY156" s="18" t="s">
        <v>195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308</v>
      </c>
      <c r="BM156" s="262" t="s">
        <v>2875</v>
      </c>
    </row>
    <row r="157" spans="1:47" s="2" customFormat="1" ht="12">
      <c r="A157" s="41"/>
      <c r="B157" s="42"/>
      <c r="C157" s="43"/>
      <c r="D157" s="263" t="s">
        <v>202</v>
      </c>
      <c r="E157" s="43"/>
      <c r="F157" s="264" t="s">
        <v>2403</v>
      </c>
      <c r="G157" s="43"/>
      <c r="H157" s="43"/>
      <c r="I157" s="221"/>
      <c r="J157" s="43"/>
      <c r="K157" s="43"/>
      <c r="L157" s="44"/>
      <c r="M157" s="265"/>
      <c r="N157" s="266"/>
      <c r="O157" s="94"/>
      <c r="P157" s="94"/>
      <c r="Q157" s="94"/>
      <c r="R157" s="94"/>
      <c r="S157" s="94"/>
      <c r="T157" s="95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202</v>
      </c>
      <c r="AU157" s="18" t="s">
        <v>92</v>
      </c>
    </row>
    <row r="158" spans="1:51" s="13" customFormat="1" ht="12">
      <c r="A158" s="13"/>
      <c r="B158" s="267"/>
      <c r="C158" s="268"/>
      <c r="D158" s="263" t="s">
        <v>203</v>
      </c>
      <c r="E158" s="269" t="s">
        <v>1</v>
      </c>
      <c r="F158" s="270" t="s">
        <v>2876</v>
      </c>
      <c r="G158" s="268"/>
      <c r="H158" s="271">
        <v>172.5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7" t="s">
        <v>203</v>
      </c>
      <c r="AU158" s="277" t="s">
        <v>92</v>
      </c>
      <c r="AV158" s="13" t="s">
        <v>92</v>
      </c>
      <c r="AW158" s="13" t="s">
        <v>35</v>
      </c>
      <c r="AX158" s="13" t="s">
        <v>90</v>
      </c>
      <c r="AY158" s="277" t="s">
        <v>195</v>
      </c>
    </row>
    <row r="159" spans="1:65" s="2" customFormat="1" ht="24.15" customHeight="1">
      <c r="A159" s="41"/>
      <c r="B159" s="42"/>
      <c r="C159" s="250" t="s">
        <v>209</v>
      </c>
      <c r="D159" s="250" t="s">
        <v>196</v>
      </c>
      <c r="E159" s="251" t="s">
        <v>2877</v>
      </c>
      <c r="F159" s="252" t="s">
        <v>2878</v>
      </c>
      <c r="G159" s="253" t="s">
        <v>215</v>
      </c>
      <c r="H159" s="254">
        <v>60</v>
      </c>
      <c r="I159" s="255"/>
      <c r="J159" s="256">
        <f>ROUND(I159*H159,2)</f>
        <v>0</v>
      </c>
      <c r="K159" s="257"/>
      <c r="L159" s="44"/>
      <c r="M159" s="258" t="s">
        <v>1</v>
      </c>
      <c r="N159" s="259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308</v>
      </c>
      <c r="AT159" s="262" t="s">
        <v>196</v>
      </c>
      <c r="AU159" s="262" t="s">
        <v>92</v>
      </c>
      <c r="AY159" s="18" t="s">
        <v>195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308</v>
      </c>
      <c r="BM159" s="262" t="s">
        <v>2879</v>
      </c>
    </row>
    <row r="160" spans="1:47" s="2" customFormat="1" ht="12">
      <c r="A160" s="41"/>
      <c r="B160" s="42"/>
      <c r="C160" s="43"/>
      <c r="D160" s="263" t="s">
        <v>202</v>
      </c>
      <c r="E160" s="43"/>
      <c r="F160" s="264" t="s">
        <v>2878</v>
      </c>
      <c r="G160" s="43"/>
      <c r="H160" s="43"/>
      <c r="I160" s="221"/>
      <c r="J160" s="43"/>
      <c r="K160" s="43"/>
      <c r="L160" s="44"/>
      <c r="M160" s="265"/>
      <c r="N160" s="266"/>
      <c r="O160" s="94"/>
      <c r="P160" s="94"/>
      <c r="Q160" s="94"/>
      <c r="R160" s="94"/>
      <c r="S160" s="94"/>
      <c r="T160" s="95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8" t="s">
        <v>202</v>
      </c>
      <c r="AU160" s="18" t="s">
        <v>92</v>
      </c>
    </row>
    <row r="161" spans="1:65" s="2" customFormat="1" ht="49.05" customHeight="1">
      <c r="A161" s="41"/>
      <c r="B161" s="42"/>
      <c r="C161" s="278" t="s">
        <v>263</v>
      </c>
      <c r="D161" s="278" t="s">
        <v>206</v>
      </c>
      <c r="E161" s="279" t="s">
        <v>2880</v>
      </c>
      <c r="F161" s="280" t="s">
        <v>2881</v>
      </c>
      <c r="G161" s="281" t="s">
        <v>215</v>
      </c>
      <c r="H161" s="282">
        <v>69</v>
      </c>
      <c r="I161" s="283"/>
      <c r="J161" s="284">
        <f>ROUND(I161*H161,2)</f>
        <v>0</v>
      </c>
      <c r="K161" s="285"/>
      <c r="L161" s="286"/>
      <c r="M161" s="287" t="s">
        <v>1</v>
      </c>
      <c r="N161" s="288" t="s">
        <v>47</v>
      </c>
      <c r="O161" s="94"/>
      <c r="P161" s="260">
        <f>O161*H161</f>
        <v>0</v>
      </c>
      <c r="Q161" s="260">
        <v>0.00065</v>
      </c>
      <c r="R161" s="260">
        <f>Q161*H161</f>
        <v>0.04485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405</v>
      </c>
      <c r="AT161" s="262" t="s">
        <v>206</v>
      </c>
      <c r="AU161" s="262" t="s">
        <v>92</v>
      </c>
      <c r="AY161" s="18" t="s">
        <v>195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308</v>
      </c>
      <c r="BM161" s="262" t="s">
        <v>2882</v>
      </c>
    </row>
    <row r="162" spans="1:47" s="2" customFormat="1" ht="12">
      <c r="A162" s="41"/>
      <c r="B162" s="42"/>
      <c r="C162" s="43"/>
      <c r="D162" s="263" t="s">
        <v>202</v>
      </c>
      <c r="E162" s="43"/>
      <c r="F162" s="264" t="s">
        <v>2881</v>
      </c>
      <c r="G162" s="43"/>
      <c r="H162" s="43"/>
      <c r="I162" s="221"/>
      <c r="J162" s="43"/>
      <c r="K162" s="43"/>
      <c r="L162" s="44"/>
      <c r="M162" s="265"/>
      <c r="N162" s="266"/>
      <c r="O162" s="94"/>
      <c r="P162" s="94"/>
      <c r="Q162" s="94"/>
      <c r="R162" s="94"/>
      <c r="S162" s="94"/>
      <c r="T162" s="95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8" t="s">
        <v>202</v>
      </c>
      <c r="AU162" s="18" t="s">
        <v>92</v>
      </c>
    </row>
    <row r="163" spans="1:51" s="13" customFormat="1" ht="12">
      <c r="A163" s="13"/>
      <c r="B163" s="267"/>
      <c r="C163" s="268"/>
      <c r="D163" s="263" t="s">
        <v>203</v>
      </c>
      <c r="E163" s="269" t="s">
        <v>1</v>
      </c>
      <c r="F163" s="270" t="s">
        <v>2883</v>
      </c>
      <c r="G163" s="268"/>
      <c r="H163" s="271">
        <v>69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7" t="s">
        <v>203</v>
      </c>
      <c r="AU163" s="277" t="s">
        <v>92</v>
      </c>
      <c r="AV163" s="13" t="s">
        <v>92</v>
      </c>
      <c r="AW163" s="13" t="s">
        <v>35</v>
      </c>
      <c r="AX163" s="13" t="s">
        <v>90</v>
      </c>
      <c r="AY163" s="277" t="s">
        <v>195</v>
      </c>
    </row>
    <row r="164" spans="1:65" s="2" customFormat="1" ht="33" customHeight="1">
      <c r="A164" s="41"/>
      <c r="B164" s="42"/>
      <c r="C164" s="250" t="s">
        <v>99</v>
      </c>
      <c r="D164" s="250" t="s">
        <v>196</v>
      </c>
      <c r="E164" s="251" t="s">
        <v>2884</v>
      </c>
      <c r="F164" s="252" t="s">
        <v>2885</v>
      </c>
      <c r="G164" s="253" t="s">
        <v>215</v>
      </c>
      <c r="H164" s="254">
        <v>186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308</v>
      </c>
      <c r="AT164" s="262" t="s">
        <v>196</v>
      </c>
      <c r="AU164" s="262" t="s">
        <v>92</v>
      </c>
      <c r="AY164" s="18" t="s">
        <v>195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308</v>
      </c>
      <c r="BM164" s="262" t="s">
        <v>2886</v>
      </c>
    </row>
    <row r="165" spans="1:47" s="2" customFormat="1" ht="12">
      <c r="A165" s="41"/>
      <c r="B165" s="42"/>
      <c r="C165" s="43"/>
      <c r="D165" s="263" t="s">
        <v>202</v>
      </c>
      <c r="E165" s="43"/>
      <c r="F165" s="264" t="s">
        <v>2885</v>
      </c>
      <c r="G165" s="43"/>
      <c r="H165" s="43"/>
      <c r="I165" s="221"/>
      <c r="J165" s="43"/>
      <c r="K165" s="43"/>
      <c r="L165" s="44"/>
      <c r="M165" s="265"/>
      <c r="N165" s="266"/>
      <c r="O165" s="94"/>
      <c r="P165" s="94"/>
      <c r="Q165" s="94"/>
      <c r="R165" s="94"/>
      <c r="S165" s="94"/>
      <c r="T165" s="95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8" t="s">
        <v>202</v>
      </c>
      <c r="AU165" s="18" t="s">
        <v>92</v>
      </c>
    </row>
    <row r="166" spans="1:65" s="2" customFormat="1" ht="49.05" customHeight="1">
      <c r="A166" s="41"/>
      <c r="B166" s="42"/>
      <c r="C166" s="278" t="s">
        <v>277</v>
      </c>
      <c r="D166" s="278" t="s">
        <v>206</v>
      </c>
      <c r="E166" s="279" t="s">
        <v>2887</v>
      </c>
      <c r="F166" s="280" t="s">
        <v>2888</v>
      </c>
      <c r="G166" s="281" t="s">
        <v>215</v>
      </c>
      <c r="H166" s="282">
        <v>213.9</v>
      </c>
      <c r="I166" s="283"/>
      <c r="J166" s="284">
        <f>ROUND(I166*H166,2)</f>
        <v>0</v>
      </c>
      <c r="K166" s="285"/>
      <c r="L166" s="286"/>
      <c r="M166" s="287" t="s">
        <v>1</v>
      </c>
      <c r="N166" s="288" t="s">
        <v>47</v>
      </c>
      <c r="O166" s="94"/>
      <c r="P166" s="260">
        <f>O166*H166</f>
        <v>0</v>
      </c>
      <c r="Q166" s="260">
        <v>0.00098</v>
      </c>
      <c r="R166" s="260">
        <f>Q166*H166</f>
        <v>0.209622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405</v>
      </c>
      <c r="AT166" s="262" t="s">
        <v>206</v>
      </c>
      <c r="AU166" s="262" t="s">
        <v>92</v>
      </c>
      <c r="AY166" s="18" t="s">
        <v>195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308</v>
      </c>
      <c r="BM166" s="262" t="s">
        <v>2889</v>
      </c>
    </row>
    <row r="167" spans="1:47" s="2" customFormat="1" ht="12">
      <c r="A167" s="41"/>
      <c r="B167" s="42"/>
      <c r="C167" s="43"/>
      <c r="D167" s="263" t="s">
        <v>202</v>
      </c>
      <c r="E167" s="43"/>
      <c r="F167" s="264" t="s">
        <v>2888</v>
      </c>
      <c r="G167" s="43"/>
      <c r="H167" s="43"/>
      <c r="I167" s="221"/>
      <c r="J167" s="43"/>
      <c r="K167" s="43"/>
      <c r="L167" s="44"/>
      <c r="M167" s="265"/>
      <c r="N167" s="266"/>
      <c r="O167" s="94"/>
      <c r="P167" s="94"/>
      <c r="Q167" s="94"/>
      <c r="R167" s="94"/>
      <c r="S167" s="94"/>
      <c r="T167" s="95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8" t="s">
        <v>202</v>
      </c>
      <c r="AU167" s="18" t="s">
        <v>92</v>
      </c>
    </row>
    <row r="168" spans="1:51" s="13" customFormat="1" ht="12">
      <c r="A168" s="13"/>
      <c r="B168" s="267"/>
      <c r="C168" s="268"/>
      <c r="D168" s="263" t="s">
        <v>203</v>
      </c>
      <c r="E168" s="269" t="s">
        <v>1</v>
      </c>
      <c r="F168" s="270" t="s">
        <v>2890</v>
      </c>
      <c r="G168" s="268"/>
      <c r="H168" s="271">
        <v>213.9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203</v>
      </c>
      <c r="AU168" s="277" t="s">
        <v>92</v>
      </c>
      <c r="AV168" s="13" t="s">
        <v>92</v>
      </c>
      <c r="AW168" s="13" t="s">
        <v>35</v>
      </c>
      <c r="AX168" s="13" t="s">
        <v>90</v>
      </c>
      <c r="AY168" s="277" t="s">
        <v>195</v>
      </c>
    </row>
    <row r="169" spans="1:65" s="2" customFormat="1" ht="24.15" customHeight="1">
      <c r="A169" s="41"/>
      <c r="B169" s="42"/>
      <c r="C169" s="250" t="s">
        <v>287</v>
      </c>
      <c r="D169" s="250" t="s">
        <v>196</v>
      </c>
      <c r="E169" s="251" t="s">
        <v>2446</v>
      </c>
      <c r="F169" s="252" t="s">
        <v>2447</v>
      </c>
      <c r="G169" s="253" t="s">
        <v>353</v>
      </c>
      <c r="H169" s="254">
        <v>30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308</v>
      </c>
      <c r="AT169" s="262" t="s">
        <v>196</v>
      </c>
      <c r="AU169" s="262" t="s">
        <v>92</v>
      </c>
      <c r="AY169" s="18" t="s">
        <v>195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308</v>
      </c>
      <c r="BM169" s="262" t="s">
        <v>2891</v>
      </c>
    </row>
    <row r="170" spans="1:47" s="2" customFormat="1" ht="12">
      <c r="A170" s="41"/>
      <c r="B170" s="42"/>
      <c r="C170" s="43"/>
      <c r="D170" s="263" t="s">
        <v>202</v>
      </c>
      <c r="E170" s="43"/>
      <c r="F170" s="264" t="s">
        <v>2447</v>
      </c>
      <c r="G170" s="43"/>
      <c r="H170" s="43"/>
      <c r="I170" s="221"/>
      <c r="J170" s="43"/>
      <c r="K170" s="43"/>
      <c r="L170" s="44"/>
      <c r="M170" s="265"/>
      <c r="N170" s="266"/>
      <c r="O170" s="94"/>
      <c r="P170" s="94"/>
      <c r="Q170" s="94"/>
      <c r="R170" s="94"/>
      <c r="S170" s="94"/>
      <c r="T170" s="95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8" t="s">
        <v>202</v>
      </c>
      <c r="AU170" s="18" t="s">
        <v>92</v>
      </c>
    </row>
    <row r="171" spans="1:65" s="2" customFormat="1" ht="24.15" customHeight="1">
      <c r="A171" s="41"/>
      <c r="B171" s="42"/>
      <c r="C171" s="250" t="s">
        <v>292</v>
      </c>
      <c r="D171" s="250" t="s">
        <v>196</v>
      </c>
      <c r="E171" s="251" t="s">
        <v>2892</v>
      </c>
      <c r="F171" s="252" t="s">
        <v>2893</v>
      </c>
      <c r="G171" s="253" t="s">
        <v>353</v>
      </c>
      <c r="H171" s="254">
        <v>52</v>
      </c>
      <c r="I171" s="255"/>
      <c r="J171" s="256">
        <f>ROUND(I171*H171,2)</f>
        <v>0</v>
      </c>
      <c r="K171" s="257"/>
      <c r="L171" s="44"/>
      <c r="M171" s="258" t="s">
        <v>1</v>
      </c>
      <c r="N171" s="259" t="s">
        <v>47</v>
      </c>
      <c r="O171" s="94"/>
      <c r="P171" s="260">
        <f>O171*H171</f>
        <v>0</v>
      </c>
      <c r="Q171" s="260">
        <v>0</v>
      </c>
      <c r="R171" s="260">
        <f>Q171*H171</f>
        <v>0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308</v>
      </c>
      <c r="AT171" s="262" t="s">
        <v>196</v>
      </c>
      <c r="AU171" s="262" t="s">
        <v>92</v>
      </c>
      <c r="AY171" s="18" t="s">
        <v>195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308</v>
      </c>
      <c r="BM171" s="262" t="s">
        <v>2894</v>
      </c>
    </row>
    <row r="172" spans="1:47" s="2" customFormat="1" ht="12">
      <c r="A172" s="41"/>
      <c r="B172" s="42"/>
      <c r="C172" s="43"/>
      <c r="D172" s="263" t="s">
        <v>202</v>
      </c>
      <c r="E172" s="43"/>
      <c r="F172" s="264" t="s">
        <v>2893</v>
      </c>
      <c r="G172" s="43"/>
      <c r="H172" s="43"/>
      <c r="I172" s="221"/>
      <c r="J172" s="43"/>
      <c r="K172" s="43"/>
      <c r="L172" s="44"/>
      <c r="M172" s="265"/>
      <c r="N172" s="266"/>
      <c r="O172" s="94"/>
      <c r="P172" s="94"/>
      <c r="Q172" s="94"/>
      <c r="R172" s="94"/>
      <c r="S172" s="94"/>
      <c r="T172" s="95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8" t="s">
        <v>202</v>
      </c>
      <c r="AU172" s="18" t="s">
        <v>92</v>
      </c>
    </row>
    <row r="173" spans="1:65" s="2" customFormat="1" ht="24.15" customHeight="1">
      <c r="A173" s="41"/>
      <c r="B173" s="42"/>
      <c r="C173" s="250" t="s">
        <v>297</v>
      </c>
      <c r="D173" s="250" t="s">
        <v>196</v>
      </c>
      <c r="E173" s="251" t="s">
        <v>2449</v>
      </c>
      <c r="F173" s="252" t="s">
        <v>2450</v>
      </c>
      <c r="G173" s="253" t="s">
        <v>353</v>
      </c>
      <c r="H173" s="254">
        <v>20</v>
      </c>
      <c r="I173" s="255"/>
      <c r="J173" s="256">
        <f>ROUND(I173*H173,2)</f>
        <v>0</v>
      </c>
      <c r="K173" s="257"/>
      <c r="L173" s="44"/>
      <c r="M173" s="258" t="s">
        <v>1</v>
      </c>
      <c r="N173" s="259" t="s">
        <v>47</v>
      </c>
      <c r="O173" s="94"/>
      <c r="P173" s="260">
        <f>O173*H173</f>
        <v>0</v>
      </c>
      <c r="Q173" s="260">
        <v>0</v>
      </c>
      <c r="R173" s="260">
        <f>Q173*H173</f>
        <v>0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308</v>
      </c>
      <c r="AT173" s="262" t="s">
        <v>196</v>
      </c>
      <c r="AU173" s="262" t="s">
        <v>92</v>
      </c>
      <c r="AY173" s="18" t="s">
        <v>195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308</v>
      </c>
      <c r="BM173" s="262" t="s">
        <v>2895</v>
      </c>
    </row>
    <row r="174" spans="1:47" s="2" customFormat="1" ht="12">
      <c r="A174" s="41"/>
      <c r="B174" s="42"/>
      <c r="C174" s="43"/>
      <c r="D174" s="263" t="s">
        <v>202</v>
      </c>
      <c r="E174" s="43"/>
      <c r="F174" s="264" t="s">
        <v>2450</v>
      </c>
      <c r="G174" s="43"/>
      <c r="H174" s="43"/>
      <c r="I174" s="221"/>
      <c r="J174" s="43"/>
      <c r="K174" s="43"/>
      <c r="L174" s="44"/>
      <c r="M174" s="265"/>
      <c r="N174" s="266"/>
      <c r="O174" s="94"/>
      <c r="P174" s="94"/>
      <c r="Q174" s="94"/>
      <c r="R174" s="94"/>
      <c r="S174" s="94"/>
      <c r="T174" s="95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8" t="s">
        <v>202</v>
      </c>
      <c r="AU174" s="18" t="s">
        <v>92</v>
      </c>
    </row>
    <row r="175" spans="1:65" s="2" customFormat="1" ht="24.15" customHeight="1">
      <c r="A175" s="41"/>
      <c r="B175" s="42"/>
      <c r="C175" s="250" t="s">
        <v>8</v>
      </c>
      <c r="D175" s="250" t="s">
        <v>196</v>
      </c>
      <c r="E175" s="251" t="s">
        <v>2452</v>
      </c>
      <c r="F175" s="252" t="s">
        <v>2453</v>
      </c>
      <c r="G175" s="253" t="s">
        <v>353</v>
      </c>
      <c r="H175" s="254">
        <v>20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308</v>
      </c>
      <c r="AT175" s="262" t="s">
        <v>196</v>
      </c>
      <c r="AU175" s="262" t="s">
        <v>92</v>
      </c>
      <c r="AY175" s="18" t="s">
        <v>195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308</v>
      </c>
      <c r="BM175" s="262" t="s">
        <v>2896</v>
      </c>
    </row>
    <row r="176" spans="1:47" s="2" customFormat="1" ht="12">
      <c r="A176" s="41"/>
      <c r="B176" s="42"/>
      <c r="C176" s="43"/>
      <c r="D176" s="263" t="s">
        <v>202</v>
      </c>
      <c r="E176" s="43"/>
      <c r="F176" s="264" t="s">
        <v>2453</v>
      </c>
      <c r="G176" s="43"/>
      <c r="H176" s="43"/>
      <c r="I176" s="221"/>
      <c r="J176" s="43"/>
      <c r="K176" s="43"/>
      <c r="L176" s="44"/>
      <c r="M176" s="265"/>
      <c r="N176" s="266"/>
      <c r="O176" s="94"/>
      <c r="P176" s="94"/>
      <c r="Q176" s="94"/>
      <c r="R176" s="94"/>
      <c r="S176" s="94"/>
      <c r="T176" s="95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8" t="s">
        <v>202</v>
      </c>
      <c r="AU176" s="18" t="s">
        <v>92</v>
      </c>
    </row>
    <row r="177" spans="1:65" s="2" customFormat="1" ht="16.5" customHeight="1">
      <c r="A177" s="41"/>
      <c r="B177" s="42"/>
      <c r="C177" s="250" t="s">
        <v>308</v>
      </c>
      <c r="D177" s="250" t="s">
        <v>196</v>
      </c>
      <c r="E177" s="251" t="s">
        <v>2897</v>
      </c>
      <c r="F177" s="252" t="s">
        <v>2898</v>
      </c>
      <c r="G177" s="253" t="s">
        <v>353</v>
      </c>
      <c r="H177" s="254">
        <v>60</v>
      </c>
      <c r="I177" s="255"/>
      <c r="J177" s="256">
        <f>ROUND(I177*H177,2)</f>
        <v>0</v>
      </c>
      <c r="K177" s="257"/>
      <c r="L177" s="44"/>
      <c r="M177" s="258" t="s">
        <v>1</v>
      </c>
      <c r="N177" s="259" t="s">
        <v>47</v>
      </c>
      <c r="O177" s="94"/>
      <c r="P177" s="260">
        <f>O177*H177</f>
        <v>0</v>
      </c>
      <c r="Q177" s="260">
        <v>0</v>
      </c>
      <c r="R177" s="260">
        <f>Q177*H177</f>
        <v>0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308</v>
      </c>
      <c r="AT177" s="262" t="s">
        <v>196</v>
      </c>
      <c r="AU177" s="262" t="s">
        <v>92</v>
      </c>
      <c r="AY177" s="18" t="s">
        <v>195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308</v>
      </c>
      <c r="BM177" s="262" t="s">
        <v>2899</v>
      </c>
    </row>
    <row r="178" spans="1:47" s="2" customFormat="1" ht="12">
      <c r="A178" s="41"/>
      <c r="B178" s="42"/>
      <c r="C178" s="43"/>
      <c r="D178" s="263" t="s">
        <v>202</v>
      </c>
      <c r="E178" s="43"/>
      <c r="F178" s="264" t="s">
        <v>2898</v>
      </c>
      <c r="G178" s="43"/>
      <c r="H178" s="43"/>
      <c r="I178" s="221"/>
      <c r="J178" s="43"/>
      <c r="K178" s="43"/>
      <c r="L178" s="44"/>
      <c r="M178" s="265"/>
      <c r="N178" s="266"/>
      <c r="O178" s="94"/>
      <c r="P178" s="94"/>
      <c r="Q178" s="94"/>
      <c r="R178" s="94"/>
      <c r="S178" s="94"/>
      <c r="T178" s="95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8" t="s">
        <v>202</v>
      </c>
      <c r="AU178" s="18" t="s">
        <v>92</v>
      </c>
    </row>
    <row r="179" spans="1:65" s="2" customFormat="1" ht="21.75" customHeight="1">
      <c r="A179" s="41"/>
      <c r="B179" s="42"/>
      <c r="C179" s="278" t="s">
        <v>315</v>
      </c>
      <c r="D179" s="278" t="s">
        <v>206</v>
      </c>
      <c r="E179" s="279" t="s">
        <v>2900</v>
      </c>
      <c r="F179" s="280" t="s">
        <v>2901</v>
      </c>
      <c r="G179" s="281" t="s">
        <v>353</v>
      </c>
      <c r="H179" s="282">
        <v>60</v>
      </c>
      <c r="I179" s="283"/>
      <c r="J179" s="284">
        <f>ROUND(I179*H179,2)</f>
        <v>0</v>
      </c>
      <c r="K179" s="285"/>
      <c r="L179" s="286"/>
      <c r="M179" s="287" t="s">
        <v>1</v>
      </c>
      <c r="N179" s="288" t="s">
        <v>47</v>
      </c>
      <c r="O179" s="94"/>
      <c r="P179" s="260">
        <f>O179*H179</f>
        <v>0</v>
      </c>
      <c r="Q179" s="260">
        <v>1E-05</v>
      </c>
      <c r="R179" s="260">
        <f>Q179*H179</f>
        <v>0.0006000000000000001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405</v>
      </c>
      <c r="AT179" s="262" t="s">
        <v>206</v>
      </c>
      <c r="AU179" s="262" t="s">
        <v>92</v>
      </c>
      <c r="AY179" s="18" t="s">
        <v>195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308</v>
      </c>
      <c r="BM179" s="262" t="s">
        <v>2902</v>
      </c>
    </row>
    <row r="180" spans="1:47" s="2" customFormat="1" ht="12">
      <c r="A180" s="41"/>
      <c r="B180" s="42"/>
      <c r="C180" s="43"/>
      <c r="D180" s="263" t="s">
        <v>202</v>
      </c>
      <c r="E180" s="43"/>
      <c r="F180" s="264" t="s">
        <v>2901</v>
      </c>
      <c r="G180" s="43"/>
      <c r="H180" s="43"/>
      <c r="I180" s="221"/>
      <c r="J180" s="43"/>
      <c r="K180" s="43"/>
      <c r="L180" s="44"/>
      <c r="M180" s="265"/>
      <c r="N180" s="266"/>
      <c r="O180" s="94"/>
      <c r="P180" s="94"/>
      <c r="Q180" s="94"/>
      <c r="R180" s="94"/>
      <c r="S180" s="94"/>
      <c r="T180" s="95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8" t="s">
        <v>202</v>
      </c>
      <c r="AU180" s="18" t="s">
        <v>92</v>
      </c>
    </row>
    <row r="181" spans="1:65" s="2" customFormat="1" ht="24.15" customHeight="1">
      <c r="A181" s="41"/>
      <c r="B181" s="42"/>
      <c r="C181" s="250" t="s">
        <v>321</v>
      </c>
      <c r="D181" s="250" t="s">
        <v>196</v>
      </c>
      <c r="E181" s="251" t="s">
        <v>2903</v>
      </c>
      <c r="F181" s="252" t="s">
        <v>2904</v>
      </c>
      <c r="G181" s="253" t="s">
        <v>353</v>
      </c>
      <c r="H181" s="254">
        <v>2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308</v>
      </c>
      <c r="AT181" s="262" t="s">
        <v>196</v>
      </c>
      <c r="AU181" s="262" t="s">
        <v>92</v>
      </c>
      <c r="AY181" s="18" t="s">
        <v>195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308</v>
      </c>
      <c r="BM181" s="262" t="s">
        <v>2905</v>
      </c>
    </row>
    <row r="182" spans="1:47" s="2" customFormat="1" ht="12">
      <c r="A182" s="41"/>
      <c r="B182" s="42"/>
      <c r="C182" s="43"/>
      <c r="D182" s="263" t="s">
        <v>202</v>
      </c>
      <c r="E182" s="43"/>
      <c r="F182" s="264" t="s">
        <v>2904</v>
      </c>
      <c r="G182" s="43"/>
      <c r="H182" s="43"/>
      <c r="I182" s="221"/>
      <c r="J182" s="43"/>
      <c r="K182" s="43"/>
      <c r="L182" s="44"/>
      <c r="M182" s="265"/>
      <c r="N182" s="266"/>
      <c r="O182" s="94"/>
      <c r="P182" s="94"/>
      <c r="Q182" s="94"/>
      <c r="R182" s="94"/>
      <c r="S182" s="94"/>
      <c r="T182" s="9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8" t="s">
        <v>202</v>
      </c>
      <c r="AU182" s="18" t="s">
        <v>92</v>
      </c>
    </row>
    <row r="183" spans="1:65" s="2" customFormat="1" ht="16.5" customHeight="1">
      <c r="A183" s="41"/>
      <c r="B183" s="42"/>
      <c r="C183" s="278" t="s">
        <v>325</v>
      </c>
      <c r="D183" s="278" t="s">
        <v>206</v>
      </c>
      <c r="E183" s="279" t="s">
        <v>2647</v>
      </c>
      <c r="F183" s="280" t="s">
        <v>2906</v>
      </c>
      <c r="G183" s="281" t="s">
        <v>353</v>
      </c>
      <c r="H183" s="282">
        <v>2</v>
      </c>
      <c r="I183" s="283"/>
      <c r="J183" s="284">
        <f>ROUND(I183*H183,2)</f>
        <v>0</v>
      </c>
      <c r="K183" s="285"/>
      <c r="L183" s="286"/>
      <c r="M183" s="287" t="s">
        <v>1</v>
      </c>
      <c r="N183" s="288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405</v>
      </c>
      <c r="AT183" s="262" t="s">
        <v>206</v>
      </c>
      <c r="AU183" s="262" t="s">
        <v>92</v>
      </c>
      <c r="AY183" s="18" t="s">
        <v>195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308</v>
      </c>
      <c r="BM183" s="262" t="s">
        <v>2907</v>
      </c>
    </row>
    <row r="184" spans="1:47" s="2" customFormat="1" ht="12">
      <c r="A184" s="41"/>
      <c r="B184" s="42"/>
      <c r="C184" s="43"/>
      <c r="D184" s="263" t="s">
        <v>202</v>
      </c>
      <c r="E184" s="43"/>
      <c r="F184" s="264" t="s">
        <v>2906</v>
      </c>
      <c r="G184" s="43"/>
      <c r="H184" s="43"/>
      <c r="I184" s="221"/>
      <c r="J184" s="43"/>
      <c r="K184" s="43"/>
      <c r="L184" s="44"/>
      <c r="M184" s="265"/>
      <c r="N184" s="266"/>
      <c r="O184" s="94"/>
      <c r="P184" s="94"/>
      <c r="Q184" s="94"/>
      <c r="R184" s="94"/>
      <c r="S184" s="94"/>
      <c r="T184" s="95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8" t="s">
        <v>202</v>
      </c>
      <c r="AU184" s="18" t="s">
        <v>92</v>
      </c>
    </row>
    <row r="185" spans="1:65" s="2" customFormat="1" ht="24.15" customHeight="1">
      <c r="A185" s="41"/>
      <c r="B185" s="42"/>
      <c r="C185" s="250" t="s">
        <v>343</v>
      </c>
      <c r="D185" s="250" t="s">
        <v>196</v>
      </c>
      <c r="E185" s="251" t="s">
        <v>2458</v>
      </c>
      <c r="F185" s="252" t="s">
        <v>2459</v>
      </c>
      <c r="G185" s="253" t="s">
        <v>353</v>
      </c>
      <c r="H185" s="254">
        <v>2</v>
      </c>
      <c r="I185" s="255"/>
      <c r="J185" s="256">
        <f>ROUND(I185*H185,2)</f>
        <v>0</v>
      </c>
      <c r="K185" s="257"/>
      <c r="L185" s="44"/>
      <c r="M185" s="258" t="s">
        <v>1</v>
      </c>
      <c r="N185" s="259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308</v>
      </c>
      <c r="AT185" s="262" t="s">
        <v>196</v>
      </c>
      <c r="AU185" s="262" t="s">
        <v>92</v>
      </c>
      <c r="AY185" s="18" t="s">
        <v>195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308</v>
      </c>
      <c r="BM185" s="262" t="s">
        <v>2908</v>
      </c>
    </row>
    <row r="186" spans="1:47" s="2" customFormat="1" ht="12">
      <c r="A186" s="41"/>
      <c r="B186" s="42"/>
      <c r="C186" s="43"/>
      <c r="D186" s="263" t="s">
        <v>202</v>
      </c>
      <c r="E186" s="43"/>
      <c r="F186" s="264" t="s">
        <v>2459</v>
      </c>
      <c r="G186" s="43"/>
      <c r="H186" s="43"/>
      <c r="I186" s="221"/>
      <c r="J186" s="43"/>
      <c r="K186" s="43"/>
      <c r="L186" s="44"/>
      <c r="M186" s="265"/>
      <c r="N186" s="266"/>
      <c r="O186" s="94"/>
      <c r="P186" s="94"/>
      <c r="Q186" s="94"/>
      <c r="R186" s="94"/>
      <c r="S186" s="94"/>
      <c r="T186" s="95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8" t="s">
        <v>202</v>
      </c>
      <c r="AU186" s="18" t="s">
        <v>92</v>
      </c>
    </row>
    <row r="187" spans="1:65" s="2" customFormat="1" ht="16.5" customHeight="1">
      <c r="A187" s="41"/>
      <c r="B187" s="42"/>
      <c r="C187" s="278" t="s">
        <v>7</v>
      </c>
      <c r="D187" s="278" t="s">
        <v>206</v>
      </c>
      <c r="E187" s="279" t="s">
        <v>2650</v>
      </c>
      <c r="F187" s="280" t="s">
        <v>2909</v>
      </c>
      <c r="G187" s="281" t="s">
        <v>863</v>
      </c>
      <c r="H187" s="282">
        <v>2</v>
      </c>
      <c r="I187" s="283"/>
      <c r="J187" s="284">
        <f>ROUND(I187*H187,2)</f>
        <v>0</v>
      </c>
      <c r="K187" s="285"/>
      <c r="L187" s="286"/>
      <c r="M187" s="287" t="s">
        <v>1</v>
      </c>
      <c r="N187" s="288" t="s">
        <v>47</v>
      </c>
      <c r="O187" s="94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405</v>
      </c>
      <c r="AT187" s="262" t="s">
        <v>206</v>
      </c>
      <c r="AU187" s="262" t="s">
        <v>92</v>
      </c>
      <c r="AY187" s="18" t="s">
        <v>195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308</v>
      </c>
      <c r="BM187" s="262" t="s">
        <v>2910</v>
      </c>
    </row>
    <row r="188" spans="1:47" s="2" customFormat="1" ht="12">
      <c r="A188" s="41"/>
      <c r="B188" s="42"/>
      <c r="C188" s="43"/>
      <c r="D188" s="263" t="s">
        <v>202</v>
      </c>
      <c r="E188" s="43"/>
      <c r="F188" s="264" t="s">
        <v>2909</v>
      </c>
      <c r="G188" s="43"/>
      <c r="H188" s="43"/>
      <c r="I188" s="221"/>
      <c r="J188" s="43"/>
      <c r="K188" s="43"/>
      <c r="L188" s="44"/>
      <c r="M188" s="265"/>
      <c r="N188" s="266"/>
      <c r="O188" s="94"/>
      <c r="P188" s="94"/>
      <c r="Q188" s="94"/>
      <c r="R188" s="94"/>
      <c r="S188" s="94"/>
      <c r="T188" s="9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8" t="s">
        <v>202</v>
      </c>
      <c r="AU188" s="18" t="s">
        <v>92</v>
      </c>
    </row>
    <row r="189" spans="1:65" s="2" customFormat="1" ht="24.15" customHeight="1">
      <c r="A189" s="41"/>
      <c r="B189" s="42"/>
      <c r="C189" s="250" t="s">
        <v>355</v>
      </c>
      <c r="D189" s="250" t="s">
        <v>196</v>
      </c>
      <c r="E189" s="251" t="s">
        <v>2558</v>
      </c>
      <c r="F189" s="252" t="s">
        <v>2559</v>
      </c>
      <c r="G189" s="253" t="s">
        <v>353</v>
      </c>
      <c r="H189" s="254">
        <v>2</v>
      </c>
      <c r="I189" s="255"/>
      <c r="J189" s="256">
        <f>ROUND(I189*H189,2)</f>
        <v>0</v>
      </c>
      <c r="K189" s="257"/>
      <c r="L189" s="44"/>
      <c r="M189" s="258" t="s">
        <v>1</v>
      </c>
      <c r="N189" s="259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308</v>
      </c>
      <c r="AT189" s="262" t="s">
        <v>196</v>
      </c>
      <c r="AU189" s="262" t="s">
        <v>92</v>
      </c>
      <c r="AY189" s="18" t="s">
        <v>195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308</v>
      </c>
      <c r="BM189" s="262" t="s">
        <v>2911</v>
      </c>
    </row>
    <row r="190" spans="1:47" s="2" customFormat="1" ht="12">
      <c r="A190" s="41"/>
      <c r="B190" s="42"/>
      <c r="C190" s="43"/>
      <c r="D190" s="263" t="s">
        <v>202</v>
      </c>
      <c r="E190" s="43"/>
      <c r="F190" s="264" t="s">
        <v>2559</v>
      </c>
      <c r="G190" s="43"/>
      <c r="H190" s="43"/>
      <c r="I190" s="221"/>
      <c r="J190" s="43"/>
      <c r="K190" s="43"/>
      <c r="L190" s="44"/>
      <c r="M190" s="265"/>
      <c r="N190" s="266"/>
      <c r="O190" s="94"/>
      <c r="P190" s="94"/>
      <c r="Q190" s="94"/>
      <c r="R190" s="94"/>
      <c r="S190" s="94"/>
      <c r="T190" s="9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8" t="s">
        <v>202</v>
      </c>
      <c r="AU190" s="18" t="s">
        <v>92</v>
      </c>
    </row>
    <row r="191" spans="1:65" s="2" customFormat="1" ht="24.15" customHeight="1">
      <c r="A191" s="41"/>
      <c r="B191" s="42"/>
      <c r="C191" s="278" t="s">
        <v>360</v>
      </c>
      <c r="D191" s="278" t="s">
        <v>206</v>
      </c>
      <c r="E191" s="279" t="s">
        <v>2912</v>
      </c>
      <c r="F191" s="280" t="s">
        <v>2913</v>
      </c>
      <c r="G191" s="281" t="s">
        <v>353</v>
      </c>
      <c r="H191" s="282">
        <v>2</v>
      </c>
      <c r="I191" s="283"/>
      <c r="J191" s="284">
        <f>ROUND(I191*H191,2)</f>
        <v>0</v>
      </c>
      <c r="K191" s="285"/>
      <c r="L191" s="286"/>
      <c r="M191" s="287" t="s">
        <v>1</v>
      </c>
      <c r="N191" s="288" t="s">
        <v>47</v>
      </c>
      <c r="O191" s="94"/>
      <c r="P191" s="260">
        <f>O191*H191</f>
        <v>0</v>
      </c>
      <c r="Q191" s="260">
        <v>0.00105</v>
      </c>
      <c r="R191" s="260">
        <f>Q191*H191</f>
        <v>0.0021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405</v>
      </c>
      <c r="AT191" s="262" t="s">
        <v>206</v>
      </c>
      <c r="AU191" s="262" t="s">
        <v>92</v>
      </c>
      <c r="AY191" s="18" t="s">
        <v>195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308</v>
      </c>
      <c r="BM191" s="262" t="s">
        <v>2914</v>
      </c>
    </row>
    <row r="192" spans="1:47" s="2" customFormat="1" ht="12">
      <c r="A192" s="41"/>
      <c r="B192" s="42"/>
      <c r="C192" s="43"/>
      <c r="D192" s="263" t="s">
        <v>202</v>
      </c>
      <c r="E192" s="43"/>
      <c r="F192" s="264" t="s">
        <v>2913</v>
      </c>
      <c r="G192" s="43"/>
      <c r="H192" s="43"/>
      <c r="I192" s="221"/>
      <c r="J192" s="43"/>
      <c r="K192" s="43"/>
      <c r="L192" s="44"/>
      <c r="M192" s="265"/>
      <c r="N192" s="266"/>
      <c r="O192" s="94"/>
      <c r="P192" s="94"/>
      <c r="Q192" s="94"/>
      <c r="R192" s="94"/>
      <c r="S192" s="94"/>
      <c r="T192" s="9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8" t="s">
        <v>202</v>
      </c>
      <c r="AU192" s="18" t="s">
        <v>92</v>
      </c>
    </row>
    <row r="193" spans="1:65" s="2" customFormat="1" ht="24.15" customHeight="1">
      <c r="A193" s="41"/>
      <c r="B193" s="42"/>
      <c r="C193" s="250" t="s">
        <v>365</v>
      </c>
      <c r="D193" s="250" t="s">
        <v>196</v>
      </c>
      <c r="E193" s="251" t="s">
        <v>2570</v>
      </c>
      <c r="F193" s="252" t="s">
        <v>2571</v>
      </c>
      <c r="G193" s="253" t="s">
        <v>353</v>
      </c>
      <c r="H193" s="254">
        <v>1</v>
      </c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0</v>
      </c>
      <c r="R193" s="260">
        <f>Q193*H193</f>
        <v>0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308</v>
      </c>
      <c r="AT193" s="262" t="s">
        <v>196</v>
      </c>
      <c r="AU193" s="262" t="s">
        <v>92</v>
      </c>
      <c r="AY193" s="18" t="s">
        <v>195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308</v>
      </c>
      <c r="BM193" s="262" t="s">
        <v>2915</v>
      </c>
    </row>
    <row r="194" spans="1:47" s="2" customFormat="1" ht="12">
      <c r="A194" s="41"/>
      <c r="B194" s="42"/>
      <c r="C194" s="43"/>
      <c r="D194" s="263" t="s">
        <v>202</v>
      </c>
      <c r="E194" s="43"/>
      <c r="F194" s="264" t="s">
        <v>2571</v>
      </c>
      <c r="G194" s="43"/>
      <c r="H194" s="43"/>
      <c r="I194" s="221"/>
      <c r="J194" s="43"/>
      <c r="K194" s="43"/>
      <c r="L194" s="44"/>
      <c r="M194" s="265"/>
      <c r="N194" s="266"/>
      <c r="O194" s="94"/>
      <c r="P194" s="94"/>
      <c r="Q194" s="94"/>
      <c r="R194" s="94"/>
      <c r="S194" s="94"/>
      <c r="T194" s="95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8" t="s">
        <v>202</v>
      </c>
      <c r="AU194" s="18" t="s">
        <v>92</v>
      </c>
    </row>
    <row r="195" spans="1:65" s="2" customFormat="1" ht="24.15" customHeight="1">
      <c r="A195" s="41"/>
      <c r="B195" s="42"/>
      <c r="C195" s="278" t="s">
        <v>370</v>
      </c>
      <c r="D195" s="278" t="s">
        <v>206</v>
      </c>
      <c r="E195" s="279" t="s">
        <v>2916</v>
      </c>
      <c r="F195" s="280" t="s">
        <v>2917</v>
      </c>
      <c r="G195" s="281" t="s">
        <v>353</v>
      </c>
      <c r="H195" s="282">
        <v>1</v>
      </c>
      <c r="I195" s="283"/>
      <c r="J195" s="284">
        <f>ROUND(I195*H195,2)</f>
        <v>0</v>
      </c>
      <c r="K195" s="285"/>
      <c r="L195" s="286"/>
      <c r="M195" s="287" t="s">
        <v>1</v>
      </c>
      <c r="N195" s="288" t="s">
        <v>47</v>
      </c>
      <c r="O195" s="94"/>
      <c r="P195" s="260">
        <f>O195*H195</f>
        <v>0</v>
      </c>
      <c r="Q195" s="260">
        <v>0.00105</v>
      </c>
      <c r="R195" s="260">
        <f>Q195*H195</f>
        <v>0.00105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405</v>
      </c>
      <c r="AT195" s="262" t="s">
        <v>206</v>
      </c>
      <c r="AU195" s="262" t="s">
        <v>92</v>
      </c>
      <c r="AY195" s="18" t="s">
        <v>195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308</v>
      </c>
      <c r="BM195" s="262" t="s">
        <v>2918</v>
      </c>
    </row>
    <row r="196" spans="1:47" s="2" customFormat="1" ht="12">
      <c r="A196" s="41"/>
      <c r="B196" s="42"/>
      <c r="C196" s="43"/>
      <c r="D196" s="263" t="s">
        <v>202</v>
      </c>
      <c r="E196" s="43"/>
      <c r="F196" s="264" t="s">
        <v>2917</v>
      </c>
      <c r="G196" s="43"/>
      <c r="H196" s="43"/>
      <c r="I196" s="221"/>
      <c r="J196" s="43"/>
      <c r="K196" s="43"/>
      <c r="L196" s="44"/>
      <c r="M196" s="265"/>
      <c r="N196" s="266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202</v>
      </c>
      <c r="AU196" s="18" t="s">
        <v>92</v>
      </c>
    </row>
    <row r="197" spans="1:65" s="2" customFormat="1" ht="24.15" customHeight="1">
      <c r="A197" s="41"/>
      <c r="B197" s="42"/>
      <c r="C197" s="250" t="s">
        <v>376</v>
      </c>
      <c r="D197" s="250" t="s">
        <v>196</v>
      </c>
      <c r="E197" s="251" t="s">
        <v>2665</v>
      </c>
      <c r="F197" s="252" t="s">
        <v>2666</v>
      </c>
      <c r="G197" s="253" t="s">
        <v>215</v>
      </c>
      <c r="H197" s="254">
        <v>25</v>
      </c>
      <c r="I197" s="255"/>
      <c r="J197" s="256">
        <f>ROUND(I197*H197,2)</f>
        <v>0</v>
      </c>
      <c r="K197" s="257"/>
      <c r="L197" s="44"/>
      <c r="M197" s="258" t="s">
        <v>1</v>
      </c>
      <c r="N197" s="259" t="s">
        <v>47</v>
      </c>
      <c r="O197" s="94"/>
      <c r="P197" s="260">
        <f>O197*H197</f>
        <v>0</v>
      </c>
      <c r="Q197" s="260">
        <v>0</v>
      </c>
      <c r="R197" s="260">
        <f>Q197*H197</f>
        <v>0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308</v>
      </c>
      <c r="AT197" s="262" t="s">
        <v>196</v>
      </c>
      <c r="AU197" s="262" t="s">
        <v>92</v>
      </c>
      <c r="AY197" s="18" t="s">
        <v>195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308</v>
      </c>
      <c r="BM197" s="262" t="s">
        <v>2919</v>
      </c>
    </row>
    <row r="198" spans="1:47" s="2" customFormat="1" ht="12">
      <c r="A198" s="41"/>
      <c r="B198" s="42"/>
      <c r="C198" s="43"/>
      <c r="D198" s="263" t="s">
        <v>202</v>
      </c>
      <c r="E198" s="43"/>
      <c r="F198" s="264" t="s">
        <v>2666</v>
      </c>
      <c r="G198" s="43"/>
      <c r="H198" s="43"/>
      <c r="I198" s="221"/>
      <c r="J198" s="43"/>
      <c r="K198" s="43"/>
      <c r="L198" s="44"/>
      <c r="M198" s="265"/>
      <c r="N198" s="266"/>
      <c r="O198" s="94"/>
      <c r="P198" s="94"/>
      <c r="Q198" s="94"/>
      <c r="R198" s="94"/>
      <c r="S198" s="94"/>
      <c r="T198" s="95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8" t="s">
        <v>202</v>
      </c>
      <c r="AU198" s="18" t="s">
        <v>92</v>
      </c>
    </row>
    <row r="199" spans="1:65" s="2" customFormat="1" ht="16.5" customHeight="1">
      <c r="A199" s="41"/>
      <c r="B199" s="42"/>
      <c r="C199" s="278" t="s">
        <v>381</v>
      </c>
      <c r="D199" s="278" t="s">
        <v>206</v>
      </c>
      <c r="E199" s="279" t="s">
        <v>2920</v>
      </c>
      <c r="F199" s="280" t="s">
        <v>2921</v>
      </c>
      <c r="G199" s="281" t="s">
        <v>542</v>
      </c>
      <c r="H199" s="282">
        <v>25</v>
      </c>
      <c r="I199" s="283"/>
      <c r="J199" s="284">
        <f>ROUND(I199*H199,2)</f>
        <v>0</v>
      </c>
      <c r="K199" s="285"/>
      <c r="L199" s="286"/>
      <c r="M199" s="287" t="s">
        <v>1</v>
      </c>
      <c r="N199" s="288" t="s">
        <v>47</v>
      </c>
      <c r="O199" s="94"/>
      <c r="P199" s="260">
        <f>O199*H199</f>
        <v>0</v>
      </c>
      <c r="Q199" s="260">
        <v>0.001</v>
      </c>
      <c r="R199" s="260">
        <f>Q199*H199</f>
        <v>0.025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405</v>
      </c>
      <c r="AT199" s="262" t="s">
        <v>206</v>
      </c>
      <c r="AU199" s="262" t="s">
        <v>92</v>
      </c>
      <c r="AY199" s="18" t="s">
        <v>195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308</v>
      </c>
      <c r="BM199" s="262" t="s">
        <v>2922</v>
      </c>
    </row>
    <row r="200" spans="1:47" s="2" customFormat="1" ht="12">
      <c r="A200" s="41"/>
      <c r="B200" s="42"/>
      <c r="C200" s="43"/>
      <c r="D200" s="263" t="s">
        <v>202</v>
      </c>
      <c r="E200" s="43"/>
      <c r="F200" s="264" t="s">
        <v>2921</v>
      </c>
      <c r="G200" s="43"/>
      <c r="H200" s="43"/>
      <c r="I200" s="221"/>
      <c r="J200" s="43"/>
      <c r="K200" s="43"/>
      <c r="L200" s="44"/>
      <c r="M200" s="265"/>
      <c r="N200" s="266"/>
      <c r="O200" s="94"/>
      <c r="P200" s="94"/>
      <c r="Q200" s="94"/>
      <c r="R200" s="94"/>
      <c r="S200" s="94"/>
      <c r="T200" s="95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8" t="s">
        <v>202</v>
      </c>
      <c r="AU200" s="18" t="s">
        <v>92</v>
      </c>
    </row>
    <row r="201" spans="1:65" s="2" customFormat="1" ht="16.5" customHeight="1">
      <c r="A201" s="41"/>
      <c r="B201" s="42"/>
      <c r="C201" s="250" t="s">
        <v>385</v>
      </c>
      <c r="D201" s="250" t="s">
        <v>196</v>
      </c>
      <c r="E201" s="251" t="s">
        <v>2689</v>
      </c>
      <c r="F201" s="252" t="s">
        <v>2690</v>
      </c>
      <c r="G201" s="253" t="s">
        <v>353</v>
      </c>
      <c r="H201" s="254">
        <v>30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0</v>
      </c>
      <c r="R201" s="260">
        <f>Q201*H201</f>
        <v>0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308</v>
      </c>
      <c r="AT201" s="262" t="s">
        <v>196</v>
      </c>
      <c r="AU201" s="262" t="s">
        <v>92</v>
      </c>
      <c r="AY201" s="18" t="s">
        <v>195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308</v>
      </c>
      <c r="BM201" s="262" t="s">
        <v>2923</v>
      </c>
    </row>
    <row r="202" spans="1:47" s="2" customFormat="1" ht="12">
      <c r="A202" s="41"/>
      <c r="B202" s="42"/>
      <c r="C202" s="43"/>
      <c r="D202" s="263" t="s">
        <v>202</v>
      </c>
      <c r="E202" s="43"/>
      <c r="F202" s="264" t="s">
        <v>2690</v>
      </c>
      <c r="G202" s="43"/>
      <c r="H202" s="43"/>
      <c r="I202" s="221"/>
      <c r="J202" s="43"/>
      <c r="K202" s="43"/>
      <c r="L202" s="44"/>
      <c r="M202" s="265"/>
      <c r="N202" s="266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202</v>
      </c>
      <c r="AU202" s="18" t="s">
        <v>92</v>
      </c>
    </row>
    <row r="203" spans="1:65" s="2" customFormat="1" ht="16.5" customHeight="1">
      <c r="A203" s="41"/>
      <c r="B203" s="42"/>
      <c r="C203" s="278" t="s">
        <v>391</v>
      </c>
      <c r="D203" s="278" t="s">
        <v>206</v>
      </c>
      <c r="E203" s="279" t="s">
        <v>2924</v>
      </c>
      <c r="F203" s="280" t="s">
        <v>2925</v>
      </c>
      <c r="G203" s="281" t="s">
        <v>353</v>
      </c>
      <c r="H203" s="282">
        <v>30</v>
      </c>
      <c r="I203" s="283"/>
      <c r="J203" s="284">
        <f>ROUND(I203*H203,2)</f>
        <v>0</v>
      </c>
      <c r="K203" s="285"/>
      <c r="L203" s="286"/>
      <c r="M203" s="287" t="s">
        <v>1</v>
      </c>
      <c r="N203" s="288" t="s">
        <v>47</v>
      </c>
      <c r="O203" s="94"/>
      <c r="P203" s="260">
        <f>O203*H203</f>
        <v>0</v>
      </c>
      <c r="Q203" s="260">
        <v>0.00023</v>
      </c>
      <c r="R203" s="260">
        <f>Q203*H203</f>
        <v>0.0069</v>
      </c>
      <c r="S203" s="260">
        <v>0</v>
      </c>
      <c r="T203" s="26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405</v>
      </c>
      <c r="AT203" s="262" t="s">
        <v>206</v>
      </c>
      <c r="AU203" s="262" t="s">
        <v>92</v>
      </c>
      <c r="AY203" s="18" t="s">
        <v>195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308</v>
      </c>
      <c r="BM203" s="262" t="s">
        <v>2926</v>
      </c>
    </row>
    <row r="204" spans="1:47" s="2" customFormat="1" ht="12">
      <c r="A204" s="41"/>
      <c r="B204" s="42"/>
      <c r="C204" s="43"/>
      <c r="D204" s="263" t="s">
        <v>202</v>
      </c>
      <c r="E204" s="43"/>
      <c r="F204" s="264" t="s">
        <v>2925</v>
      </c>
      <c r="G204" s="43"/>
      <c r="H204" s="43"/>
      <c r="I204" s="221"/>
      <c r="J204" s="43"/>
      <c r="K204" s="43"/>
      <c r="L204" s="44"/>
      <c r="M204" s="265"/>
      <c r="N204" s="266"/>
      <c r="O204" s="94"/>
      <c r="P204" s="94"/>
      <c r="Q204" s="94"/>
      <c r="R204" s="94"/>
      <c r="S204" s="94"/>
      <c r="T204" s="95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8" t="s">
        <v>202</v>
      </c>
      <c r="AU204" s="18" t="s">
        <v>92</v>
      </c>
    </row>
    <row r="205" spans="1:65" s="2" customFormat="1" ht="24.15" customHeight="1">
      <c r="A205" s="41"/>
      <c r="B205" s="42"/>
      <c r="C205" s="250" t="s">
        <v>396</v>
      </c>
      <c r="D205" s="250" t="s">
        <v>196</v>
      </c>
      <c r="E205" s="251" t="s">
        <v>2927</v>
      </c>
      <c r="F205" s="252" t="s">
        <v>2928</v>
      </c>
      <c r="G205" s="253" t="s">
        <v>353</v>
      </c>
      <c r="H205" s="254">
        <v>30</v>
      </c>
      <c r="I205" s="255"/>
      <c r="J205" s="256">
        <f>ROUND(I205*H205,2)</f>
        <v>0</v>
      </c>
      <c r="K205" s="257"/>
      <c r="L205" s="44"/>
      <c r="M205" s="258" t="s">
        <v>1</v>
      </c>
      <c r="N205" s="259" t="s">
        <v>47</v>
      </c>
      <c r="O205" s="94"/>
      <c r="P205" s="260">
        <f>O205*H205</f>
        <v>0</v>
      </c>
      <c r="Q205" s="260">
        <v>0</v>
      </c>
      <c r="R205" s="260">
        <f>Q205*H205</f>
        <v>0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308</v>
      </c>
      <c r="AT205" s="262" t="s">
        <v>196</v>
      </c>
      <c r="AU205" s="262" t="s">
        <v>92</v>
      </c>
      <c r="AY205" s="18" t="s">
        <v>195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308</v>
      </c>
      <c r="BM205" s="262" t="s">
        <v>2929</v>
      </c>
    </row>
    <row r="206" spans="1:47" s="2" customFormat="1" ht="12">
      <c r="A206" s="41"/>
      <c r="B206" s="42"/>
      <c r="C206" s="43"/>
      <c r="D206" s="263" t="s">
        <v>202</v>
      </c>
      <c r="E206" s="43"/>
      <c r="F206" s="264" t="s">
        <v>2928</v>
      </c>
      <c r="G206" s="43"/>
      <c r="H206" s="43"/>
      <c r="I206" s="221"/>
      <c r="J206" s="43"/>
      <c r="K206" s="43"/>
      <c r="L206" s="44"/>
      <c r="M206" s="265"/>
      <c r="N206" s="266"/>
      <c r="O206" s="94"/>
      <c r="P206" s="94"/>
      <c r="Q206" s="94"/>
      <c r="R206" s="94"/>
      <c r="S206" s="94"/>
      <c r="T206" s="95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8" t="s">
        <v>202</v>
      </c>
      <c r="AU206" s="18" t="s">
        <v>92</v>
      </c>
    </row>
    <row r="207" spans="1:65" s="2" customFormat="1" ht="37.8" customHeight="1">
      <c r="A207" s="41"/>
      <c r="B207" s="42"/>
      <c r="C207" s="278" t="s">
        <v>400</v>
      </c>
      <c r="D207" s="278" t="s">
        <v>206</v>
      </c>
      <c r="E207" s="279" t="s">
        <v>2930</v>
      </c>
      <c r="F207" s="280" t="s">
        <v>2931</v>
      </c>
      <c r="G207" s="281" t="s">
        <v>2932</v>
      </c>
      <c r="H207" s="282">
        <v>5</v>
      </c>
      <c r="I207" s="283"/>
      <c r="J207" s="284">
        <f>ROUND(I207*H207,2)</f>
        <v>0</v>
      </c>
      <c r="K207" s="285"/>
      <c r="L207" s="286"/>
      <c r="M207" s="287" t="s">
        <v>1</v>
      </c>
      <c r="N207" s="288" t="s">
        <v>47</v>
      </c>
      <c r="O207" s="94"/>
      <c r="P207" s="260">
        <f>O207*H207</f>
        <v>0</v>
      </c>
      <c r="Q207" s="260">
        <v>0.027</v>
      </c>
      <c r="R207" s="260">
        <f>Q207*H207</f>
        <v>0.135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405</v>
      </c>
      <c r="AT207" s="262" t="s">
        <v>206</v>
      </c>
      <c r="AU207" s="262" t="s">
        <v>92</v>
      </c>
      <c r="AY207" s="18" t="s">
        <v>195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308</v>
      </c>
      <c r="BM207" s="262" t="s">
        <v>2933</v>
      </c>
    </row>
    <row r="208" spans="1:47" s="2" customFormat="1" ht="12">
      <c r="A208" s="41"/>
      <c r="B208" s="42"/>
      <c r="C208" s="43"/>
      <c r="D208" s="263" t="s">
        <v>202</v>
      </c>
      <c r="E208" s="43"/>
      <c r="F208" s="264" t="s">
        <v>2931</v>
      </c>
      <c r="G208" s="43"/>
      <c r="H208" s="43"/>
      <c r="I208" s="221"/>
      <c r="J208" s="43"/>
      <c r="K208" s="43"/>
      <c r="L208" s="44"/>
      <c r="M208" s="265"/>
      <c r="N208" s="266"/>
      <c r="O208" s="94"/>
      <c r="P208" s="94"/>
      <c r="Q208" s="94"/>
      <c r="R208" s="94"/>
      <c r="S208" s="94"/>
      <c r="T208" s="95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8" t="s">
        <v>202</v>
      </c>
      <c r="AU208" s="18" t="s">
        <v>92</v>
      </c>
    </row>
    <row r="209" spans="1:65" s="2" customFormat="1" ht="24.15" customHeight="1">
      <c r="A209" s="41"/>
      <c r="B209" s="42"/>
      <c r="C209" s="250" t="s">
        <v>405</v>
      </c>
      <c r="D209" s="250" t="s">
        <v>196</v>
      </c>
      <c r="E209" s="251" t="s">
        <v>2934</v>
      </c>
      <c r="F209" s="252" t="s">
        <v>2935</v>
      </c>
      <c r="G209" s="253" t="s">
        <v>353</v>
      </c>
      <c r="H209" s="254">
        <v>30</v>
      </c>
      <c r="I209" s="255"/>
      <c r="J209" s="256">
        <f>ROUND(I209*H209,2)</f>
        <v>0</v>
      </c>
      <c r="K209" s="257"/>
      <c r="L209" s="44"/>
      <c r="M209" s="258" t="s">
        <v>1</v>
      </c>
      <c r="N209" s="259" t="s">
        <v>47</v>
      </c>
      <c r="O209" s="94"/>
      <c r="P209" s="260">
        <f>O209*H209</f>
        <v>0</v>
      </c>
      <c r="Q209" s="260">
        <v>0</v>
      </c>
      <c r="R209" s="260">
        <f>Q209*H209</f>
        <v>0</v>
      </c>
      <c r="S209" s="260">
        <v>0</v>
      </c>
      <c r="T209" s="26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2" t="s">
        <v>308</v>
      </c>
      <c r="AT209" s="262" t="s">
        <v>196</v>
      </c>
      <c r="AU209" s="262" t="s">
        <v>92</v>
      </c>
      <c r="AY209" s="18" t="s">
        <v>195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8" t="s">
        <v>90</v>
      </c>
      <c r="BK209" s="154">
        <f>ROUND(I209*H209,2)</f>
        <v>0</v>
      </c>
      <c r="BL209" s="18" t="s">
        <v>308</v>
      </c>
      <c r="BM209" s="262" t="s">
        <v>2936</v>
      </c>
    </row>
    <row r="210" spans="1:47" s="2" customFormat="1" ht="12">
      <c r="A210" s="41"/>
      <c r="B210" s="42"/>
      <c r="C210" s="43"/>
      <c r="D210" s="263" t="s">
        <v>202</v>
      </c>
      <c r="E210" s="43"/>
      <c r="F210" s="264" t="s">
        <v>2935</v>
      </c>
      <c r="G210" s="43"/>
      <c r="H210" s="43"/>
      <c r="I210" s="221"/>
      <c r="J210" s="43"/>
      <c r="K210" s="43"/>
      <c r="L210" s="44"/>
      <c r="M210" s="265"/>
      <c r="N210" s="266"/>
      <c r="O210" s="94"/>
      <c r="P210" s="94"/>
      <c r="Q210" s="94"/>
      <c r="R210" s="94"/>
      <c r="S210" s="94"/>
      <c r="T210" s="95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8" t="s">
        <v>202</v>
      </c>
      <c r="AU210" s="18" t="s">
        <v>92</v>
      </c>
    </row>
    <row r="211" spans="1:65" s="2" customFormat="1" ht="24.15" customHeight="1">
      <c r="A211" s="41"/>
      <c r="B211" s="42"/>
      <c r="C211" s="278" t="s">
        <v>412</v>
      </c>
      <c r="D211" s="278" t="s">
        <v>206</v>
      </c>
      <c r="E211" s="279" t="s">
        <v>2635</v>
      </c>
      <c r="F211" s="280" t="s">
        <v>2937</v>
      </c>
      <c r="G211" s="281" t="s">
        <v>353</v>
      </c>
      <c r="H211" s="282">
        <v>30</v>
      </c>
      <c r="I211" s="283"/>
      <c r="J211" s="284">
        <f>ROUND(I211*H211,2)</f>
        <v>0</v>
      </c>
      <c r="K211" s="285"/>
      <c r="L211" s="286"/>
      <c r="M211" s="287" t="s">
        <v>1</v>
      </c>
      <c r="N211" s="288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405</v>
      </c>
      <c r="AT211" s="262" t="s">
        <v>206</v>
      </c>
      <c r="AU211" s="262" t="s">
        <v>92</v>
      </c>
      <c r="AY211" s="18" t="s">
        <v>195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308</v>
      </c>
      <c r="BM211" s="262" t="s">
        <v>2938</v>
      </c>
    </row>
    <row r="212" spans="1:47" s="2" customFormat="1" ht="12">
      <c r="A212" s="41"/>
      <c r="B212" s="42"/>
      <c r="C212" s="43"/>
      <c r="D212" s="263" t="s">
        <v>202</v>
      </c>
      <c r="E212" s="43"/>
      <c r="F212" s="264" t="s">
        <v>2937</v>
      </c>
      <c r="G212" s="43"/>
      <c r="H212" s="43"/>
      <c r="I212" s="221"/>
      <c r="J212" s="43"/>
      <c r="K212" s="43"/>
      <c r="L212" s="44"/>
      <c r="M212" s="265"/>
      <c r="N212" s="266"/>
      <c r="O212" s="94"/>
      <c r="P212" s="94"/>
      <c r="Q212" s="94"/>
      <c r="R212" s="94"/>
      <c r="S212" s="94"/>
      <c r="T212" s="95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8" t="s">
        <v>202</v>
      </c>
      <c r="AU212" s="18" t="s">
        <v>92</v>
      </c>
    </row>
    <row r="213" spans="1:65" s="2" customFormat="1" ht="37.8" customHeight="1">
      <c r="A213" s="41"/>
      <c r="B213" s="42"/>
      <c r="C213" s="250" t="s">
        <v>418</v>
      </c>
      <c r="D213" s="250" t="s">
        <v>196</v>
      </c>
      <c r="E213" s="251" t="s">
        <v>2939</v>
      </c>
      <c r="F213" s="252" t="s">
        <v>2940</v>
      </c>
      <c r="G213" s="253" t="s">
        <v>353</v>
      </c>
      <c r="H213" s="254">
        <v>2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308</v>
      </c>
      <c r="AT213" s="262" t="s">
        <v>196</v>
      </c>
      <c r="AU213" s="262" t="s">
        <v>92</v>
      </c>
      <c r="AY213" s="18" t="s">
        <v>195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308</v>
      </c>
      <c r="BM213" s="262" t="s">
        <v>2941</v>
      </c>
    </row>
    <row r="214" spans="1:47" s="2" customFormat="1" ht="12">
      <c r="A214" s="41"/>
      <c r="B214" s="42"/>
      <c r="C214" s="43"/>
      <c r="D214" s="263" t="s">
        <v>202</v>
      </c>
      <c r="E214" s="43"/>
      <c r="F214" s="264" t="s">
        <v>2940</v>
      </c>
      <c r="G214" s="43"/>
      <c r="H214" s="43"/>
      <c r="I214" s="221"/>
      <c r="J214" s="43"/>
      <c r="K214" s="43"/>
      <c r="L214" s="44"/>
      <c r="M214" s="265"/>
      <c r="N214" s="266"/>
      <c r="O214" s="94"/>
      <c r="P214" s="94"/>
      <c r="Q214" s="94"/>
      <c r="R214" s="94"/>
      <c r="S214" s="94"/>
      <c r="T214" s="95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8" t="s">
        <v>202</v>
      </c>
      <c r="AU214" s="18" t="s">
        <v>92</v>
      </c>
    </row>
    <row r="215" spans="1:65" s="2" customFormat="1" ht="21.75" customHeight="1">
      <c r="A215" s="41"/>
      <c r="B215" s="42"/>
      <c r="C215" s="278" t="s">
        <v>422</v>
      </c>
      <c r="D215" s="278" t="s">
        <v>206</v>
      </c>
      <c r="E215" s="279" t="s">
        <v>2638</v>
      </c>
      <c r="F215" s="280" t="s">
        <v>2942</v>
      </c>
      <c r="G215" s="281" t="s">
        <v>353</v>
      </c>
      <c r="H215" s="282">
        <v>2</v>
      </c>
      <c r="I215" s="283"/>
      <c r="J215" s="284">
        <f>ROUND(I215*H215,2)</f>
        <v>0</v>
      </c>
      <c r="K215" s="285"/>
      <c r="L215" s="286"/>
      <c r="M215" s="287" t="s">
        <v>1</v>
      </c>
      <c r="N215" s="288" t="s">
        <v>47</v>
      </c>
      <c r="O215" s="94"/>
      <c r="P215" s="260">
        <f>O215*H215</f>
        <v>0</v>
      </c>
      <c r="Q215" s="260">
        <v>0</v>
      </c>
      <c r="R215" s="260">
        <f>Q215*H215</f>
        <v>0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405</v>
      </c>
      <c r="AT215" s="262" t="s">
        <v>206</v>
      </c>
      <c r="AU215" s="262" t="s">
        <v>92</v>
      </c>
      <c r="AY215" s="18" t="s">
        <v>195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308</v>
      </c>
      <c r="BM215" s="262" t="s">
        <v>2943</v>
      </c>
    </row>
    <row r="216" spans="1:47" s="2" customFormat="1" ht="12">
      <c r="A216" s="41"/>
      <c r="B216" s="42"/>
      <c r="C216" s="43"/>
      <c r="D216" s="263" t="s">
        <v>202</v>
      </c>
      <c r="E216" s="43"/>
      <c r="F216" s="264" t="s">
        <v>2942</v>
      </c>
      <c r="G216" s="43"/>
      <c r="H216" s="43"/>
      <c r="I216" s="221"/>
      <c r="J216" s="43"/>
      <c r="K216" s="43"/>
      <c r="L216" s="44"/>
      <c r="M216" s="265"/>
      <c r="N216" s="266"/>
      <c r="O216" s="94"/>
      <c r="P216" s="94"/>
      <c r="Q216" s="94"/>
      <c r="R216" s="94"/>
      <c r="S216" s="94"/>
      <c r="T216" s="95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8" t="s">
        <v>202</v>
      </c>
      <c r="AU216" s="18" t="s">
        <v>92</v>
      </c>
    </row>
    <row r="217" spans="1:65" s="2" customFormat="1" ht="24.15" customHeight="1">
      <c r="A217" s="41"/>
      <c r="B217" s="42"/>
      <c r="C217" s="250" t="s">
        <v>426</v>
      </c>
      <c r="D217" s="250" t="s">
        <v>196</v>
      </c>
      <c r="E217" s="251" t="s">
        <v>2944</v>
      </c>
      <c r="F217" s="252" t="s">
        <v>2945</v>
      </c>
      <c r="G217" s="253" t="s">
        <v>353</v>
      </c>
      <c r="H217" s="254">
        <v>32</v>
      </c>
      <c r="I217" s="255"/>
      <c r="J217" s="256">
        <f>ROUND(I217*H217,2)</f>
        <v>0</v>
      </c>
      <c r="K217" s="257"/>
      <c r="L217" s="44"/>
      <c r="M217" s="258" t="s">
        <v>1</v>
      </c>
      <c r="N217" s="259" t="s">
        <v>47</v>
      </c>
      <c r="O217" s="94"/>
      <c r="P217" s="260">
        <f>O217*H217</f>
        <v>0</v>
      </c>
      <c r="Q217" s="260">
        <v>0</v>
      </c>
      <c r="R217" s="260">
        <f>Q217*H217</f>
        <v>0</v>
      </c>
      <c r="S217" s="260">
        <v>0</v>
      </c>
      <c r="T217" s="261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2" t="s">
        <v>308</v>
      </c>
      <c r="AT217" s="262" t="s">
        <v>196</v>
      </c>
      <c r="AU217" s="262" t="s">
        <v>92</v>
      </c>
      <c r="AY217" s="18" t="s">
        <v>195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90</v>
      </c>
      <c r="BK217" s="154">
        <f>ROUND(I217*H217,2)</f>
        <v>0</v>
      </c>
      <c r="BL217" s="18" t="s">
        <v>308</v>
      </c>
      <c r="BM217" s="262" t="s">
        <v>2946</v>
      </c>
    </row>
    <row r="218" spans="1:47" s="2" customFormat="1" ht="12">
      <c r="A218" s="41"/>
      <c r="B218" s="42"/>
      <c r="C218" s="43"/>
      <c r="D218" s="263" t="s">
        <v>202</v>
      </c>
      <c r="E218" s="43"/>
      <c r="F218" s="264" t="s">
        <v>2945</v>
      </c>
      <c r="G218" s="43"/>
      <c r="H218" s="43"/>
      <c r="I218" s="221"/>
      <c r="J218" s="43"/>
      <c r="K218" s="43"/>
      <c r="L218" s="44"/>
      <c r="M218" s="265"/>
      <c r="N218" s="266"/>
      <c r="O218" s="94"/>
      <c r="P218" s="94"/>
      <c r="Q218" s="94"/>
      <c r="R218" s="94"/>
      <c r="S218" s="94"/>
      <c r="T218" s="95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8" t="s">
        <v>202</v>
      </c>
      <c r="AU218" s="18" t="s">
        <v>92</v>
      </c>
    </row>
    <row r="219" spans="1:65" s="2" customFormat="1" ht="16.5" customHeight="1">
      <c r="A219" s="41"/>
      <c r="B219" s="42"/>
      <c r="C219" s="278" t="s">
        <v>431</v>
      </c>
      <c r="D219" s="278" t="s">
        <v>206</v>
      </c>
      <c r="E219" s="279" t="s">
        <v>2641</v>
      </c>
      <c r="F219" s="280" t="s">
        <v>2947</v>
      </c>
      <c r="G219" s="281" t="s">
        <v>353</v>
      </c>
      <c r="H219" s="282">
        <v>2</v>
      </c>
      <c r="I219" s="283"/>
      <c r="J219" s="284">
        <f>ROUND(I219*H219,2)</f>
        <v>0</v>
      </c>
      <c r="K219" s="285"/>
      <c r="L219" s="286"/>
      <c r="M219" s="287" t="s">
        <v>1</v>
      </c>
      <c r="N219" s="288" t="s">
        <v>47</v>
      </c>
      <c r="O219" s="94"/>
      <c r="P219" s="260">
        <f>O219*H219</f>
        <v>0</v>
      </c>
      <c r="Q219" s="260">
        <v>0</v>
      </c>
      <c r="R219" s="260">
        <f>Q219*H219</f>
        <v>0</v>
      </c>
      <c r="S219" s="260">
        <v>0</v>
      </c>
      <c r="T219" s="26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2" t="s">
        <v>405</v>
      </c>
      <c r="AT219" s="262" t="s">
        <v>206</v>
      </c>
      <c r="AU219" s="262" t="s">
        <v>92</v>
      </c>
      <c r="AY219" s="18" t="s">
        <v>195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8" t="s">
        <v>90</v>
      </c>
      <c r="BK219" s="154">
        <f>ROUND(I219*H219,2)</f>
        <v>0</v>
      </c>
      <c r="BL219" s="18" t="s">
        <v>308</v>
      </c>
      <c r="BM219" s="262" t="s">
        <v>2948</v>
      </c>
    </row>
    <row r="220" spans="1:47" s="2" customFormat="1" ht="12">
      <c r="A220" s="41"/>
      <c r="B220" s="42"/>
      <c r="C220" s="43"/>
      <c r="D220" s="263" t="s">
        <v>202</v>
      </c>
      <c r="E220" s="43"/>
      <c r="F220" s="264" t="s">
        <v>2947</v>
      </c>
      <c r="G220" s="43"/>
      <c r="H220" s="43"/>
      <c r="I220" s="221"/>
      <c r="J220" s="43"/>
      <c r="K220" s="43"/>
      <c r="L220" s="44"/>
      <c r="M220" s="265"/>
      <c r="N220" s="266"/>
      <c r="O220" s="94"/>
      <c r="P220" s="94"/>
      <c r="Q220" s="94"/>
      <c r="R220" s="94"/>
      <c r="S220" s="94"/>
      <c r="T220" s="95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8" t="s">
        <v>202</v>
      </c>
      <c r="AU220" s="18" t="s">
        <v>92</v>
      </c>
    </row>
    <row r="221" spans="1:65" s="2" customFormat="1" ht="21.75" customHeight="1">
      <c r="A221" s="41"/>
      <c r="B221" s="42"/>
      <c r="C221" s="278" t="s">
        <v>436</v>
      </c>
      <c r="D221" s="278" t="s">
        <v>206</v>
      </c>
      <c r="E221" s="279" t="s">
        <v>2949</v>
      </c>
      <c r="F221" s="280" t="s">
        <v>2950</v>
      </c>
      <c r="G221" s="281" t="s">
        <v>353</v>
      </c>
      <c r="H221" s="282">
        <v>30</v>
      </c>
      <c r="I221" s="283"/>
      <c r="J221" s="284">
        <f>ROUND(I221*H221,2)</f>
        <v>0</v>
      </c>
      <c r="K221" s="285"/>
      <c r="L221" s="286"/>
      <c r="M221" s="287" t="s">
        <v>1</v>
      </c>
      <c r="N221" s="288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405</v>
      </c>
      <c r="AT221" s="262" t="s">
        <v>206</v>
      </c>
      <c r="AU221" s="262" t="s">
        <v>92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308</v>
      </c>
      <c r="BM221" s="262" t="s">
        <v>2951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2950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92</v>
      </c>
    </row>
    <row r="223" spans="1:65" s="2" customFormat="1" ht="37.8" customHeight="1">
      <c r="A223" s="41"/>
      <c r="B223" s="42"/>
      <c r="C223" s="250" t="s">
        <v>441</v>
      </c>
      <c r="D223" s="250" t="s">
        <v>196</v>
      </c>
      <c r="E223" s="251" t="s">
        <v>2952</v>
      </c>
      <c r="F223" s="252" t="s">
        <v>2953</v>
      </c>
      <c r="G223" s="253" t="s">
        <v>353</v>
      </c>
      <c r="H223" s="254">
        <v>16</v>
      </c>
      <c r="I223" s="255"/>
      <c r="J223" s="256">
        <f>ROUND(I223*H223,2)</f>
        <v>0</v>
      </c>
      <c r="K223" s="257"/>
      <c r="L223" s="44"/>
      <c r="M223" s="258" t="s">
        <v>1</v>
      </c>
      <c r="N223" s="259" t="s">
        <v>47</v>
      </c>
      <c r="O223" s="94"/>
      <c r="P223" s="260">
        <f>O223*H223</f>
        <v>0</v>
      </c>
      <c r="Q223" s="260">
        <v>0</v>
      </c>
      <c r="R223" s="260">
        <f>Q223*H223</f>
        <v>0</v>
      </c>
      <c r="S223" s="260">
        <v>0</v>
      </c>
      <c r="T223" s="261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2" t="s">
        <v>308</v>
      </c>
      <c r="AT223" s="262" t="s">
        <v>196</v>
      </c>
      <c r="AU223" s="262" t="s">
        <v>92</v>
      </c>
      <c r="AY223" s="18" t="s">
        <v>195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90</v>
      </c>
      <c r="BK223" s="154">
        <f>ROUND(I223*H223,2)</f>
        <v>0</v>
      </c>
      <c r="BL223" s="18" t="s">
        <v>308</v>
      </c>
      <c r="BM223" s="262" t="s">
        <v>2954</v>
      </c>
    </row>
    <row r="224" spans="1:47" s="2" customFormat="1" ht="12">
      <c r="A224" s="41"/>
      <c r="B224" s="42"/>
      <c r="C224" s="43"/>
      <c r="D224" s="263" t="s">
        <v>202</v>
      </c>
      <c r="E224" s="43"/>
      <c r="F224" s="264" t="s">
        <v>2953</v>
      </c>
      <c r="G224" s="43"/>
      <c r="H224" s="43"/>
      <c r="I224" s="221"/>
      <c r="J224" s="43"/>
      <c r="K224" s="43"/>
      <c r="L224" s="44"/>
      <c r="M224" s="265"/>
      <c r="N224" s="266"/>
      <c r="O224" s="94"/>
      <c r="P224" s="94"/>
      <c r="Q224" s="94"/>
      <c r="R224" s="94"/>
      <c r="S224" s="94"/>
      <c r="T224" s="95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8" t="s">
        <v>202</v>
      </c>
      <c r="AU224" s="18" t="s">
        <v>92</v>
      </c>
    </row>
    <row r="225" spans="1:65" s="2" customFormat="1" ht="37.8" customHeight="1">
      <c r="A225" s="41"/>
      <c r="B225" s="42"/>
      <c r="C225" s="278" t="s">
        <v>445</v>
      </c>
      <c r="D225" s="278" t="s">
        <v>206</v>
      </c>
      <c r="E225" s="279" t="s">
        <v>2955</v>
      </c>
      <c r="F225" s="280" t="s">
        <v>2956</v>
      </c>
      <c r="G225" s="281" t="s">
        <v>353</v>
      </c>
      <c r="H225" s="282">
        <v>16</v>
      </c>
      <c r="I225" s="283"/>
      <c r="J225" s="284">
        <f>ROUND(I225*H225,2)</f>
        <v>0</v>
      </c>
      <c r="K225" s="285"/>
      <c r="L225" s="286"/>
      <c r="M225" s="287" t="s">
        <v>1</v>
      </c>
      <c r="N225" s="288" t="s">
        <v>47</v>
      </c>
      <c r="O225" s="94"/>
      <c r="P225" s="260">
        <f>O225*H225</f>
        <v>0</v>
      </c>
      <c r="Q225" s="260">
        <v>0.042</v>
      </c>
      <c r="R225" s="260">
        <f>Q225*H225</f>
        <v>0.672</v>
      </c>
      <c r="S225" s="260">
        <v>0</v>
      </c>
      <c r="T225" s="261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2" t="s">
        <v>405</v>
      </c>
      <c r="AT225" s="262" t="s">
        <v>206</v>
      </c>
      <c r="AU225" s="262" t="s">
        <v>92</v>
      </c>
      <c r="AY225" s="18" t="s">
        <v>195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90</v>
      </c>
      <c r="BK225" s="154">
        <f>ROUND(I225*H225,2)</f>
        <v>0</v>
      </c>
      <c r="BL225" s="18" t="s">
        <v>308</v>
      </c>
      <c r="BM225" s="262" t="s">
        <v>2957</v>
      </c>
    </row>
    <row r="226" spans="1:47" s="2" customFormat="1" ht="12">
      <c r="A226" s="41"/>
      <c r="B226" s="42"/>
      <c r="C226" s="43"/>
      <c r="D226" s="263" t="s">
        <v>202</v>
      </c>
      <c r="E226" s="43"/>
      <c r="F226" s="264" t="s">
        <v>2956</v>
      </c>
      <c r="G226" s="43"/>
      <c r="H226" s="43"/>
      <c r="I226" s="221"/>
      <c r="J226" s="43"/>
      <c r="K226" s="43"/>
      <c r="L226" s="44"/>
      <c r="M226" s="265"/>
      <c r="N226" s="266"/>
      <c r="O226" s="94"/>
      <c r="P226" s="94"/>
      <c r="Q226" s="94"/>
      <c r="R226" s="94"/>
      <c r="S226" s="94"/>
      <c r="T226" s="95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8" t="s">
        <v>202</v>
      </c>
      <c r="AU226" s="18" t="s">
        <v>92</v>
      </c>
    </row>
    <row r="227" spans="1:65" s="2" customFormat="1" ht="24.15" customHeight="1">
      <c r="A227" s="41"/>
      <c r="B227" s="42"/>
      <c r="C227" s="278" t="s">
        <v>451</v>
      </c>
      <c r="D227" s="278" t="s">
        <v>206</v>
      </c>
      <c r="E227" s="279" t="s">
        <v>2958</v>
      </c>
      <c r="F227" s="280" t="s">
        <v>2959</v>
      </c>
      <c r="G227" s="281" t="s">
        <v>353</v>
      </c>
      <c r="H227" s="282">
        <v>16</v>
      </c>
      <c r="I227" s="283"/>
      <c r="J227" s="284">
        <f>ROUND(I227*H227,2)</f>
        <v>0</v>
      </c>
      <c r="K227" s="285"/>
      <c r="L227" s="286"/>
      <c r="M227" s="287" t="s">
        <v>1</v>
      </c>
      <c r="N227" s="288" t="s">
        <v>47</v>
      </c>
      <c r="O227" s="94"/>
      <c r="P227" s="260">
        <f>O227*H227</f>
        <v>0</v>
      </c>
      <c r="Q227" s="260">
        <v>0.001</v>
      </c>
      <c r="R227" s="260">
        <f>Q227*H227</f>
        <v>0.016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405</v>
      </c>
      <c r="AT227" s="262" t="s">
        <v>206</v>
      </c>
      <c r="AU227" s="262" t="s">
        <v>92</v>
      </c>
      <c r="AY227" s="18" t="s">
        <v>195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308</v>
      </c>
      <c r="BM227" s="262" t="s">
        <v>2960</v>
      </c>
    </row>
    <row r="228" spans="1:47" s="2" customFormat="1" ht="12">
      <c r="A228" s="41"/>
      <c r="B228" s="42"/>
      <c r="C228" s="43"/>
      <c r="D228" s="263" t="s">
        <v>202</v>
      </c>
      <c r="E228" s="43"/>
      <c r="F228" s="264" t="s">
        <v>2959</v>
      </c>
      <c r="G228" s="43"/>
      <c r="H228" s="43"/>
      <c r="I228" s="221"/>
      <c r="J228" s="43"/>
      <c r="K228" s="43"/>
      <c r="L228" s="44"/>
      <c r="M228" s="265"/>
      <c r="N228" s="266"/>
      <c r="O228" s="94"/>
      <c r="P228" s="94"/>
      <c r="Q228" s="94"/>
      <c r="R228" s="94"/>
      <c r="S228" s="94"/>
      <c r="T228" s="95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8" t="s">
        <v>202</v>
      </c>
      <c r="AU228" s="18" t="s">
        <v>92</v>
      </c>
    </row>
    <row r="229" spans="1:65" s="2" customFormat="1" ht="16.5" customHeight="1">
      <c r="A229" s="41"/>
      <c r="B229" s="42"/>
      <c r="C229" s="250" t="s">
        <v>461</v>
      </c>
      <c r="D229" s="250" t="s">
        <v>196</v>
      </c>
      <c r="E229" s="251" t="s">
        <v>2961</v>
      </c>
      <c r="F229" s="252" t="s">
        <v>2962</v>
      </c>
      <c r="G229" s="253" t="s">
        <v>353</v>
      </c>
      <c r="H229" s="254">
        <v>2</v>
      </c>
      <c r="I229" s="255"/>
      <c r="J229" s="256">
        <f>ROUND(I229*H229,2)</f>
        <v>0</v>
      </c>
      <c r="K229" s="257"/>
      <c r="L229" s="44"/>
      <c r="M229" s="258" t="s">
        <v>1</v>
      </c>
      <c r="N229" s="259" t="s">
        <v>47</v>
      </c>
      <c r="O229" s="94"/>
      <c r="P229" s="260">
        <f>O229*H229</f>
        <v>0</v>
      </c>
      <c r="Q229" s="260">
        <v>0</v>
      </c>
      <c r="R229" s="260">
        <f>Q229*H229</f>
        <v>0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308</v>
      </c>
      <c r="AT229" s="262" t="s">
        <v>196</v>
      </c>
      <c r="AU229" s="262" t="s">
        <v>92</v>
      </c>
      <c r="AY229" s="18" t="s">
        <v>195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308</v>
      </c>
      <c r="BM229" s="262" t="s">
        <v>2963</v>
      </c>
    </row>
    <row r="230" spans="1:47" s="2" customFormat="1" ht="12">
      <c r="A230" s="41"/>
      <c r="B230" s="42"/>
      <c r="C230" s="43"/>
      <c r="D230" s="263" t="s">
        <v>202</v>
      </c>
      <c r="E230" s="43"/>
      <c r="F230" s="264" t="s">
        <v>2962</v>
      </c>
      <c r="G230" s="43"/>
      <c r="H230" s="43"/>
      <c r="I230" s="221"/>
      <c r="J230" s="43"/>
      <c r="K230" s="43"/>
      <c r="L230" s="44"/>
      <c r="M230" s="265"/>
      <c r="N230" s="266"/>
      <c r="O230" s="94"/>
      <c r="P230" s="94"/>
      <c r="Q230" s="94"/>
      <c r="R230" s="94"/>
      <c r="S230" s="94"/>
      <c r="T230" s="9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8" t="s">
        <v>202</v>
      </c>
      <c r="AU230" s="18" t="s">
        <v>92</v>
      </c>
    </row>
    <row r="231" spans="1:65" s="2" customFormat="1" ht="24.15" customHeight="1">
      <c r="A231" s="41"/>
      <c r="B231" s="42"/>
      <c r="C231" s="278" t="s">
        <v>467</v>
      </c>
      <c r="D231" s="278" t="s">
        <v>206</v>
      </c>
      <c r="E231" s="279" t="s">
        <v>2964</v>
      </c>
      <c r="F231" s="280" t="s">
        <v>2965</v>
      </c>
      <c r="G231" s="281" t="s">
        <v>353</v>
      </c>
      <c r="H231" s="282">
        <v>2</v>
      </c>
      <c r="I231" s="283"/>
      <c r="J231" s="284">
        <f>ROUND(I231*H231,2)</f>
        <v>0</v>
      </c>
      <c r="K231" s="285"/>
      <c r="L231" s="286"/>
      <c r="M231" s="287" t="s">
        <v>1</v>
      </c>
      <c r="N231" s="288" t="s">
        <v>47</v>
      </c>
      <c r="O231" s="94"/>
      <c r="P231" s="260">
        <f>O231*H231</f>
        <v>0</v>
      </c>
      <c r="Q231" s="260">
        <v>0</v>
      </c>
      <c r="R231" s="260">
        <f>Q231*H231</f>
        <v>0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405</v>
      </c>
      <c r="AT231" s="262" t="s">
        <v>206</v>
      </c>
      <c r="AU231" s="262" t="s">
        <v>92</v>
      </c>
      <c r="AY231" s="18" t="s">
        <v>195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308</v>
      </c>
      <c r="BM231" s="262" t="s">
        <v>2966</v>
      </c>
    </row>
    <row r="232" spans="1:47" s="2" customFormat="1" ht="12">
      <c r="A232" s="41"/>
      <c r="B232" s="42"/>
      <c r="C232" s="43"/>
      <c r="D232" s="263" t="s">
        <v>202</v>
      </c>
      <c r="E232" s="43"/>
      <c r="F232" s="264" t="s">
        <v>2965</v>
      </c>
      <c r="G232" s="43"/>
      <c r="H232" s="43"/>
      <c r="I232" s="221"/>
      <c r="J232" s="43"/>
      <c r="K232" s="43"/>
      <c r="L232" s="44"/>
      <c r="M232" s="265"/>
      <c r="N232" s="266"/>
      <c r="O232" s="94"/>
      <c r="P232" s="94"/>
      <c r="Q232" s="94"/>
      <c r="R232" s="94"/>
      <c r="S232" s="94"/>
      <c r="T232" s="95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8" t="s">
        <v>202</v>
      </c>
      <c r="AU232" s="18" t="s">
        <v>92</v>
      </c>
    </row>
    <row r="233" spans="1:65" s="2" customFormat="1" ht="16.5" customHeight="1">
      <c r="A233" s="41"/>
      <c r="B233" s="42"/>
      <c r="C233" s="250" t="s">
        <v>473</v>
      </c>
      <c r="D233" s="250" t="s">
        <v>196</v>
      </c>
      <c r="E233" s="251" t="s">
        <v>2967</v>
      </c>
      <c r="F233" s="252" t="s">
        <v>2968</v>
      </c>
      <c r="G233" s="253" t="s">
        <v>353</v>
      </c>
      <c r="H233" s="254">
        <v>2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</v>
      </c>
      <c r="T233" s="26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308</v>
      </c>
      <c r="AT233" s="262" t="s">
        <v>196</v>
      </c>
      <c r="AU233" s="262" t="s">
        <v>92</v>
      </c>
      <c r="AY233" s="18" t="s">
        <v>195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308</v>
      </c>
      <c r="BM233" s="262" t="s">
        <v>2969</v>
      </c>
    </row>
    <row r="234" spans="1:47" s="2" customFormat="1" ht="12">
      <c r="A234" s="41"/>
      <c r="B234" s="42"/>
      <c r="C234" s="43"/>
      <c r="D234" s="263" t="s">
        <v>202</v>
      </c>
      <c r="E234" s="43"/>
      <c r="F234" s="264" t="s">
        <v>2968</v>
      </c>
      <c r="G234" s="43"/>
      <c r="H234" s="43"/>
      <c r="I234" s="221"/>
      <c r="J234" s="43"/>
      <c r="K234" s="43"/>
      <c r="L234" s="44"/>
      <c r="M234" s="265"/>
      <c r="N234" s="266"/>
      <c r="O234" s="94"/>
      <c r="P234" s="94"/>
      <c r="Q234" s="94"/>
      <c r="R234" s="94"/>
      <c r="S234" s="94"/>
      <c r="T234" s="95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8" t="s">
        <v>202</v>
      </c>
      <c r="AU234" s="18" t="s">
        <v>92</v>
      </c>
    </row>
    <row r="235" spans="1:65" s="2" customFormat="1" ht="21.75" customHeight="1">
      <c r="A235" s="41"/>
      <c r="B235" s="42"/>
      <c r="C235" s="278" t="s">
        <v>478</v>
      </c>
      <c r="D235" s="278" t="s">
        <v>206</v>
      </c>
      <c r="E235" s="279" t="s">
        <v>2970</v>
      </c>
      <c r="F235" s="280" t="s">
        <v>2971</v>
      </c>
      <c r="G235" s="281" t="s">
        <v>353</v>
      </c>
      <c r="H235" s="282">
        <v>2</v>
      </c>
      <c r="I235" s="283"/>
      <c r="J235" s="284">
        <f>ROUND(I235*H235,2)</f>
        <v>0</v>
      </c>
      <c r="K235" s="285"/>
      <c r="L235" s="286"/>
      <c r="M235" s="287" t="s">
        <v>1</v>
      </c>
      <c r="N235" s="288" t="s">
        <v>47</v>
      </c>
      <c r="O235" s="94"/>
      <c r="P235" s="260">
        <f>O235*H235</f>
        <v>0</v>
      </c>
      <c r="Q235" s="260">
        <v>0</v>
      </c>
      <c r="R235" s="260">
        <f>Q235*H235</f>
        <v>0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405</v>
      </c>
      <c r="AT235" s="262" t="s">
        <v>206</v>
      </c>
      <c r="AU235" s="262" t="s">
        <v>92</v>
      </c>
      <c r="AY235" s="18" t="s">
        <v>195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308</v>
      </c>
      <c r="BM235" s="262" t="s">
        <v>2972</v>
      </c>
    </row>
    <row r="236" spans="1:47" s="2" customFormat="1" ht="12">
      <c r="A236" s="41"/>
      <c r="B236" s="42"/>
      <c r="C236" s="43"/>
      <c r="D236" s="263" t="s">
        <v>202</v>
      </c>
      <c r="E236" s="43"/>
      <c r="F236" s="264" t="s">
        <v>2971</v>
      </c>
      <c r="G236" s="43"/>
      <c r="H236" s="43"/>
      <c r="I236" s="221"/>
      <c r="J236" s="43"/>
      <c r="K236" s="43"/>
      <c r="L236" s="44"/>
      <c r="M236" s="265"/>
      <c r="N236" s="266"/>
      <c r="O236" s="94"/>
      <c r="P236" s="94"/>
      <c r="Q236" s="94"/>
      <c r="R236" s="94"/>
      <c r="S236" s="94"/>
      <c r="T236" s="95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8" t="s">
        <v>202</v>
      </c>
      <c r="AU236" s="18" t="s">
        <v>92</v>
      </c>
    </row>
    <row r="237" spans="1:65" s="2" customFormat="1" ht="24.15" customHeight="1">
      <c r="A237" s="41"/>
      <c r="B237" s="42"/>
      <c r="C237" s="250" t="s">
        <v>485</v>
      </c>
      <c r="D237" s="250" t="s">
        <v>196</v>
      </c>
      <c r="E237" s="251" t="s">
        <v>2725</v>
      </c>
      <c r="F237" s="252" t="s">
        <v>2726</v>
      </c>
      <c r="G237" s="253" t="s">
        <v>353</v>
      </c>
      <c r="H237" s="254">
        <v>1</v>
      </c>
      <c r="I237" s="255"/>
      <c r="J237" s="256">
        <f>ROUND(I237*H237,2)</f>
        <v>0</v>
      </c>
      <c r="K237" s="257"/>
      <c r="L237" s="44"/>
      <c r="M237" s="258" t="s">
        <v>1</v>
      </c>
      <c r="N237" s="259" t="s">
        <v>47</v>
      </c>
      <c r="O237" s="94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2" t="s">
        <v>308</v>
      </c>
      <c r="AT237" s="262" t="s">
        <v>196</v>
      </c>
      <c r="AU237" s="262" t="s">
        <v>92</v>
      </c>
      <c r="AY237" s="18" t="s">
        <v>195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90</v>
      </c>
      <c r="BK237" s="154">
        <f>ROUND(I237*H237,2)</f>
        <v>0</v>
      </c>
      <c r="BL237" s="18" t="s">
        <v>308</v>
      </c>
      <c r="BM237" s="262" t="s">
        <v>2973</v>
      </c>
    </row>
    <row r="238" spans="1:47" s="2" customFormat="1" ht="12">
      <c r="A238" s="41"/>
      <c r="B238" s="42"/>
      <c r="C238" s="43"/>
      <c r="D238" s="263" t="s">
        <v>202</v>
      </c>
      <c r="E238" s="43"/>
      <c r="F238" s="264" t="s">
        <v>2726</v>
      </c>
      <c r="G238" s="43"/>
      <c r="H238" s="43"/>
      <c r="I238" s="221"/>
      <c r="J238" s="43"/>
      <c r="K238" s="43"/>
      <c r="L238" s="44"/>
      <c r="M238" s="265"/>
      <c r="N238" s="266"/>
      <c r="O238" s="94"/>
      <c r="P238" s="94"/>
      <c r="Q238" s="94"/>
      <c r="R238" s="94"/>
      <c r="S238" s="94"/>
      <c r="T238" s="95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8" t="s">
        <v>202</v>
      </c>
      <c r="AU238" s="18" t="s">
        <v>92</v>
      </c>
    </row>
    <row r="239" spans="1:65" s="2" customFormat="1" ht="24.15" customHeight="1">
      <c r="A239" s="41"/>
      <c r="B239" s="42"/>
      <c r="C239" s="250" t="s">
        <v>492</v>
      </c>
      <c r="D239" s="250" t="s">
        <v>196</v>
      </c>
      <c r="E239" s="251" t="s">
        <v>2728</v>
      </c>
      <c r="F239" s="252" t="s">
        <v>2729</v>
      </c>
      <c r="G239" s="253" t="s">
        <v>353</v>
      </c>
      <c r="H239" s="254">
        <v>2</v>
      </c>
      <c r="I239" s="255"/>
      <c r="J239" s="256">
        <f>ROUND(I239*H239,2)</f>
        <v>0</v>
      </c>
      <c r="K239" s="257"/>
      <c r="L239" s="44"/>
      <c r="M239" s="258" t="s">
        <v>1</v>
      </c>
      <c r="N239" s="259" t="s">
        <v>47</v>
      </c>
      <c r="O239" s="94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308</v>
      </c>
      <c r="AT239" s="262" t="s">
        <v>196</v>
      </c>
      <c r="AU239" s="262" t="s">
        <v>92</v>
      </c>
      <c r="AY239" s="18" t="s">
        <v>195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308</v>
      </c>
      <c r="BM239" s="262" t="s">
        <v>2974</v>
      </c>
    </row>
    <row r="240" spans="1:47" s="2" customFormat="1" ht="12">
      <c r="A240" s="41"/>
      <c r="B240" s="42"/>
      <c r="C240" s="43"/>
      <c r="D240" s="263" t="s">
        <v>202</v>
      </c>
      <c r="E240" s="43"/>
      <c r="F240" s="264" t="s">
        <v>2729</v>
      </c>
      <c r="G240" s="43"/>
      <c r="H240" s="43"/>
      <c r="I240" s="221"/>
      <c r="J240" s="43"/>
      <c r="K240" s="43"/>
      <c r="L240" s="44"/>
      <c r="M240" s="265"/>
      <c r="N240" s="266"/>
      <c r="O240" s="94"/>
      <c r="P240" s="94"/>
      <c r="Q240" s="94"/>
      <c r="R240" s="94"/>
      <c r="S240" s="94"/>
      <c r="T240" s="95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8" t="s">
        <v>202</v>
      </c>
      <c r="AU240" s="18" t="s">
        <v>92</v>
      </c>
    </row>
    <row r="241" spans="1:65" s="2" customFormat="1" ht="16.5" customHeight="1">
      <c r="A241" s="41"/>
      <c r="B241" s="42"/>
      <c r="C241" s="250" t="s">
        <v>496</v>
      </c>
      <c r="D241" s="250" t="s">
        <v>196</v>
      </c>
      <c r="E241" s="251" t="s">
        <v>2734</v>
      </c>
      <c r="F241" s="252" t="s">
        <v>2735</v>
      </c>
      <c r="G241" s="253" t="s">
        <v>215</v>
      </c>
      <c r="H241" s="254">
        <v>200</v>
      </c>
      <c r="I241" s="255"/>
      <c r="J241" s="256">
        <f>ROUND(I241*H241,2)</f>
        <v>0</v>
      </c>
      <c r="K241" s="257"/>
      <c r="L241" s="44"/>
      <c r="M241" s="258" t="s">
        <v>1</v>
      </c>
      <c r="N241" s="259" t="s">
        <v>47</v>
      </c>
      <c r="O241" s="94"/>
      <c r="P241" s="260">
        <f>O241*H241</f>
        <v>0</v>
      </c>
      <c r="Q241" s="260">
        <v>0</v>
      </c>
      <c r="R241" s="260">
        <f>Q241*H241</f>
        <v>0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308</v>
      </c>
      <c r="AT241" s="262" t="s">
        <v>196</v>
      </c>
      <c r="AU241" s="262" t="s">
        <v>92</v>
      </c>
      <c r="AY241" s="18" t="s">
        <v>195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308</v>
      </c>
      <c r="BM241" s="262" t="s">
        <v>2975</v>
      </c>
    </row>
    <row r="242" spans="1:47" s="2" customFormat="1" ht="12">
      <c r="A242" s="41"/>
      <c r="B242" s="42"/>
      <c r="C242" s="43"/>
      <c r="D242" s="263" t="s">
        <v>202</v>
      </c>
      <c r="E242" s="43"/>
      <c r="F242" s="264" t="s">
        <v>2735</v>
      </c>
      <c r="G242" s="43"/>
      <c r="H242" s="43"/>
      <c r="I242" s="221"/>
      <c r="J242" s="43"/>
      <c r="K242" s="43"/>
      <c r="L242" s="44"/>
      <c r="M242" s="265"/>
      <c r="N242" s="266"/>
      <c r="O242" s="94"/>
      <c r="P242" s="94"/>
      <c r="Q242" s="94"/>
      <c r="R242" s="94"/>
      <c r="S242" s="94"/>
      <c r="T242" s="95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8" t="s">
        <v>202</v>
      </c>
      <c r="AU242" s="18" t="s">
        <v>92</v>
      </c>
    </row>
    <row r="243" spans="1:65" s="2" customFormat="1" ht="33" customHeight="1">
      <c r="A243" s="41"/>
      <c r="B243" s="42"/>
      <c r="C243" s="278" t="s">
        <v>500</v>
      </c>
      <c r="D243" s="278" t="s">
        <v>206</v>
      </c>
      <c r="E243" s="279" t="s">
        <v>2443</v>
      </c>
      <c r="F243" s="280" t="s">
        <v>2976</v>
      </c>
      <c r="G243" s="281" t="s">
        <v>215</v>
      </c>
      <c r="H243" s="282">
        <v>168</v>
      </c>
      <c r="I243" s="283"/>
      <c r="J243" s="284">
        <f>ROUND(I243*H243,2)</f>
        <v>0</v>
      </c>
      <c r="K243" s="285"/>
      <c r="L243" s="286"/>
      <c r="M243" s="287" t="s">
        <v>1</v>
      </c>
      <c r="N243" s="288" t="s">
        <v>47</v>
      </c>
      <c r="O243" s="94"/>
      <c r="P243" s="260">
        <f>O243*H243</f>
        <v>0</v>
      </c>
      <c r="Q243" s="260">
        <v>0</v>
      </c>
      <c r="R243" s="260">
        <f>Q243*H243</f>
        <v>0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405</v>
      </c>
      <c r="AT243" s="262" t="s">
        <v>206</v>
      </c>
      <c r="AU243" s="262" t="s">
        <v>92</v>
      </c>
      <c r="AY243" s="18" t="s">
        <v>195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308</v>
      </c>
      <c r="BM243" s="262" t="s">
        <v>2977</v>
      </c>
    </row>
    <row r="244" spans="1:47" s="2" customFormat="1" ht="12">
      <c r="A244" s="41"/>
      <c r="B244" s="42"/>
      <c r="C244" s="43"/>
      <c r="D244" s="263" t="s">
        <v>202</v>
      </c>
      <c r="E244" s="43"/>
      <c r="F244" s="264" t="s">
        <v>2976</v>
      </c>
      <c r="G244" s="43"/>
      <c r="H244" s="43"/>
      <c r="I244" s="221"/>
      <c r="J244" s="43"/>
      <c r="K244" s="43"/>
      <c r="L244" s="44"/>
      <c r="M244" s="265"/>
      <c r="N244" s="266"/>
      <c r="O244" s="94"/>
      <c r="P244" s="94"/>
      <c r="Q244" s="94"/>
      <c r="R244" s="94"/>
      <c r="S244" s="94"/>
      <c r="T244" s="95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8" t="s">
        <v>202</v>
      </c>
      <c r="AU244" s="18" t="s">
        <v>92</v>
      </c>
    </row>
    <row r="245" spans="1:51" s="13" customFormat="1" ht="12">
      <c r="A245" s="13"/>
      <c r="B245" s="267"/>
      <c r="C245" s="268"/>
      <c r="D245" s="263" t="s">
        <v>203</v>
      </c>
      <c r="E245" s="269" t="s">
        <v>1</v>
      </c>
      <c r="F245" s="270" t="s">
        <v>2978</v>
      </c>
      <c r="G245" s="268"/>
      <c r="H245" s="271">
        <v>168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7" t="s">
        <v>203</v>
      </c>
      <c r="AU245" s="277" t="s">
        <v>92</v>
      </c>
      <c r="AV245" s="13" t="s">
        <v>92</v>
      </c>
      <c r="AW245" s="13" t="s">
        <v>35</v>
      </c>
      <c r="AX245" s="13" t="s">
        <v>90</v>
      </c>
      <c r="AY245" s="277" t="s">
        <v>195</v>
      </c>
    </row>
    <row r="246" spans="1:65" s="2" customFormat="1" ht="24.15" customHeight="1">
      <c r="A246" s="41"/>
      <c r="B246" s="42"/>
      <c r="C246" s="278" t="s">
        <v>505</v>
      </c>
      <c r="D246" s="278" t="s">
        <v>206</v>
      </c>
      <c r="E246" s="279" t="s">
        <v>2656</v>
      </c>
      <c r="F246" s="280" t="s">
        <v>2979</v>
      </c>
      <c r="G246" s="281" t="s">
        <v>215</v>
      </c>
      <c r="H246" s="282">
        <v>42</v>
      </c>
      <c r="I246" s="283"/>
      <c r="J246" s="284">
        <f>ROUND(I246*H246,2)</f>
        <v>0</v>
      </c>
      <c r="K246" s="285"/>
      <c r="L246" s="286"/>
      <c r="M246" s="287" t="s">
        <v>1</v>
      </c>
      <c r="N246" s="288" t="s">
        <v>47</v>
      </c>
      <c r="O246" s="94"/>
      <c r="P246" s="260">
        <f>O246*H246</f>
        <v>0</v>
      </c>
      <c r="Q246" s="260">
        <v>0</v>
      </c>
      <c r="R246" s="260">
        <f>Q246*H246</f>
        <v>0</v>
      </c>
      <c r="S246" s="260">
        <v>0</v>
      </c>
      <c r="T246" s="261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2" t="s">
        <v>405</v>
      </c>
      <c r="AT246" s="262" t="s">
        <v>206</v>
      </c>
      <c r="AU246" s="262" t="s">
        <v>92</v>
      </c>
      <c r="AY246" s="18" t="s">
        <v>195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8" t="s">
        <v>90</v>
      </c>
      <c r="BK246" s="154">
        <f>ROUND(I246*H246,2)</f>
        <v>0</v>
      </c>
      <c r="BL246" s="18" t="s">
        <v>308</v>
      </c>
      <c r="BM246" s="262" t="s">
        <v>2980</v>
      </c>
    </row>
    <row r="247" spans="1:47" s="2" customFormat="1" ht="12">
      <c r="A247" s="41"/>
      <c r="B247" s="42"/>
      <c r="C247" s="43"/>
      <c r="D247" s="263" t="s">
        <v>202</v>
      </c>
      <c r="E247" s="43"/>
      <c r="F247" s="264" t="s">
        <v>2979</v>
      </c>
      <c r="G247" s="43"/>
      <c r="H247" s="43"/>
      <c r="I247" s="221"/>
      <c r="J247" s="43"/>
      <c r="K247" s="43"/>
      <c r="L247" s="44"/>
      <c r="M247" s="265"/>
      <c r="N247" s="266"/>
      <c r="O247" s="94"/>
      <c r="P247" s="94"/>
      <c r="Q247" s="94"/>
      <c r="R247" s="94"/>
      <c r="S247" s="94"/>
      <c r="T247" s="95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8" t="s">
        <v>202</v>
      </c>
      <c r="AU247" s="18" t="s">
        <v>92</v>
      </c>
    </row>
    <row r="248" spans="1:51" s="13" customFormat="1" ht="12">
      <c r="A248" s="13"/>
      <c r="B248" s="267"/>
      <c r="C248" s="268"/>
      <c r="D248" s="263" t="s">
        <v>203</v>
      </c>
      <c r="E248" s="269" t="s">
        <v>1</v>
      </c>
      <c r="F248" s="270" t="s">
        <v>2981</v>
      </c>
      <c r="G248" s="268"/>
      <c r="H248" s="271">
        <v>42</v>
      </c>
      <c r="I248" s="272"/>
      <c r="J248" s="268"/>
      <c r="K248" s="268"/>
      <c r="L248" s="273"/>
      <c r="M248" s="274"/>
      <c r="N248" s="275"/>
      <c r="O248" s="275"/>
      <c r="P248" s="275"/>
      <c r="Q248" s="275"/>
      <c r="R248" s="275"/>
      <c r="S248" s="275"/>
      <c r="T248" s="27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7" t="s">
        <v>203</v>
      </c>
      <c r="AU248" s="277" t="s">
        <v>92</v>
      </c>
      <c r="AV248" s="13" t="s">
        <v>92</v>
      </c>
      <c r="AW248" s="13" t="s">
        <v>35</v>
      </c>
      <c r="AX248" s="13" t="s">
        <v>90</v>
      </c>
      <c r="AY248" s="277" t="s">
        <v>195</v>
      </c>
    </row>
    <row r="249" spans="1:65" s="2" customFormat="1" ht="16.5" customHeight="1">
      <c r="A249" s="41"/>
      <c r="B249" s="42"/>
      <c r="C249" s="250" t="s">
        <v>509</v>
      </c>
      <c r="D249" s="250" t="s">
        <v>196</v>
      </c>
      <c r="E249" s="251" t="s">
        <v>2982</v>
      </c>
      <c r="F249" s="252" t="s">
        <v>2983</v>
      </c>
      <c r="G249" s="253" t="s">
        <v>215</v>
      </c>
      <c r="H249" s="254">
        <v>40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308</v>
      </c>
      <c r="AT249" s="262" t="s">
        <v>196</v>
      </c>
      <c r="AU249" s="262" t="s">
        <v>92</v>
      </c>
      <c r="AY249" s="18" t="s">
        <v>195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308</v>
      </c>
      <c r="BM249" s="262" t="s">
        <v>2984</v>
      </c>
    </row>
    <row r="250" spans="1:47" s="2" customFormat="1" ht="12">
      <c r="A250" s="41"/>
      <c r="B250" s="42"/>
      <c r="C250" s="43"/>
      <c r="D250" s="263" t="s">
        <v>202</v>
      </c>
      <c r="E250" s="43"/>
      <c r="F250" s="264" t="s">
        <v>2983</v>
      </c>
      <c r="G250" s="43"/>
      <c r="H250" s="43"/>
      <c r="I250" s="221"/>
      <c r="J250" s="43"/>
      <c r="K250" s="43"/>
      <c r="L250" s="44"/>
      <c r="M250" s="265"/>
      <c r="N250" s="266"/>
      <c r="O250" s="94"/>
      <c r="P250" s="94"/>
      <c r="Q250" s="94"/>
      <c r="R250" s="94"/>
      <c r="S250" s="94"/>
      <c r="T250" s="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8" t="s">
        <v>202</v>
      </c>
      <c r="AU250" s="18" t="s">
        <v>92</v>
      </c>
    </row>
    <row r="251" spans="1:65" s="2" customFormat="1" ht="21.75" customHeight="1">
      <c r="A251" s="41"/>
      <c r="B251" s="42"/>
      <c r="C251" s="278" t="s">
        <v>514</v>
      </c>
      <c r="D251" s="278" t="s">
        <v>206</v>
      </c>
      <c r="E251" s="279" t="s">
        <v>2985</v>
      </c>
      <c r="F251" s="280" t="s">
        <v>2986</v>
      </c>
      <c r="G251" s="281" t="s">
        <v>353</v>
      </c>
      <c r="H251" s="282">
        <v>20</v>
      </c>
      <c r="I251" s="283"/>
      <c r="J251" s="284">
        <f>ROUND(I251*H251,2)</f>
        <v>0</v>
      </c>
      <c r="K251" s="285"/>
      <c r="L251" s="286"/>
      <c r="M251" s="287" t="s">
        <v>1</v>
      </c>
      <c r="N251" s="288" t="s">
        <v>47</v>
      </c>
      <c r="O251" s="94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405</v>
      </c>
      <c r="AT251" s="262" t="s">
        <v>206</v>
      </c>
      <c r="AU251" s="262" t="s">
        <v>92</v>
      </c>
      <c r="AY251" s="18" t="s">
        <v>195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308</v>
      </c>
      <c r="BM251" s="262" t="s">
        <v>2987</v>
      </c>
    </row>
    <row r="252" spans="1:47" s="2" customFormat="1" ht="12">
      <c r="A252" s="41"/>
      <c r="B252" s="42"/>
      <c r="C252" s="43"/>
      <c r="D252" s="263" t="s">
        <v>202</v>
      </c>
      <c r="E252" s="43"/>
      <c r="F252" s="264" t="s">
        <v>2986</v>
      </c>
      <c r="G252" s="43"/>
      <c r="H252" s="43"/>
      <c r="I252" s="221"/>
      <c r="J252" s="43"/>
      <c r="K252" s="43"/>
      <c r="L252" s="44"/>
      <c r="M252" s="265"/>
      <c r="N252" s="266"/>
      <c r="O252" s="94"/>
      <c r="P252" s="94"/>
      <c r="Q252" s="94"/>
      <c r="R252" s="94"/>
      <c r="S252" s="94"/>
      <c r="T252" s="95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8" t="s">
        <v>202</v>
      </c>
      <c r="AU252" s="18" t="s">
        <v>92</v>
      </c>
    </row>
    <row r="253" spans="1:65" s="2" customFormat="1" ht="44.25" customHeight="1">
      <c r="A253" s="41"/>
      <c r="B253" s="42"/>
      <c r="C253" s="250" t="s">
        <v>520</v>
      </c>
      <c r="D253" s="250" t="s">
        <v>196</v>
      </c>
      <c r="E253" s="251" t="s">
        <v>2988</v>
      </c>
      <c r="F253" s="252" t="s">
        <v>2989</v>
      </c>
      <c r="G253" s="253" t="s">
        <v>353</v>
      </c>
      <c r="H253" s="254">
        <v>4</v>
      </c>
      <c r="I253" s="255"/>
      <c r="J253" s="256">
        <f>ROUND(I253*H253,2)</f>
        <v>0</v>
      </c>
      <c r="K253" s="257"/>
      <c r="L253" s="44"/>
      <c r="M253" s="258" t="s">
        <v>1</v>
      </c>
      <c r="N253" s="259" t="s">
        <v>47</v>
      </c>
      <c r="O253" s="94"/>
      <c r="P253" s="260">
        <f>O253*H253</f>
        <v>0</v>
      </c>
      <c r="Q253" s="260">
        <v>0.00184</v>
      </c>
      <c r="R253" s="260">
        <f>Q253*H253</f>
        <v>0.00736</v>
      </c>
      <c r="S253" s="260">
        <v>0</v>
      </c>
      <c r="T253" s="261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2" t="s">
        <v>308</v>
      </c>
      <c r="AT253" s="262" t="s">
        <v>196</v>
      </c>
      <c r="AU253" s="262" t="s">
        <v>92</v>
      </c>
      <c r="AY253" s="18" t="s">
        <v>195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90</v>
      </c>
      <c r="BK253" s="154">
        <f>ROUND(I253*H253,2)</f>
        <v>0</v>
      </c>
      <c r="BL253" s="18" t="s">
        <v>308</v>
      </c>
      <c r="BM253" s="262" t="s">
        <v>2990</v>
      </c>
    </row>
    <row r="254" spans="1:47" s="2" customFormat="1" ht="12">
      <c r="A254" s="41"/>
      <c r="B254" s="42"/>
      <c r="C254" s="43"/>
      <c r="D254" s="263" t="s">
        <v>202</v>
      </c>
      <c r="E254" s="43"/>
      <c r="F254" s="264" t="s">
        <v>2989</v>
      </c>
      <c r="G254" s="43"/>
      <c r="H254" s="43"/>
      <c r="I254" s="221"/>
      <c r="J254" s="43"/>
      <c r="K254" s="43"/>
      <c r="L254" s="44"/>
      <c r="M254" s="265"/>
      <c r="N254" s="266"/>
      <c r="O254" s="94"/>
      <c r="P254" s="94"/>
      <c r="Q254" s="94"/>
      <c r="R254" s="94"/>
      <c r="S254" s="94"/>
      <c r="T254" s="95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8" t="s">
        <v>202</v>
      </c>
      <c r="AU254" s="18" t="s">
        <v>92</v>
      </c>
    </row>
    <row r="255" spans="1:65" s="2" customFormat="1" ht="24.15" customHeight="1">
      <c r="A255" s="41"/>
      <c r="B255" s="42"/>
      <c r="C255" s="250" t="s">
        <v>525</v>
      </c>
      <c r="D255" s="250" t="s">
        <v>196</v>
      </c>
      <c r="E255" s="251" t="s">
        <v>2764</v>
      </c>
      <c r="F255" s="252" t="s">
        <v>2765</v>
      </c>
      <c r="G255" s="253" t="s">
        <v>268</v>
      </c>
      <c r="H255" s="254">
        <v>1.151</v>
      </c>
      <c r="I255" s="255"/>
      <c r="J255" s="256">
        <f>ROUND(I255*H255,2)</f>
        <v>0</v>
      </c>
      <c r="K255" s="257"/>
      <c r="L255" s="44"/>
      <c r="M255" s="258" t="s">
        <v>1</v>
      </c>
      <c r="N255" s="259" t="s">
        <v>47</v>
      </c>
      <c r="O255" s="94"/>
      <c r="P255" s="260">
        <f>O255*H255</f>
        <v>0</v>
      </c>
      <c r="Q255" s="260">
        <v>0</v>
      </c>
      <c r="R255" s="260">
        <f>Q255*H255</f>
        <v>0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308</v>
      </c>
      <c r="AT255" s="262" t="s">
        <v>196</v>
      </c>
      <c r="AU255" s="262" t="s">
        <v>92</v>
      </c>
      <c r="AY255" s="18" t="s">
        <v>195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308</v>
      </c>
      <c r="BM255" s="262" t="s">
        <v>2991</v>
      </c>
    </row>
    <row r="256" spans="1:47" s="2" customFormat="1" ht="12">
      <c r="A256" s="41"/>
      <c r="B256" s="42"/>
      <c r="C256" s="43"/>
      <c r="D256" s="263" t="s">
        <v>202</v>
      </c>
      <c r="E256" s="43"/>
      <c r="F256" s="264" t="s">
        <v>2765</v>
      </c>
      <c r="G256" s="43"/>
      <c r="H256" s="43"/>
      <c r="I256" s="221"/>
      <c r="J256" s="43"/>
      <c r="K256" s="43"/>
      <c r="L256" s="44"/>
      <c r="M256" s="265"/>
      <c r="N256" s="266"/>
      <c r="O256" s="94"/>
      <c r="P256" s="94"/>
      <c r="Q256" s="94"/>
      <c r="R256" s="94"/>
      <c r="S256" s="94"/>
      <c r="T256" s="95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8" t="s">
        <v>202</v>
      </c>
      <c r="AU256" s="18" t="s">
        <v>92</v>
      </c>
    </row>
    <row r="257" spans="1:63" s="12" customFormat="1" ht="22.8" customHeight="1">
      <c r="A257" s="12"/>
      <c r="B257" s="236"/>
      <c r="C257" s="237"/>
      <c r="D257" s="238" t="s">
        <v>81</v>
      </c>
      <c r="E257" s="321" t="s">
        <v>2767</v>
      </c>
      <c r="F257" s="321" t="s">
        <v>2768</v>
      </c>
      <c r="G257" s="237"/>
      <c r="H257" s="237"/>
      <c r="I257" s="240"/>
      <c r="J257" s="322">
        <f>BK257</f>
        <v>0</v>
      </c>
      <c r="K257" s="237"/>
      <c r="L257" s="242"/>
      <c r="M257" s="243"/>
      <c r="N257" s="244"/>
      <c r="O257" s="244"/>
      <c r="P257" s="245">
        <f>SUM(P258:P266)</f>
        <v>0</v>
      </c>
      <c r="Q257" s="244"/>
      <c r="R257" s="245">
        <f>SUM(R258:R266)</f>
        <v>0.030000000000000002</v>
      </c>
      <c r="S257" s="244"/>
      <c r="T257" s="246">
        <f>SUM(T258:T266)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47" t="s">
        <v>92</v>
      </c>
      <c r="AT257" s="248" t="s">
        <v>81</v>
      </c>
      <c r="AU257" s="248" t="s">
        <v>90</v>
      </c>
      <c r="AY257" s="247" t="s">
        <v>195</v>
      </c>
      <c r="BK257" s="249">
        <f>SUM(BK258:BK266)</f>
        <v>0</v>
      </c>
    </row>
    <row r="258" spans="1:65" s="2" customFormat="1" ht="24.15" customHeight="1">
      <c r="A258" s="41"/>
      <c r="B258" s="42"/>
      <c r="C258" s="250" t="s">
        <v>531</v>
      </c>
      <c r="D258" s="250" t="s">
        <v>196</v>
      </c>
      <c r="E258" s="251" t="s">
        <v>2992</v>
      </c>
      <c r="F258" s="252" t="s">
        <v>2993</v>
      </c>
      <c r="G258" s="253" t="s">
        <v>215</v>
      </c>
      <c r="H258" s="254">
        <v>500</v>
      </c>
      <c r="I258" s="255"/>
      <c r="J258" s="256">
        <f>ROUND(I258*H258,2)</f>
        <v>0</v>
      </c>
      <c r="K258" s="257"/>
      <c r="L258" s="44"/>
      <c r="M258" s="258" t="s">
        <v>1</v>
      </c>
      <c r="N258" s="259" t="s">
        <v>47</v>
      </c>
      <c r="O258" s="94"/>
      <c r="P258" s="260">
        <f>O258*H258</f>
        <v>0</v>
      </c>
      <c r="Q258" s="260">
        <v>0</v>
      </c>
      <c r="R258" s="260">
        <f>Q258*H258</f>
        <v>0</v>
      </c>
      <c r="S258" s="260">
        <v>0</v>
      </c>
      <c r="T258" s="261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2" t="s">
        <v>308</v>
      </c>
      <c r="AT258" s="262" t="s">
        <v>196</v>
      </c>
      <c r="AU258" s="262" t="s">
        <v>92</v>
      </c>
      <c r="AY258" s="18" t="s">
        <v>195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8" t="s">
        <v>90</v>
      </c>
      <c r="BK258" s="154">
        <f>ROUND(I258*H258,2)</f>
        <v>0</v>
      </c>
      <c r="BL258" s="18" t="s">
        <v>308</v>
      </c>
      <c r="BM258" s="262" t="s">
        <v>2994</v>
      </c>
    </row>
    <row r="259" spans="1:47" s="2" customFormat="1" ht="12">
      <c r="A259" s="41"/>
      <c r="B259" s="42"/>
      <c r="C259" s="43"/>
      <c r="D259" s="263" t="s">
        <v>202</v>
      </c>
      <c r="E259" s="43"/>
      <c r="F259" s="264" t="s">
        <v>2993</v>
      </c>
      <c r="G259" s="43"/>
      <c r="H259" s="43"/>
      <c r="I259" s="221"/>
      <c r="J259" s="43"/>
      <c r="K259" s="43"/>
      <c r="L259" s="44"/>
      <c r="M259" s="265"/>
      <c r="N259" s="266"/>
      <c r="O259" s="94"/>
      <c r="P259" s="94"/>
      <c r="Q259" s="94"/>
      <c r="R259" s="94"/>
      <c r="S259" s="94"/>
      <c r="T259" s="95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8" t="s">
        <v>202</v>
      </c>
      <c r="AU259" s="18" t="s">
        <v>92</v>
      </c>
    </row>
    <row r="260" spans="1:65" s="2" customFormat="1" ht="21.75" customHeight="1">
      <c r="A260" s="41"/>
      <c r="B260" s="42"/>
      <c r="C260" s="278" t="s">
        <v>539</v>
      </c>
      <c r="D260" s="278" t="s">
        <v>206</v>
      </c>
      <c r="E260" s="279" t="s">
        <v>2995</v>
      </c>
      <c r="F260" s="280" t="s">
        <v>2996</v>
      </c>
      <c r="G260" s="281" t="s">
        <v>215</v>
      </c>
      <c r="H260" s="282">
        <v>600</v>
      </c>
      <c r="I260" s="283"/>
      <c r="J260" s="284">
        <f>ROUND(I260*H260,2)</f>
        <v>0</v>
      </c>
      <c r="K260" s="285"/>
      <c r="L260" s="286"/>
      <c r="M260" s="287" t="s">
        <v>1</v>
      </c>
      <c r="N260" s="288" t="s">
        <v>47</v>
      </c>
      <c r="O260" s="94"/>
      <c r="P260" s="260">
        <f>O260*H260</f>
        <v>0</v>
      </c>
      <c r="Q260" s="260">
        <v>5E-05</v>
      </c>
      <c r="R260" s="260">
        <f>Q260*H260</f>
        <v>0.030000000000000002</v>
      </c>
      <c r="S260" s="260">
        <v>0</v>
      </c>
      <c r="T260" s="261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2" t="s">
        <v>405</v>
      </c>
      <c r="AT260" s="262" t="s">
        <v>206</v>
      </c>
      <c r="AU260" s="262" t="s">
        <v>92</v>
      </c>
      <c r="AY260" s="18" t="s">
        <v>195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8" t="s">
        <v>90</v>
      </c>
      <c r="BK260" s="154">
        <f>ROUND(I260*H260,2)</f>
        <v>0</v>
      </c>
      <c r="BL260" s="18" t="s">
        <v>308</v>
      </c>
      <c r="BM260" s="262" t="s">
        <v>2997</v>
      </c>
    </row>
    <row r="261" spans="1:47" s="2" customFormat="1" ht="12">
      <c r="A261" s="41"/>
      <c r="B261" s="42"/>
      <c r="C261" s="43"/>
      <c r="D261" s="263" t="s">
        <v>202</v>
      </c>
      <c r="E261" s="43"/>
      <c r="F261" s="264" t="s">
        <v>2996</v>
      </c>
      <c r="G261" s="43"/>
      <c r="H261" s="43"/>
      <c r="I261" s="221"/>
      <c r="J261" s="43"/>
      <c r="K261" s="43"/>
      <c r="L261" s="44"/>
      <c r="M261" s="265"/>
      <c r="N261" s="266"/>
      <c r="O261" s="94"/>
      <c r="P261" s="94"/>
      <c r="Q261" s="94"/>
      <c r="R261" s="94"/>
      <c r="S261" s="94"/>
      <c r="T261" s="95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8" t="s">
        <v>202</v>
      </c>
      <c r="AU261" s="18" t="s">
        <v>92</v>
      </c>
    </row>
    <row r="262" spans="1:51" s="13" customFormat="1" ht="12">
      <c r="A262" s="13"/>
      <c r="B262" s="267"/>
      <c r="C262" s="268"/>
      <c r="D262" s="263" t="s">
        <v>203</v>
      </c>
      <c r="E262" s="269" t="s">
        <v>1</v>
      </c>
      <c r="F262" s="270" t="s">
        <v>2998</v>
      </c>
      <c r="G262" s="268"/>
      <c r="H262" s="271">
        <v>600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7" t="s">
        <v>203</v>
      </c>
      <c r="AU262" s="277" t="s">
        <v>92</v>
      </c>
      <c r="AV262" s="13" t="s">
        <v>92</v>
      </c>
      <c r="AW262" s="13" t="s">
        <v>35</v>
      </c>
      <c r="AX262" s="13" t="s">
        <v>90</v>
      </c>
      <c r="AY262" s="277" t="s">
        <v>195</v>
      </c>
    </row>
    <row r="263" spans="1:65" s="2" customFormat="1" ht="16.5" customHeight="1">
      <c r="A263" s="41"/>
      <c r="B263" s="42"/>
      <c r="C263" s="250" t="s">
        <v>548</v>
      </c>
      <c r="D263" s="250" t="s">
        <v>196</v>
      </c>
      <c r="E263" s="251" t="s">
        <v>2999</v>
      </c>
      <c r="F263" s="252" t="s">
        <v>3000</v>
      </c>
      <c r="G263" s="253" t="s">
        <v>353</v>
      </c>
      <c r="H263" s="254">
        <v>2</v>
      </c>
      <c r="I263" s="255"/>
      <c r="J263" s="256">
        <f>ROUND(I263*H263,2)</f>
        <v>0</v>
      </c>
      <c r="K263" s="257"/>
      <c r="L263" s="44"/>
      <c r="M263" s="258" t="s">
        <v>1</v>
      </c>
      <c r="N263" s="259" t="s">
        <v>47</v>
      </c>
      <c r="O263" s="94"/>
      <c r="P263" s="260">
        <f>O263*H263</f>
        <v>0</v>
      </c>
      <c r="Q263" s="260">
        <v>0</v>
      </c>
      <c r="R263" s="260">
        <f>Q263*H263</f>
        <v>0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308</v>
      </c>
      <c r="AT263" s="262" t="s">
        <v>196</v>
      </c>
      <c r="AU263" s="262" t="s">
        <v>92</v>
      </c>
      <c r="AY263" s="18" t="s">
        <v>195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308</v>
      </c>
      <c r="BM263" s="262" t="s">
        <v>3001</v>
      </c>
    </row>
    <row r="264" spans="1:47" s="2" customFormat="1" ht="12">
      <c r="A264" s="41"/>
      <c r="B264" s="42"/>
      <c r="C264" s="43"/>
      <c r="D264" s="263" t="s">
        <v>202</v>
      </c>
      <c r="E264" s="43"/>
      <c r="F264" s="264" t="s">
        <v>3000</v>
      </c>
      <c r="G264" s="43"/>
      <c r="H264" s="43"/>
      <c r="I264" s="221"/>
      <c r="J264" s="43"/>
      <c r="K264" s="43"/>
      <c r="L264" s="44"/>
      <c r="M264" s="265"/>
      <c r="N264" s="266"/>
      <c r="O264" s="94"/>
      <c r="P264" s="94"/>
      <c r="Q264" s="94"/>
      <c r="R264" s="94"/>
      <c r="S264" s="94"/>
      <c r="T264" s="95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8" t="s">
        <v>202</v>
      </c>
      <c r="AU264" s="18" t="s">
        <v>92</v>
      </c>
    </row>
    <row r="265" spans="1:65" s="2" customFormat="1" ht="16.5" customHeight="1">
      <c r="A265" s="41"/>
      <c r="B265" s="42"/>
      <c r="C265" s="278" t="s">
        <v>556</v>
      </c>
      <c r="D265" s="278" t="s">
        <v>206</v>
      </c>
      <c r="E265" s="279" t="s">
        <v>3002</v>
      </c>
      <c r="F265" s="280" t="s">
        <v>3003</v>
      </c>
      <c r="G265" s="281" t="s">
        <v>353</v>
      </c>
      <c r="H265" s="282">
        <v>2</v>
      </c>
      <c r="I265" s="283"/>
      <c r="J265" s="284">
        <f>ROUND(I265*H265,2)</f>
        <v>0</v>
      </c>
      <c r="K265" s="285"/>
      <c r="L265" s="286"/>
      <c r="M265" s="287" t="s">
        <v>1</v>
      </c>
      <c r="N265" s="288" t="s">
        <v>47</v>
      </c>
      <c r="O265" s="94"/>
      <c r="P265" s="260">
        <f>O265*H265</f>
        <v>0</v>
      </c>
      <c r="Q265" s="260">
        <v>0</v>
      </c>
      <c r="R265" s="260">
        <f>Q265*H265</f>
        <v>0</v>
      </c>
      <c r="S265" s="260">
        <v>0</v>
      </c>
      <c r="T265" s="26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2" t="s">
        <v>405</v>
      </c>
      <c r="AT265" s="262" t="s">
        <v>206</v>
      </c>
      <c r="AU265" s="262" t="s">
        <v>92</v>
      </c>
      <c r="AY265" s="18" t="s">
        <v>195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90</v>
      </c>
      <c r="BK265" s="154">
        <f>ROUND(I265*H265,2)</f>
        <v>0</v>
      </c>
      <c r="BL265" s="18" t="s">
        <v>308</v>
      </c>
      <c r="BM265" s="262" t="s">
        <v>3004</v>
      </c>
    </row>
    <row r="266" spans="1:47" s="2" customFormat="1" ht="12">
      <c r="A266" s="41"/>
      <c r="B266" s="42"/>
      <c r="C266" s="43"/>
      <c r="D266" s="263" t="s">
        <v>202</v>
      </c>
      <c r="E266" s="43"/>
      <c r="F266" s="264" t="s">
        <v>3003</v>
      </c>
      <c r="G266" s="43"/>
      <c r="H266" s="43"/>
      <c r="I266" s="221"/>
      <c r="J266" s="43"/>
      <c r="K266" s="43"/>
      <c r="L266" s="44"/>
      <c r="M266" s="265"/>
      <c r="N266" s="266"/>
      <c r="O266" s="94"/>
      <c r="P266" s="94"/>
      <c r="Q266" s="94"/>
      <c r="R266" s="94"/>
      <c r="S266" s="94"/>
      <c r="T266" s="95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8" t="s">
        <v>202</v>
      </c>
      <c r="AU266" s="18" t="s">
        <v>92</v>
      </c>
    </row>
    <row r="267" spans="1:63" s="12" customFormat="1" ht="25.9" customHeight="1">
      <c r="A267" s="12"/>
      <c r="B267" s="236"/>
      <c r="C267" s="237"/>
      <c r="D267" s="238" t="s">
        <v>81</v>
      </c>
      <c r="E267" s="239" t="s">
        <v>206</v>
      </c>
      <c r="F267" s="239" t="s">
        <v>1667</v>
      </c>
      <c r="G267" s="237"/>
      <c r="H267" s="237"/>
      <c r="I267" s="240"/>
      <c r="J267" s="241">
        <f>BK267</f>
        <v>0</v>
      </c>
      <c r="K267" s="237"/>
      <c r="L267" s="242"/>
      <c r="M267" s="243"/>
      <c r="N267" s="244"/>
      <c r="O267" s="244"/>
      <c r="P267" s="245">
        <f>P268</f>
        <v>0</v>
      </c>
      <c r="Q267" s="244"/>
      <c r="R267" s="245">
        <f>R268</f>
        <v>0.020217000000000002</v>
      </c>
      <c r="S267" s="244"/>
      <c r="T267" s="246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47" t="s">
        <v>212</v>
      </c>
      <c r="AT267" s="248" t="s">
        <v>81</v>
      </c>
      <c r="AU267" s="248" t="s">
        <v>82</v>
      </c>
      <c r="AY267" s="247" t="s">
        <v>195</v>
      </c>
      <c r="BK267" s="249">
        <f>BK268</f>
        <v>0</v>
      </c>
    </row>
    <row r="268" spans="1:63" s="12" customFormat="1" ht="22.8" customHeight="1">
      <c r="A268" s="12"/>
      <c r="B268" s="236"/>
      <c r="C268" s="237"/>
      <c r="D268" s="238" t="s">
        <v>81</v>
      </c>
      <c r="E268" s="321" t="s">
        <v>2794</v>
      </c>
      <c r="F268" s="321" t="s">
        <v>2795</v>
      </c>
      <c r="G268" s="237"/>
      <c r="H268" s="237"/>
      <c r="I268" s="240"/>
      <c r="J268" s="322">
        <f>BK268</f>
        <v>0</v>
      </c>
      <c r="K268" s="237"/>
      <c r="L268" s="242"/>
      <c r="M268" s="243"/>
      <c r="N268" s="244"/>
      <c r="O268" s="244"/>
      <c r="P268" s="245">
        <f>SUM(P269:P289)</f>
        <v>0</v>
      </c>
      <c r="Q268" s="244"/>
      <c r="R268" s="245">
        <f>SUM(R269:R289)</f>
        <v>0.020217000000000002</v>
      </c>
      <c r="S268" s="244"/>
      <c r="T268" s="246">
        <f>SUM(T269:T289)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7" t="s">
        <v>212</v>
      </c>
      <c r="AT268" s="248" t="s">
        <v>81</v>
      </c>
      <c r="AU268" s="248" t="s">
        <v>90</v>
      </c>
      <c r="AY268" s="247" t="s">
        <v>195</v>
      </c>
      <c r="BK268" s="249">
        <f>SUM(BK269:BK289)</f>
        <v>0</v>
      </c>
    </row>
    <row r="269" spans="1:65" s="2" customFormat="1" ht="24.15" customHeight="1">
      <c r="A269" s="41"/>
      <c r="B269" s="42"/>
      <c r="C269" s="250" t="s">
        <v>563</v>
      </c>
      <c r="D269" s="250" t="s">
        <v>196</v>
      </c>
      <c r="E269" s="251" t="s">
        <v>2807</v>
      </c>
      <c r="F269" s="252" t="s">
        <v>2808</v>
      </c>
      <c r="G269" s="253" t="s">
        <v>215</v>
      </c>
      <c r="H269" s="254">
        <v>34</v>
      </c>
      <c r="I269" s="255"/>
      <c r="J269" s="256">
        <f>ROUND(I269*H269,2)</f>
        <v>0</v>
      </c>
      <c r="K269" s="257"/>
      <c r="L269" s="44"/>
      <c r="M269" s="258" t="s">
        <v>1</v>
      </c>
      <c r="N269" s="259" t="s">
        <v>47</v>
      </c>
      <c r="O269" s="94"/>
      <c r="P269" s="260">
        <f>O269*H269</f>
        <v>0</v>
      </c>
      <c r="Q269" s="260">
        <v>0</v>
      </c>
      <c r="R269" s="260">
        <f>Q269*H269</f>
        <v>0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584</v>
      </c>
      <c r="AT269" s="262" t="s">
        <v>196</v>
      </c>
      <c r="AU269" s="262" t="s">
        <v>92</v>
      </c>
      <c r="AY269" s="18" t="s">
        <v>195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584</v>
      </c>
      <c r="BM269" s="262" t="s">
        <v>3005</v>
      </c>
    </row>
    <row r="270" spans="1:47" s="2" customFormat="1" ht="12">
      <c r="A270" s="41"/>
      <c r="B270" s="42"/>
      <c r="C270" s="43"/>
      <c r="D270" s="263" t="s">
        <v>202</v>
      </c>
      <c r="E270" s="43"/>
      <c r="F270" s="264" t="s">
        <v>2808</v>
      </c>
      <c r="G270" s="43"/>
      <c r="H270" s="43"/>
      <c r="I270" s="221"/>
      <c r="J270" s="43"/>
      <c r="K270" s="43"/>
      <c r="L270" s="44"/>
      <c r="M270" s="265"/>
      <c r="N270" s="266"/>
      <c r="O270" s="94"/>
      <c r="P270" s="94"/>
      <c r="Q270" s="94"/>
      <c r="R270" s="94"/>
      <c r="S270" s="94"/>
      <c r="T270" s="95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8" t="s">
        <v>202</v>
      </c>
      <c r="AU270" s="18" t="s">
        <v>92</v>
      </c>
    </row>
    <row r="271" spans="1:65" s="2" customFormat="1" ht="37.8" customHeight="1">
      <c r="A271" s="41"/>
      <c r="B271" s="42"/>
      <c r="C271" s="250" t="s">
        <v>568</v>
      </c>
      <c r="D271" s="250" t="s">
        <v>196</v>
      </c>
      <c r="E271" s="251" t="s">
        <v>2810</v>
      </c>
      <c r="F271" s="252" t="s">
        <v>2811</v>
      </c>
      <c r="G271" s="253" t="s">
        <v>255</v>
      </c>
      <c r="H271" s="254">
        <v>1.202</v>
      </c>
      <c r="I271" s="255"/>
      <c r="J271" s="256">
        <f>ROUND(I271*H271,2)</f>
        <v>0</v>
      </c>
      <c r="K271" s="257"/>
      <c r="L271" s="44"/>
      <c r="M271" s="258" t="s">
        <v>1</v>
      </c>
      <c r="N271" s="259" t="s">
        <v>47</v>
      </c>
      <c r="O271" s="94"/>
      <c r="P271" s="260">
        <f>O271*H271</f>
        <v>0</v>
      </c>
      <c r="Q271" s="260">
        <v>0</v>
      </c>
      <c r="R271" s="260">
        <f>Q271*H271</f>
        <v>0</v>
      </c>
      <c r="S271" s="260">
        <v>0</v>
      </c>
      <c r="T271" s="26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2" t="s">
        <v>584</v>
      </c>
      <c r="AT271" s="262" t="s">
        <v>196</v>
      </c>
      <c r="AU271" s="262" t="s">
        <v>92</v>
      </c>
      <c r="AY271" s="18" t="s">
        <v>195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8" t="s">
        <v>90</v>
      </c>
      <c r="BK271" s="154">
        <f>ROUND(I271*H271,2)</f>
        <v>0</v>
      </c>
      <c r="BL271" s="18" t="s">
        <v>584</v>
      </c>
      <c r="BM271" s="262" t="s">
        <v>3006</v>
      </c>
    </row>
    <row r="272" spans="1:47" s="2" customFormat="1" ht="12">
      <c r="A272" s="41"/>
      <c r="B272" s="42"/>
      <c r="C272" s="43"/>
      <c r="D272" s="263" t="s">
        <v>202</v>
      </c>
      <c r="E272" s="43"/>
      <c r="F272" s="264" t="s">
        <v>2811</v>
      </c>
      <c r="G272" s="43"/>
      <c r="H272" s="43"/>
      <c r="I272" s="221"/>
      <c r="J272" s="43"/>
      <c r="K272" s="43"/>
      <c r="L272" s="44"/>
      <c r="M272" s="265"/>
      <c r="N272" s="266"/>
      <c r="O272" s="94"/>
      <c r="P272" s="94"/>
      <c r="Q272" s="94"/>
      <c r="R272" s="94"/>
      <c r="S272" s="94"/>
      <c r="T272" s="95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8" t="s">
        <v>202</v>
      </c>
      <c r="AU272" s="18" t="s">
        <v>92</v>
      </c>
    </row>
    <row r="273" spans="1:65" s="2" customFormat="1" ht="37.8" customHeight="1">
      <c r="A273" s="41"/>
      <c r="B273" s="42"/>
      <c r="C273" s="250" t="s">
        <v>572</v>
      </c>
      <c r="D273" s="250" t="s">
        <v>196</v>
      </c>
      <c r="E273" s="251" t="s">
        <v>2813</v>
      </c>
      <c r="F273" s="252" t="s">
        <v>2814</v>
      </c>
      <c r="G273" s="253" t="s">
        <v>255</v>
      </c>
      <c r="H273" s="254">
        <v>12.02</v>
      </c>
      <c r="I273" s="255"/>
      <c r="J273" s="256">
        <f>ROUND(I273*H273,2)</f>
        <v>0</v>
      </c>
      <c r="K273" s="257"/>
      <c r="L273" s="44"/>
      <c r="M273" s="258" t="s">
        <v>1</v>
      </c>
      <c r="N273" s="259" t="s">
        <v>47</v>
      </c>
      <c r="O273" s="94"/>
      <c r="P273" s="260">
        <f>O273*H273</f>
        <v>0</v>
      </c>
      <c r="Q273" s="260">
        <v>0</v>
      </c>
      <c r="R273" s="260">
        <f>Q273*H273</f>
        <v>0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584</v>
      </c>
      <c r="AT273" s="262" t="s">
        <v>196</v>
      </c>
      <c r="AU273" s="262" t="s">
        <v>92</v>
      </c>
      <c r="AY273" s="18" t="s">
        <v>195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584</v>
      </c>
      <c r="BM273" s="262" t="s">
        <v>3007</v>
      </c>
    </row>
    <row r="274" spans="1:47" s="2" customFormat="1" ht="12">
      <c r="A274" s="41"/>
      <c r="B274" s="42"/>
      <c r="C274" s="43"/>
      <c r="D274" s="263" t="s">
        <v>202</v>
      </c>
      <c r="E274" s="43"/>
      <c r="F274" s="264" t="s">
        <v>2814</v>
      </c>
      <c r="G274" s="43"/>
      <c r="H274" s="43"/>
      <c r="I274" s="221"/>
      <c r="J274" s="43"/>
      <c r="K274" s="43"/>
      <c r="L274" s="44"/>
      <c r="M274" s="265"/>
      <c r="N274" s="266"/>
      <c r="O274" s="94"/>
      <c r="P274" s="94"/>
      <c r="Q274" s="94"/>
      <c r="R274" s="94"/>
      <c r="S274" s="94"/>
      <c r="T274" s="95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8" t="s">
        <v>202</v>
      </c>
      <c r="AU274" s="18" t="s">
        <v>92</v>
      </c>
    </row>
    <row r="275" spans="1:51" s="13" customFormat="1" ht="12">
      <c r="A275" s="13"/>
      <c r="B275" s="267"/>
      <c r="C275" s="268"/>
      <c r="D275" s="263" t="s">
        <v>203</v>
      </c>
      <c r="E275" s="269" t="s">
        <v>1</v>
      </c>
      <c r="F275" s="270" t="s">
        <v>3008</v>
      </c>
      <c r="G275" s="268"/>
      <c r="H275" s="271">
        <v>12.02</v>
      </c>
      <c r="I275" s="272"/>
      <c r="J275" s="268"/>
      <c r="K275" s="268"/>
      <c r="L275" s="273"/>
      <c r="M275" s="274"/>
      <c r="N275" s="275"/>
      <c r="O275" s="275"/>
      <c r="P275" s="275"/>
      <c r="Q275" s="275"/>
      <c r="R275" s="275"/>
      <c r="S275" s="275"/>
      <c r="T275" s="27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7" t="s">
        <v>203</v>
      </c>
      <c r="AU275" s="277" t="s">
        <v>92</v>
      </c>
      <c r="AV275" s="13" t="s">
        <v>92</v>
      </c>
      <c r="AW275" s="13" t="s">
        <v>35</v>
      </c>
      <c r="AX275" s="13" t="s">
        <v>90</v>
      </c>
      <c r="AY275" s="277" t="s">
        <v>195</v>
      </c>
    </row>
    <row r="276" spans="1:65" s="2" customFormat="1" ht="24.15" customHeight="1">
      <c r="A276" s="41"/>
      <c r="B276" s="42"/>
      <c r="C276" s="250" t="s">
        <v>576</v>
      </c>
      <c r="D276" s="250" t="s">
        <v>196</v>
      </c>
      <c r="E276" s="251" t="s">
        <v>2823</v>
      </c>
      <c r="F276" s="252" t="s">
        <v>2824</v>
      </c>
      <c r="G276" s="253" t="s">
        <v>215</v>
      </c>
      <c r="H276" s="254">
        <v>34</v>
      </c>
      <c r="I276" s="255"/>
      <c r="J276" s="256">
        <f>ROUND(I276*H276,2)</f>
        <v>0</v>
      </c>
      <c r="K276" s="257"/>
      <c r="L276" s="44"/>
      <c r="M276" s="258" t="s">
        <v>1</v>
      </c>
      <c r="N276" s="259" t="s">
        <v>47</v>
      </c>
      <c r="O276" s="94"/>
      <c r="P276" s="260">
        <f>O276*H276</f>
        <v>0</v>
      </c>
      <c r="Q276" s="260">
        <v>0</v>
      </c>
      <c r="R276" s="260">
        <f>Q276*H276</f>
        <v>0</v>
      </c>
      <c r="S276" s="260">
        <v>0</v>
      </c>
      <c r="T276" s="26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2" t="s">
        <v>584</v>
      </c>
      <c r="AT276" s="262" t="s">
        <v>196</v>
      </c>
      <c r="AU276" s="262" t="s">
        <v>92</v>
      </c>
      <c r="AY276" s="18" t="s">
        <v>195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8" t="s">
        <v>90</v>
      </c>
      <c r="BK276" s="154">
        <f>ROUND(I276*H276,2)</f>
        <v>0</v>
      </c>
      <c r="BL276" s="18" t="s">
        <v>584</v>
      </c>
      <c r="BM276" s="262" t="s">
        <v>3009</v>
      </c>
    </row>
    <row r="277" spans="1:47" s="2" customFormat="1" ht="12">
      <c r="A277" s="41"/>
      <c r="B277" s="42"/>
      <c r="C277" s="43"/>
      <c r="D277" s="263" t="s">
        <v>202</v>
      </c>
      <c r="E277" s="43"/>
      <c r="F277" s="264" t="s">
        <v>2824</v>
      </c>
      <c r="G277" s="43"/>
      <c r="H277" s="43"/>
      <c r="I277" s="221"/>
      <c r="J277" s="43"/>
      <c r="K277" s="43"/>
      <c r="L277" s="44"/>
      <c r="M277" s="265"/>
      <c r="N277" s="266"/>
      <c r="O277" s="94"/>
      <c r="P277" s="94"/>
      <c r="Q277" s="94"/>
      <c r="R277" s="94"/>
      <c r="S277" s="94"/>
      <c r="T277" s="95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8" t="s">
        <v>202</v>
      </c>
      <c r="AU277" s="18" t="s">
        <v>92</v>
      </c>
    </row>
    <row r="278" spans="1:65" s="2" customFormat="1" ht="16.5" customHeight="1">
      <c r="A278" s="41"/>
      <c r="B278" s="42"/>
      <c r="C278" s="250" t="s">
        <v>580</v>
      </c>
      <c r="D278" s="250" t="s">
        <v>196</v>
      </c>
      <c r="E278" s="251" t="s">
        <v>2830</v>
      </c>
      <c r="F278" s="252" t="s">
        <v>2831</v>
      </c>
      <c r="G278" s="253" t="s">
        <v>199</v>
      </c>
      <c r="H278" s="254">
        <v>11.9</v>
      </c>
      <c r="I278" s="255"/>
      <c r="J278" s="256">
        <f>ROUND(I278*H278,2)</f>
        <v>0</v>
      </c>
      <c r="K278" s="257"/>
      <c r="L278" s="44"/>
      <c r="M278" s="258" t="s">
        <v>1</v>
      </c>
      <c r="N278" s="259" t="s">
        <v>47</v>
      </c>
      <c r="O278" s="94"/>
      <c r="P278" s="260">
        <f>O278*H278</f>
        <v>0</v>
      </c>
      <c r="Q278" s="260">
        <v>3E-05</v>
      </c>
      <c r="R278" s="260">
        <f>Q278*H278</f>
        <v>0.000357</v>
      </c>
      <c r="S278" s="260">
        <v>0</v>
      </c>
      <c r="T278" s="261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2" t="s">
        <v>584</v>
      </c>
      <c r="AT278" s="262" t="s">
        <v>196</v>
      </c>
      <c r="AU278" s="262" t="s">
        <v>92</v>
      </c>
      <c r="AY278" s="18" t="s">
        <v>195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8" t="s">
        <v>90</v>
      </c>
      <c r="BK278" s="154">
        <f>ROUND(I278*H278,2)</f>
        <v>0</v>
      </c>
      <c r="BL278" s="18" t="s">
        <v>584</v>
      </c>
      <c r="BM278" s="262" t="s">
        <v>3010</v>
      </c>
    </row>
    <row r="279" spans="1:47" s="2" customFormat="1" ht="12">
      <c r="A279" s="41"/>
      <c r="B279" s="42"/>
      <c r="C279" s="43"/>
      <c r="D279" s="263" t="s">
        <v>202</v>
      </c>
      <c r="E279" s="43"/>
      <c r="F279" s="264" t="s">
        <v>2831</v>
      </c>
      <c r="G279" s="43"/>
      <c r="H279" s="43"/>
      <c r="I279" s="221"/>
      <c r="J279" s="43"/>
      <c r="K279" s="43"/>
      <c r="L279" s="44"/>
      <c r="M279" s="265"/>
      <c r="N279" s="266"/>
      <c r="O279" s="94"/>
      <c r="P279" s="94"/>
      <c r="Q279" s="94"/>
      <c r="R279" s="94"/>
      <c r="S279" s="94"/>
      <c r="T279" s="95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8" t="s">
        <v>202</v>
      </c>
      <c r="AU279" s="18" t="s">
        <v>92</v>
      </c>
    </row>
    <row r="280" spans="1:51" s="13" customFormat="1" ht="12">
      <c r="A280" s="13"/>
      <c r="B280" s="267"/>
      <c r="C280" s="268"/>
      <c r="D280" s="263" t="s">
        <v>203</v>
      </c>
      <c r="E280" s="269" t="s">
        <v>1</v>
      </c>
      <c r="F280" s="270" t="s">
        <v>3011</v>
      </c>
      <c r="G280" s="268"/>
      <c r="H280" s="271">
        <v>11.9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7" t="s">
        <v>203</v>
      </c>
      <c r="AU280" s="277" t="s">
        <v>92</v>
      </c>
      <c r="AV280" s="13" t="s">
        <v>92</v>
      </c>
      <c r="AW280" s="13" t="s">
        <v>35</v>
      </c>
      <c r="AX280" s="13" t="s">
        <v>90</v>
      </c>
      <c r="AY280" s="277" t="s">
        <v>195</v>
      </c>
    </row>
    <row r="281" spans="1:65" s="2" customFormat="1" ht="24.15" customHeight="1">
      <c r="A281" s="41"/>
      <c r="B281" s="42"/>
      <c r="C281" s="250" t="s">
        <v>584</v>
      </c>
      <c r="D281" s="250" t="s">
        <v>196</v>
      </c>
      <c r="E281" s="251" t="s">
        <v>2833</v>
      </c>
      <c r="F281" s="252" t="s">
        <v>2834</v>
      </c>
      <c r="G281" s="253" t="s">
        <v>215</v>
      </c>
      <c r="H281" s="254">
        <v>34</v>
      </c>
      <c r="I281" s="255"/>
      <c r="J281" s="256">
        <f>ROUND(I281*H281,2)</f>
        <v>0</v>
      </c>
      <c r="K281" s="257"/>
      <c r="L281" s="44"/>
      <c r="M281" s="258" t="s">
        <v>1</v>
      </c>
      <c r="N281" s="259" t="s">
        <v>47</v>
      </c>
      <c r="O281" s="94"/>
      <c r="P281" s="260">
        <f>O281*H281</f>
        <v>0</v>
      </c>
      <c r="Q281" s="260">
        <v>0</v>
      </c>
      <c r="R281" s="260">
        <f>Q281*H281</f>
        <v>0</v>
      </c>
      <c r="S281" s="260">
        <v>0</v>
      </c>
      <c r="T281" s="26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2" t="s">
        <v>584</v>
      </c>
      <c r="AT281" s="262" t="s">
        <v>196</v>
      </c>
      <c r="AU281" s="262" t="s">
        <v>92</v>
      </c>
      <c r="AY281" s="18" t="s">
        <v>195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8" t="s">
        <v>90</v>
      </c>
      <c r="BK281" s="154">
        <f>ROUND(I281*H281,2)</f>
        <v>0</v>
      </c>
      <c r="BL281" s="18" t="s">
        <v>584</v>
      </c>
      <c r="BM281" s="262" t="s">
        <v>3012</v>
      </c>
    </row>
    <row r="282" spans="1:47" s="2" customFormat="1" ht="12">
      <c r="A282" s="41"/>
      <c r="B282" s="42"/>
      <c r="C282" s="43"/>
      <c r="D282" s="263" t="s">
        <v>202</v>
      </c>
      <c r="E282" s="43"/>
      <c r="F282" s="264" t="s">
        <v>2834</v>
      </c>
      <c r="G282" s="43"/>
      <c r="H282" s="43"/>
      <c r="I282" s="221"/>
      <c r="J282" s="43"/>
      <c r="K282" s="43"/>
      <c r="L282" s="44"/>
      <c r="M282" s="265"/>
      <c r="N282" s="266"/>
      <c r="O282" s="94"/>
      <c r="P282" s="94"/>
      <c r="Q282" s="94"/>
      <c r="R282" s="94"/>
      <c r="S282" s="94"/>
      <c r="T282" s="95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8" t="s">
        <v>202</v>
      </c>
      <c r="AU282" s="18" t="s">
        <v>92</v>
      </c>
    </row>
    <row r="283" spans="1:65" s="2" customFormat="1" ht="16.5" customHeight="1">
      <c r="A283" s="41"/>
      <c r="B283" s="42"/>
      <c r="C283" s="250" t="s">
        <v>589</v>
      </c>
      <c r="D283" s="250" t="s">
        <v>196</v>
      </c>
      <c r="E283" s="251" t="s">
        <v>3013</v>
      </c>
      <c r="F283" s="252" t="s">
        <v>3014</v>
      </c>
      <c r="G283" s="253" t="s">
        <v>215</v>
      </c>
      <c r="H283" s="254">
        <v>34</v>
      </c>
      <c r="I283" s="255"/>
      <c r="J283" s="256">
        <f>ROUND(I283*H283,2)</f>
        <v>0</v>
      </c>
      <c r="K283" s="257"/>
      <c r="L283" s="44"/>
      <c r="M283" s="258" t="s">
        <v>1</v>
      </c>
      <c r="N283" s="259" t="s">
        <v>47</v>
      </c>
      <c r="O283" s="94"/>
      <c r="P283" s="260">
        <f>O283*H283</f>
        <v>0</v>
      </c>
      <c r="Q283" s="260">
        <v>9E-05</v>
      </c>
      <c r="R283" s="260">
        <f>Q283*H283</f>
        <v>0.0030600000000000002</v>
      </c>
      <c r="S283" s="260">
        <v>0</v>
      </c>
      <c r="T283" s="261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2" t="s">
        <v>584</v>
      </c>
      <c r="AT283" s="262" t="s">
        <v>196</v>
      </c>
      <c r="AU283" s="262" t="s">
        <v>92</v>
      </c>
      <c r="AY283" s="18" t="s">
        <v>195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8" t="s">
        <v>90</v>
      </c>
      <c r="BK283" s="154">
        <f>ROUND(I283*H283,2)</f>
        <v>0</v>
      </c>
      <c r="BL283" s="18" t="s">
        <v>584</v>
      </c>
      <c r="BM283" s="262" t="s">
        <v>3015</v>
      </c>
    </row>
    <row r="284" spans="1:47" s="2" customFormat="1" ht="12">
      <c r="A284" s="41"/>
      <c r="B284" s="42"/>
      <c r="C284" s="43"/>
      <c r="D284" s="263" t="s">
        <v>202</v>
      </c>
      <c r="E284" s="43"/>
      <c r="F284" s="264" t="s">
        <v>3014</v>
      </c>
      <c r="G284" s="43"/>
      <c r="H284" s="43"/>
      <c r="I284" s="221"/>
      <c r="J284" s="43"/>
      <c r="K284" s="43"/>
      <c r="L284" s="44"/>
      <c r="M284" s="265"/>
      <c r="N284" s="266"/>
      <c r="O284" s="94"/>
      <c r="P284" s="94"/>
      <c r="Q284" s="94"/>
      <c r="R284" s="94"/>
      <c r="S284" s="94"/>
      <c r="T284" s="95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8" t="s">
        <v>202</v>
      </c>
      <c r="AU284" s="18" t="s">
        <v>92</v>
      </c>
    </row>
    <row r="285" spans="1:65" s="2" customFormat="1" ht="24.15" customHeight="1">
      <c r="A285" s="41"/>
      <c r="B285" s="42"/>
      <c r="C285" s="250" t="s">
        <v>594</v>
      </c>
      <c r="D285" s="250" t="s">
        <v>196</v>
      </c>
      <c r="E285" s="251" t="s">
        <v>3016</v>
      </c>
      <c r="F285" s="252" t="s">
        <v>3017</v>
      </c>
      <c r="G285" s="253" t="s">
        <v>215</v>
      </c>
      <c r="H285" s="254">
        <v>40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584</v>
      </c>
      <c r="AT285" s="262" t="s">
        <v>196</v>
      </c>
      <c r="AU285" s="262" t="s">
        <v>92</v>
      </c>
      <c r="AY285" s="18" t="s">
        <v>195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584</v>
      </c>
      <c r="BM285" s="262" t="s">
        <v>3018</v>
      </c>
    </row>
    <row r="286" spans="1:47" s="2" customFormat="1" ht="12">
      <c r="A286" s="41"/>
      <c r="B286" s="42"/>
      <c r="C286" s="43"/>
      <c r="D286" s="263" t="s">
        <v>202</v>
      </c>
      <c r="E286" s="43"/>
      <c r="F286" s="264" t="s">
        <v>3017</v>
      </c>
      <c r="G286" s="43"/>
      <c r="H286" s="43"/>
      <c r="I286" s="221"/>
      <c r="J286" s="43"/>
      <c r="K286" s="43"/>
      <c r="L286" s="44"/>
      <c r="M286" s="265"/>
      <c r="N286" s="266"/>
      <c r="O286" s="94"/>
      <c r="P286" s="94"/>
      <c r="Q286" s="94"/>
      <c r="R286" s="94"/>
      <c r="S286" s="94"/>
      <c r="T286" s="9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8" t="s">
        <v>202</v>
      </c>
      <c r="AU286" s="18" t="s">
        <v>92</v>
      </c>
    </row>
    <row r="287" spans="1:65" s="2" customFormat="1" ht="24.15" customHeight="1">
      <c r="A287" s="41"/>
      <c r="B287" s="42"/>
      <c r="C287" s="278" t="s">
        <v>599</v>
      </c>
      <c r="D287" s="278" t="s">
        <v>206</v>
      </c>
      <c r="E287" s="279" t="s">
        <v>3019</v>
      </c>
      <c r="F287" s="280" t="s">
        <v>3020</v>
      </c>
      <c r="G287" s="281" t="s">
        <v>215</v>
      </c>
      <c r="H287" s="282">
        <v>42</v>
      </c>
      <c r="I287" s="283"/>
      <c r="J287" s="284">
        <f>ROUND(I287*H287,2)</f>
        <v>0</v>
      </c>
      <c r="K287" s="285"/>
      <c r="L287" s="286"/>
      <c r="M287" s="287" t="s">
        <v>1</v>
      </c>
      <c r="N287" s="288" t="s">
        <v>47</v>
      </c>
      <c r="O287" s="94"/>
      <c r="P287" s="260">
        <f>O287*H287</f>
        <v>0</v>
      </c>
      <c r="Q287" s="260">
        <v>0.0004</v>
      </c>
      <c r="R287" s="260">
        <f>Q287*H287</f>
        <v>0.016800000000000002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895</v>
      </c>
      <c r="AT287" s="262" t="s">
        <v>206</v>
      </c>
      <c r="AU287" s="262" t="s">
        <v>92</v>
      </c>
      <c r="AY287" s="18" t="s">
        <v>195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895</v>
      </c>
      <c r="BM287" s="262" t="s">
        <v>3021</v>
      </c>
    </row>
    <row r="288" spans="1:47" s="2" customFormat="1" ht="12">
      <c r="A288" s="41"/>
      <c r="B288" s="42"/>
      <c r="C288" s="43"/>
      <c r="D288" s="263" t="s">
        <v>202</v>
      </c>
      <c r="E288" s="43"/>
      <c r="F288" s="264" t="s">
        <v>3020</v>
      </c>
      <c r="G288" s="43"/>
      <c r="H288" s="43"/>
      <c r="I288" s="221"/>
      <c r="J288" s="43"/>
      <c r="K288" s="43"/>
      <c r="L288" s="44"/>
      <c r="M288" s="265"/>
      <c r="N288" s="266"/>
      <c r="O288" s="94"/>
      <c r="P288" s="94"/>
      <c r="Q288" s="94"/>
      <c r="R288" s="94"/>
      <c r="S288" s="94"/>
      <c r="T288" s="95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8" t="s">
        <v>202</v>
      </c>
      <c r="AU288" s="18" t="s">
        <v>92</v>
      </c>
    </row>
    <row r="289" spans="1:51" s="13" customFormat="1" ht="12">
      <c r="A289" s="13"/>
      <c r="B289" s="267"/>
      <c r="C289" s="268"/>
      <c r="D289" s="263" t="s">
        <v>203</v>
      </c>
      <c r="E289" s="269" t="s">
        <v>1</v>
      </c>
      <c r="F289" s="270" t="s">
        <v>2981</v>
      </c>
      <c r="G289" s="268"/>
      <c r="H289" s="271">
        <v>42</v>
      </c>
      <c r="I289" s="272"/>
      <c r="J289" s="268"/>
      <c r="K289" s="268"/>
      <c r="L289" s="273"/>
      <c r="M289" s="328"/>
      <c r="N289" s="329"/>
      <c r="O289" s="329"/>
      <c r="P289" s="329"/>
      <c r="Q289" s="329"/>
      <c r="R289" s="329"/>
      <c r="S289" s="329"/>
      <c r="T289" s="3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7" t="s">
        <v>203</v>
      </c>
      <c r="AU289" s="277" t="s">
        <v>92</v>
      </c>
      <c r="AV289" s="13" t="s">
        <v>92</v>
      </c>
      <c r="AW289" s="13" t="s">
        <v>35</v>
      </c>
      <c r="AX289" s="13" t="s">
        <v>90</v>
      </c>
      <c r="AY289" s="277" t="s">
        <v>195</v>
      </c>
    </row>
    <row r="290" spans="1:31" s="2" customFormat="1" ht="6.95" customHeight="1">
      <c r="A290" s="41"/>
      <c r="B290" s="69"/>
      <c r="C290" s="70"/>
      <c r="D290" s="70"/>
      <c r="E290" s="70"/>
      <c r="F290" s="70"/>
      <c r="G290" s="70"/>
      <c r="H290" s="70"/>
      <c r="I290" s="70"/>
      <c r="J290" s="70"/>
      <c r="K290" s="70"/>
      <c r="L290" s="44"/>
      <c r="M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</row>
  </sheetData>
  <sheetProtection password="CC35" sheet="1" objects="1" scenarios="1" formatColumns="0" formatRows="0" autoFilter="0"/>
  <autoFilter ref="C134:K28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2345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3022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2347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J110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ROUND((SUM(BE110:BE117)+SUM(BE139:BE484)),2)</f>
        <v>0</v>
      </c>
      <c r="G37" s="41"/>
      <c r="H37" s="41"/>
      <c r="I37" s="182">
        <v>0.21</v>
      </c>
      <c r="J37" s="181">
        <f>ROUND(((SUM(BE110:BE117)+SUM(BE139:BE484))*I37),2)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ROUND((SUM(BF110:BF117)+SUM(BF139:BF484)),2)</f>
        <v>0</v>
      </c>
      <c r="G38" s="41"/>
      <c r="H38" s="41"/>
      <c r="I38" s="182">
        <v>0.15</v>
      </c>
      <c r="J38" s="181">
        <f>ROUND(((SUM(BF110:BF117)+SUM(BF139:BF484))*I38),2)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ROUND((SUM(BG110:BG117)+SUM(BG139:BG484)),2)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ROUND((SUM(BH110:BH117)+SUM(BH139:BH484)),2)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ROUND((SUM(BI110:BI117)+SUM(BI139:BI484)),2)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2345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D1.4a - Slaboproud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 xml:space="preserve"> 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J139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164</v>
      </c>
      <c r="E99" s="208"/>
      <c r="F99" s="208"/>
      <c r="G99" s="208"/>
      <c r="H99" s="208"/>
      <c r="I99" s="208"/>
      <c r="J99" s="209">
        <f>J140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2351</v>
      </c>
      <c r="E100" s="213"/>
      <c r="F100" s="213"/>
      <c r="G100" s="213"/>
      <c r="H100" s="213"/>
      <c r="I100" s="213"/>
      <c r="J100" s="214">
        <f>J141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3023</v>
      </c>
      <c r="E101" s="213"/>
      <c r="F101" s="213"/>
      <c r="G101" s="213"/>
      <c r="H101" s="213"/>
      <c r="I101" s="213"/>
      <c r="J101" s="214">
        <f>J142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3024</v>
      </c>
      <c r="E102" s="213"/>
      <c r="F102" s="213"/>
      <c r="G102" s="213"/>
      <c r="H102" s="213"/>
      <c r="I102" s="213"/>
      <c r="J102" s="214">
        <f>J201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3025</v>
      </c>
      <c r="E103" s="213"/>
      <c r="F103" s="213"/>
      <c r="G103" s="213"/>
      <c r="H103" s="213"/>
      <c r="I103" s="213"/>
      <c r="J103" s="214">
        <f>J228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3026</v>
      </c>
      <c r="E104" s="213"/>
      <c r="F104" s="213"/>
      <c r="G104" s="213"/>
      <c r="H104" s="213"/>
      <c r="I104" s="213"/>
      <c r="J104" s="214">
        <f>J293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3027</v>
      </c>
      <c r="E105" s="213"/>
      <c r="F105" s="213"/>
      <c r="G105" s="213"/>
      <c r="H105" s="213"/>
      <c r="I105" s="213"/>
      <c r="J105" s="214">
        <f>J328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6"/>
      <c r="D106" s="212" t="s">
        <v>3028</v>
      </c>
      <c r="E106" s="213"/>
      <c r="F106" s="213"/>
      <c r="G106" s="213"/>
      <c r="H106" s="213"/>
      <c r="I106" s="213"/>
      <c r="J106" s="214">
        <f>J397</f>
        <v>0</v>
      </c>
      <c r="K106" s="136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6"/>
      <c r="D107" s="212" t="s">
        <v>3029</v>
      </c>
      <c r="E107" s="213"/>
      <c r="F107" s="213"/>
      <c r="G107" s="213"/>
      <c r="H107" s="213"/>
      <c r="I107" s="213"/>
      <c r="J107" s="214">
        <f>J470</f>
        <v>0</v>
      </c>
      <c r="K107" s="136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6.9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29.25" customHeight="1">
      <c r="A110" s="41"/>
      <c r="B110" s="42"/>
      <c r="C110" s="204" t="s">
        <v>173</v>
      </c>
      <c r="D110" s="43"/>
      <c r="E110" s="43"/>
      <c r="F110" s="43"/>
      <c r="G110" s="43"/>
      <c r="H110" s="43"/>
      <c r="I110" s="43"/>
      <c r="J110" s="216">
        <f>ROUND(J111+J112+J113+J114+J115+J116,2)</f>
        <v>0</v>
      </c>
      <c r="K110" s="43"/>
      <c r="L110" s="66"/>
      <c r="N110" s="217" t="s">
        <v>46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65" s="2" customFormat="1" ht="18" customHeight="1">
      <c r="A111" s="41"/>
      <c r="B111" s="42"/>
      <c r="C111" s="43"/>
      <c r="D111" s="155" t="s">
        <v>174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175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134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176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134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5" t="s">
        <v>177</v>
      </c>
      <c r="E114" s="150"/>
      <c r="F114" s="150"/>
      <c r="G114" s="43"/>
      <c r="H114" s="43"/>
      <c r="I114" s="43"/>
      <c r="J114" s="151"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134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65" s="2" customFormat="1" ht="18" customHeight="1">
      <c r="A115" s="41"/>
      <c r="B115" s="42"/>
      <c r="C115" s="43"/>
      <c r="D115" s="155" t="s">
        <v>178</v>
      </c>
      <c r="E115" s="150"/>
      <c r="F115" s="150"/>
      <c r="G115" s="43"/>
      <c r="H115" s="43"/>
      <c r="I115" s="43"/>
      <c r="J115" s="151">
        <v>0</v>
      </c>
      <c r="K115" s="43"/>
      <c r="L115" s="218"/>
      <c r="M115" s="219"/>
      <c r="N115" s="220" t="s">
        <v>48</v>
      </c>
      <c r="O115" s="219"/>
      <c r="P115" s="219"/>
      <c r="Q115" s="219"/>
      <c r="R115" s="219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22" t="s">
        <v>134</v>
      </c>
      <c r="AZ115" s="219"/>
      <c r="BA115" s="219"/>
      <c r="BB115" s="219"/>
      <c r="BC115" s="219"/>
      <c r="BD115" s="219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92</v>
      </c>
      <c r="BK115" s="219"/>
      <c r="BL115" s="219"/>
      <c r="BM115" s="219"/>
    </row>
    <row r="116" spans="1:65" s="2" customFormat="1" ht="18" customHeight="1">
      <c r="A116" s="41"/>
      <c r="B116" s="42"/>
      <c r="C116" s="43"/>
      <c r="D116" s="150" t="s">
        <v>179</v>
      </c>
      <c r="E116" s="43"/>
      <c r="F116" s="43"/>
      <c r="G116" s="43"/>
      <c r="H116" s="43"/>
      <c r="I116" s="43"/>
      <c r="J116" s="151">
        <f>ROUND(J32*T116,2)</f>
        <v>0</v>
      </c>
      <c r="K116" s="43"/>
      <c r="L116" s="218"/>
      <c r="M116" s="219"/>
      <c r="N116" s="220" t="s">
        <v>48</v>
      </c>
      <c r="O116" s="219"/>
      <c r="P116" s="219"/>
      <c r="Q116" s="219"/>
      <c r="R116" s="219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22" t="s">
        <v>180</v>
      </c>
      <c r="AZ116" s="219"/>
      <c r="BA116" s="219"/>
      <c r="BB116" s="219"/>
      <c r="BC116" s="219"/>
      <c r="BD116" s="219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92</v>
      </c>
      <c r="BK116" s="219"/>
      <c r="BL116" s="219"/>
      <c r="BM116" s="219"/>
    </row>
    <row r="117" spans="1:31" s="2" customFormat="1" ht="12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159" t="s">
        <v>144</v>
      </c>
      <c r="D118" s="160"/>
      <c r="E118" s="160"/>
      <c r="F118" s="160"/>
      <c r="G118" s="160"/>
      <c r="H118" s="160"/>
      <c r="I118" s="160"/>
      <c r="J118" s="161">
        <f>ROUND(J98+J110,2)</f>
        <v>0</v>
      </c>
      <c r="K118" s="160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3" spans="1:31" s="2" customFormat="1" ht="6.95" customHeight="1">
      <c r="A123" s="41"/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24.95" customHeight="1">
      <c r="A124" s="41"/>
      <c r="B124" s="42"/>
      <c r="C124" s="24" t="s">
        <v>181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201" t="str">
        <f>E7</f>
        <v>AUTO DÍLNY SPŠ OSTROV</v>
      </c>
      <c r="F127" s="33"/>
      <c r="G127" s="33"/>
      <c r="H127" s="3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2:12" s="1" customFormat="1" ht="12" customHeight="1">
      <c r="B128" s="22"/>
      <c r="C128" s="33" t="s">
        <v>146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1" t="s">
        <v>2345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1698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E11</f>
        <v>D1.4a - Slaboproud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F14</f>
        <v xml:space="preserve"> </v>
      </c>
      <c r="G133" s="43"/>
      <c r="H133" s="43"/>
      <c r="I133" s="33" t="s">
        <v>22</v>
      </c>
      <c r="J133" s="82" t="str">
        <f>IF(J14="","",J14)</f>
        <v>11. 7. 2023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40.05" customHeight="1">
      <c r="A135" s="41"/>
      <c r="B135" s="42"/>
      <c r="C135" s="33" t="s">
        <v>24</v>
      </c>
      <c r="D135" s="43"/>
      <c r="E135" s="43"/>
      <c r="F135" s="28" t="str">
        <f>E17</f>
        <v>Střední průmyslová škola Ostrov , Klínovecká 1197</v>
      </c>
      <c r="G135" s="43"/>
      <c r="H135" s="43"/>
      <c r="I135" s="33" t="s">
        <v>31</v>
      </c>
      <c r="J135" s="37" t="str">
        <f>E23</f>
        <v>Projekt stav, spol. s r.o.,Želivského 2227,Sokolov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25.65" customHeight="1">
      <c r="A136" s="41"/>
      <c r="B136" s="42"/>
      <c r="C136" s="33" t="s">
        <v>29</v>
      </c>
      <c r="D136" s="43"/>
      <c r="E136" s="43"/>
      <c r="F136" s="28" t="str">
        <f>IF(E20="","",E20)</f>
        <v>Vyplň údaj</v>
      </c>
      <c r="G136" s="43"/>
      <c r="H136" s="43"/>
      <c r="I136" s="33" t="s">
        <v>36</v>
      </c>
      <c r="J136" s="37" t="str">
        <f>E26</f>
        <v xml:space="preserve">V.Rakyta,Trojmezí 171, 352 01 Hranice, 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4"/>
      <c r="B138" s="225"/>
      <c r="C138" s="226" t="s">
        <v>182</v>
      </c>
      <c r="D138" s="227" t="s">
        <v>67</v>
      </c>
      <c r="E138" s="227" t="s">
        <v>63</v>
      </c>
      <c r="F138" s="227" t="s">
        <v>64</v>
      </c>
      <c r="G138" s="227" t="s">
        <v>183</v>
      </c>
      <c r="H138" s="227" t="s">
        <v>184</v>
      </c>
      <c r="I138" s="227" t="s">
        <v>185</v>
      </c>
      <c r="J138" s="228" t="s">
        <v>151</v>
      </c>
      <c r="K138" s="229" t="s">
        <v>186</v>
      </c>
      <c r="L138" s="230"/>
      <c r="M138" s="103" t="s">
        <v>1</v>
      </c>
      <c r="N138" s="104" t="s">
        <v>46</v>
      </c>
      <c r="O138" s="104" t="s">
        <v>187</v>
      </c>
      <c r="P138" s="104" t="s">
        <v>188</v>
      </c>
      <c r="Q138" s="104" t="s">
        <v>189</v>
      </c>
      <c r="R138" s="104" t="s">
        <v>190</v>
      </c>
      <c r="S138" s="104" t="s">
        <v>191</v>
      </c>
      <c r="T138" s="105" t="s">
        <v>192</v>
      </c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</row>
    <row r="139" spans="1:63" s="2" customFormat="1" ht="22.8" customHeight="1">
      <c r="A139" s="41"/>
      <c r="B139" s="42"/>
      <c r="C139" s="110" t="s">
        <v>193</v>
      </c>
      <c r="D139" s="43"/>
      <c r="E139" s="43"/>
      <c r="F139" s="43"/>
      <c r="G139" s="43"/>
      <c r="H139" s="43"/>
      <c r="I139" s="43"/>
      <c r="J139" s="231">
        <f>BK139</f>
        <v>0</v>
      </c>
      <c r="K139" s="43"/>
      <c r="L139" s="44"/>
      <c r="M139" s="106"/>
      <c r="N139" s="232"/>
      <c r="O139" s="107"/>
      <c r="P139" s="233">
        <f>P140</f>
        <v>0</v>
      </c>
      <c r="Q139" s="107"/>
      <c r="R139" s="233">
        <f>R140</f>
        <v>0</v>
      </c>
      <c r="S139" s="107"/>
      <c r="T139" s="234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81</v>
      </c>
      <c r="AU139" s="18" t="s">
        <v>153</v>
      </c>
      <c r="BK139" s="235">
        <f>BK140</f>
        <v>0</v>
      </c>
    </row>
    <row r="140" spans="1:63" s="12" customFormat="1" ht="25.9" customHeight="1">
      <c r="A140" s="12"/>
      <c r="B140" s="236"/>
      <c r="C140" s="237"/>
      <c r="D140" s="238" t="s">
        <v>81</v>
      </c>
      <c r="E140" s="239" t="s">
        <v>950</v>
      </c>
      <c r="F140" s="239" t="s">
        <v>951</v>
      </c>
      <c r="G140" s="237"/>
      <c r="H140" s="237"/>
      <c r="I140" s="240"/>
      <c r="J140" s="241">
        <f>BK140</f>
        <v>0</v>
      </c>
      <c r="K140" s="237"/>
      <c r="L140" s="242"/>
      <c r="M140" s="243"/>
      <c r="N140" s="244"/>
      <c r="O140" s="244"/>
      <c r="P140" s="245">
        <f>P141+P142+P201+P228+P293+P328+P397+P470</f>
        <v>0</v>
      </c>
      <c r="Q140" s="244"/>
      <c r="R140" s="245">
        <f>R141+R142+R201+R228+R293+R328+R397+R470</f>
        <v>0</v>
      </c>
      <c r="S140" s="244"/>
      <c r="T140" s="246">
        <f>T141+T142+T201+T228+T293+T328+T397+T470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7" t="s">
        <v>92</v>
      </c>
      <c r="AT140" s="248" t="s">
        <v>81</v>
      </c>
      <c r="AU140" s="248" t="s">
        <v>82</v>
      </c>
      <c r="AY140" s="247" t="s">
        <v>195</v>
      </c>
      <c r="BK140" s="249">
        <f>BK141+BK142+BK201+BK228+BK293+BK328+BK397+BK470</f>
        <v>0</v>
      </c>
    </row>
    <row r="141" spans="1:63" s="12" customFormat="1" ht="22.8" customHeight="1">
      <c r="A141" s="12"/>
      <c r="B141" s="236"/>
      <c r="C141" s="237"/>
      <c r="D141" s="238" t="s">
        <v>81</v>
      </c>
      <c r="E141" s="321" t="s">
        <v>2767</v>
      </c>
      <c r="F141" s="321" t="s">
        <v>2768</v>
      </c>
      <c r="G141" s="237"/>
      <c r="H141" s="237"/>
      <c r="I141" s="240"/>
      <c r="J141" s="322">
        <f>BK141</f>
        <v>0</v>
      </c>
      <c r="K141" s="237"/>
      <c r="L141" s="242"/>
      <c r="M141" s="243"/>
      <c r="N141" s="244"/>
      <c r="O141" s="244"/>
      <c r="P141" s="245">
        <v>0</v>
      </c>
      <c r="Q141" s="244"/>
      <c r="R141" s="245">
        <v>0</v>
      </c>
      <c r="S141" s="244"/>
      <c r="T141" s="246"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7" t="s">
        <v>92</v>
      </c>
      <c r="AT141" s="248" t="s">
        <v>81</v>
      </c>
      <c r="AU141" s="248" t="s">
        <v>90</v>
      </c>
      <c r="AY141" s="247" t="s">
        <v>195</v>
      </c>
      <c r="BK141" s="249">
        <v>0</v>
      </c>
    </row>
    <row r="142" spans="1:63" s="12" customFormat="1" ht="22.8" customHeight="1">
      <c r="A142" s="12"/>
      <c r="B142" s="236"/>
      <c r="C142" s="237"/>
      <c r="D142" s="238" t="s">
        <v>81</v>
      </c>
      <c r="E142" s="321" t="s">
        <v>3030</v>
      </c>
      <c r="F142" s="321" t="s">
        <v>3031</v>
      </c>
      <c r="G142" s="237"/>
      <c r="H142" s="237"/>
      <c r="I142" s="240"/>
      <c r="J142" s="322">
        <f>BK142</f>
        <v>0</v>
      </c>
      <c r="K142" s="237"/>
      <c r="L142" s="242"/>
      <c r="M142" s="243"/>
      <c r="N142" s="244"/>
      <c r="O142" s="244"/>
      <c r="P142" s="245">
        <f>SUM(P143:P200)</f>
        <v>0</v>
      </c>
      <c r="Q142" s="244"/>
      <c r="R142" s="245">
        <f>SUM(R143:R200)</f>
        <v>0</v>
      </c>
      <c r="S142" s="244"/>
      <c r="T142" s="246">
        <f>SUM(T143:T200)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7" t="s">
        <v>90</v>
      </c>
      <c r="AT142" s="248" t="s">
        <v>81</v>
      </c>
      <c r="AU142" s="248" t="s">
        <v>90</v>
      </c>
      <c r="AY142" s="247" t="s">
        <v>195</v>
      </c>
      <c r="BK142" s="249">
        <f>SUM(BK143:BK200)</f>
        <v>0</v>
      </c>
    </row>
    <row r="143" spans="1:65" s="2" customFormat="1" ht="16.5" customHeight="1">
      <c r="A143" s="41"/>
      <c r="B143" s="42"/>
      <c r="C143" s="250" t="s">
        <v>90</v>
      </c>
      <c r="D143" s="250" t="s">
        <v>196</v>
      </c>
      <c r="E143" s="251" t="s">
        <v>3032</v>
      </c>
      <c r="F143" s="252" t="s">
        <v>3033</v>
      </c>
      <c r="G143" s="253" t="s">
        <v>353</v>
      </c>
      <c r="H143" s="254">
        <v>36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200</v>
      </c>
      <c r="AT143" s="262" t="s">
        <v>196</v>
      </c>
      <c r="AU143" s="262" t="s">
        <v>92</v>
      </c>
      <c r="AY143" s="18" t="s">
        <v>195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200</v>
      </c>
      <c r="BM143" s="262" t="s">
        <v>3034</v>
      </c>
    </row>
    <row r="144" spans="1:47" s="2" customFormat="1" ht="12">
      <c r="A144" s="41"/>
      <c r="B144" s="42"/>
      <c r="C144" s="43"/>
      <c r="D144" s="263" t="s">
        <v>202</v>
      </c>
      <c r="E144" s="43"/>
      <c r="F144" s="264" t="s">
        <v>3033</v>
      </c>
      <c r="G144" s="43"/>
      <c r="H144" s="43"/>
      <c r="I144" s="221"/>
      <c r="J144" s="43"/>
      <c r="K144" s="43"/>
      <c r="L144" s="44"/>
      <c r="M144" s="265"/>
      <c r="N144" s="266"/>
      <c r="O144" s="94"/>
      <c r="P144" s="94"/>
      <c r="Q144" s="94"/>
      <c r="R144" s="94"/>
      <c r="S144" s="94"/>
      <c r="T144" s="95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8" t="s">
        <v>202</v>
      </c>
      <c r="AU144" s="18" t="s">
        <v>92</v>
      </c>
    </row>
    <row r="145" spans="1:65" s="2" customFormat="1" ht="24.15" customHeight="1">
      <c r="A145" s="41"/>
      <c r="B145" s="42"/>
      <c r="C145" s="278" t="s">
        <v>92</v>
      </c>
      <c r="D145" s="278" t="s">
        <v>206</v>
      </c>
      <c r="E145" s="279" t="s">
        <v>3035</v>
      </c>
      <c r="F145" s="280" t="s">
        <v>3036</v>
      </c>
      <c r="G145" s="281" t="s">
        <v>353</v>
      </c>
      <c r="H145" s="282">
        <v>36</v>
      </c>
      <c r="I145" s="283"/>
      <c r="J145" s="284">
        <f>ROUND(I145*H145,2)</f>
        <v>0</v>
      </c>
      <c r="K145" s="285"/>
      <c r="L145" s="286"/>
      <c r="M145" s="287" t="s">
        <v>1</v>
      </c>
      <c r="N145" s="288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209</v>
      </c>
      <c r="AT145" s="262" t="s">
        <v>206</v>
      </c>
      <c r="AU145" s="262" t="s">
        <v>92</v>
      </c>
      <c r="AY145" s="18" t="s">
        <v>195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200</v>
      </c>
      <c r="BM145" s="262" t="s">
        <v>3037</v>
      </c>
    </row>
    <row r="146" spans="1:47" s="2" customFormat="1" ht="12">
      <c r="A146" s="41"/>
      <c r="B146" s="42"/>
      <c r="C146" s="43"/>
      <c r="D146" s="263" t="s">
        <v>202</v>
      </c>
      <c r="E146" s="43"/>
      <c r="F146" s="264" t="s">
        <v>3036</v>
      </c>
      <c r="G146" s="43"/>
      <c r="H146" s="43"/>
      <c r="I146" s="221"/>
      <c r="J146" s="43"/>
      <c r="K146" s="43"/>
      <c r="L146" s="44"/>
      <c r="M146" s="265"/>
      <c r="N146" s="266"/>
      <c r="O146" s="94"/>
      <c r="P146" s="94"/>
      <c r="Q146" s="94"/>
      <c r="R146" s="94"/>
      <c r="S146" s="94"/>
      <c r="T146" s="95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202</v>
      </c>
      <c r="AU146" s="18" t="s">
        <v>92</v>
      </c>
    </row>
    <row r="147" spans="1:65" s="2" customFormat="1" ht="24.15" customHeight="1">
      <c r="A147" s="41"/>
      <c r="B147" s="42"/>
      <c r="C147" s="278" t="s">
        <v>212</v>
      </c>
      <c r="D147" s="278" t="s">
        <v>206</v>
      </c>
      <c r="E147" s="279" t="s">
        <v>3038</v>
      </c>
      <c r="F147" s="280" t="s">
        <v>3039</v>
      </c>
      <c r="G147" s="281" t="s">
        <v>353</v>
      </c>
      <c r="H147" s="282">
        <v>1</v>
      </c>
      <c r="I147" s="283"/>
      <c r="J147" s="284">
        <f>ROUND(I147*H147,2)</f>
        <v>0</v>
      </c>
      <c r="K147" s="285"/>
      <c r="L147" s="286"/>
      <c r="M147" s="287" t="s">
        <v>1</v>
      </c>
      <c r="N147" s="288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209</v>
      </c>
      <c r="AT147" s="262" t="s">
        <v>206</v>
      </c>
      <c r="AU147" s="262" t="s">
        <v>92</v>
      </c>
      <c r="AY147" s="18" t="s">
        <v>195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200</v>
      </c>
      <c r="BM147" s="262" t="s">
        <v>3040</v>
      </c>
    </row>
    <row r="148" spans="1:47" s="2" customFormat="1" ht="12">
      <c r="A148" s="41"/>
      <c r="B148" s="42"/>
      <c r="C148" s="43"/>
      <c r="D148" s="263" t="s">
        <v>202</v>
      </c>
      <c r="E148" s="43"/>
      <c r="F148" s="264" t="s">
        <v>3039</v>
      </c>
      <c r="G148" s="43"/>
      <c r="H148" s="43"/>
      <c r="I148" s="221"/>
      <c r="J148" s="43"/>
      <c r="K148" s="43"/>
      <c r="L148" s="44"/>
      <c r="M148" s="265"/>
      <c r="N148" s="266"/>
      <c r="O148" s="94"/>
      <c r="P148" s="94"/>
      <c r="Q148" s="94"/>
      <c r="R148" s="94"/>
      <c r="S148" s="94"/>
      <c r="T148" s="95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202</v>
      </c>
      <c r="AU148" s="18" t="s">
        <v>92</v>
      </c>
    </row>
    <row r="149" spans="1:65" s="2" customFormat="1" ht="24.15" customHeight="1">
      <c r="A149" s="41"/>
      <c r="B149" s="42"/>
      <c r="C149" s="278" t="s">
        <v>200</v>
      </c>
      <c r="D149" s="278" t="s">
        <v>206</v>
      </c>
      <c r="E149" s="279" t="s">
        <v>3041</v>
      </c>
      <c r="F149" s="280" t="s">
        <v>3042</v>
      </c>
      <c r="G149" s="281" t="s">
        <v>353</v>
      </c>
      <c r="H149" s="282">
        <v>8</v>
      </c>
      <c r="I149" s="283"/>
      <c r="J149" s="284">
        <f>ROUND(I149*H149,2)</f>
        <v>0</v>
      </c>
      <c r="K149" s="285"/>
      <c r="L149" s="286"/>
      <c r="M149" s="287" t="s">
        <v>1</v>
      </c>
      <c r="N149" s="288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209</v>
      </c>
      <c r="AT149" s="262" t="s">
        <v>206</v>
      </c>
      <c r="AU149" s="262" t="s">
        <v>92</v>
      </c>
      <c r="AY149" s="18" t="s">
        <v>195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200</v>
      </c>
      <c r="BM149" s="262" t="s">
        <v>3043</v>
      </c>
    </row>
    <row r="150" spans="1:47" s="2" customFormat="1" ht="12">
      <c r="A150" s="41"/>
      <c r="B150" s="42"/>
      <c r="C150" s="43"/>
      <c r="D150" s="263" t="s">
        <v>202</v>
      </c>
      <c r="E150" s="43"/>
      <c r="F150" s="264" t="s">
        <v>3042</v>
      </c>
      <c r="G150" s="43"/>
      <c r="H150" s="43"/>
      <c r="I150" s="221"/>
      <c r="J150" s="43"/>
      <c r="K150" s="43"/>
      <c r="L150" s="44"/>
      <c r="M150" s="265"/>
      <c r="N150" s="266"/>
      <c r="O150" s="94"/>
      <c r="P150" s="94"/>
      <c r="Q150" s="94"/>
      <c r="R150" s="94"/>
      <c r="S150" s="94"/>
      <c r="T150" s="95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8" t="s">
        <v>202</v>
      </c>
      <c r="AU150" s="18" t="s">
        <v>92</v>
      </c>
    </row>
    <row r="151" spans="1:65" s="2" customFormat="1" ht="24.15" customHeight="1">
      <c r="A151" s="41"/>
      <c r="B151" s="42"/>
      <c r="C151" s="278" t="s">
        <v>240</v>
      </c>
      <c r="D151" s="278" t="s">
        <v>206</v>
      </c>
      <c r="E151" s="279" t="s">
        <v>3044</v>
      </c>
      <c r="F151" s="280" t="s">
        <v>3045</v>
      </c>
      <c r="G151" s="281" t="s">
        <v>353</v>
      </c>
      <c r="H151" s="282">
        <v>36</v>
      </c>
      <c r="I151" s="283"/>
      <c r="J151" s="284">
        <f>ROUND(I151*H151,2)</f>
        <v>0</v>
      </c>
      <c r="K151" s="285"/>
      <c r="L151" s="286"/>
      <c r="M151" s="287" t="s">
        <v>1</v>
      </c>
      <c r="N151" s="288" t="s">
        <v>47</v>
      </c>
      <c r="O151" s="94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209</v>
      </c>
      <c r="AT151" s="262" t="s">
        <v>206</v>
      </c>
      <c r="AU151" s="262" t="s">
        <v>92</v>
      </c>
      <c r="AY151" s="18" t="s">
        <v>195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200</v>
      </c>
      <c r="BM151" s="262" t="s">
        <v>3046</v>
      </c>
    </row>
    <row r="152" spans="1:47" s="2" customFormat="1" ht="12">
      <c r="A152" s="41"/>
      <c r="B152" s="42"/>
      <c r="C152" s="43"/>
      <c r="D152" s="263" t="s">
        <v>202</v>
      </c>
      <c r="E152" s="43"/>
      <c r="F152" s="264" t="s">
        <v>3045</v>
      </c>
      <c r="G152" s="43"/>
      <c r="H152" s="43"/>
      <c r="I152" s="221"/>
      <c r="J152" s="43"/>
      <c r="K152" s="43"/>
      <c r="L152" s="44"/>
      <c r="M152" s="265"/>
      <c r="N152" s="266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202</v>
      </c>
      <c r="AU152" s="18" t="s">
        <v>92</v>
      </c>
    </row>
    <row r="153" spans="1:65" s="2" customFormat="1" ht="24.15" customHeight="1">
      <c r="A153" s="41"/>
      <c r="B153" s="42"/>
      <c r="C153" s="278" t="s">
        <v>247</v>
      </c>
      <c r="D153" s="278" t="s">
        <v>206</v>
      </c>
      <c r="E153" s="279" t="s">
        <v>3047</v>
      </c>
      <c r="F153" s="280" t="s">
        <v>3048</v>
      </c>
      <c r="G153" s="281" t="s">
        <v>353</v>
      </c>
      <c r="H153" s="282">
        <v>12</v>
      </c>
      <c r="I153" s="283"/>
      <c r="J153" s="284">
        <f>ROUND(I153*H153,2)</f>
        <v>0</v>
      </c>
      <c r="K153" s="285"/>
      <c r="L153" s="286"/>
      <c r="M153" s="287" t="s">
        <v>1</v>
      </c>
      <c r="N153" s="288" t="s">
        <v>47</v>
      </c>
      <c r="O153" s="94"/>
      <c r="P153" s="260">
        <f>O153*H153</f>
        <v>0</v>
      </c>
      <c r="Q153" s="260">
        <v>0</v>
      </c>
      <c r="R153" s="260">
        <f>Q153*H153</f>
        <v>0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209</v>
      </c>
      <c r="AT153" s="262" t="s">
        <v>206</v>
      </c>
      <c r="AU153" s="262" t="s">
        <v>92</v>
      </c>
      <c r="AY153" s="18" t="s">
        <v>195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200</v>
      </c>
      <c r="BM153" s="262" t="s">
        <v>3049</v>
      </c>
    </row>
    <row r="154" spans="1:47" s="2" customFormat="1" ht="12">
      <c r="A154" s="41"/>
      <c r="B154" s="42"/>
      <c r="C154" s="43"/>
      <c r="D154" s="263" t="s">
        <v>202</v>
      </c>
      <c r="E154" s="43"/>
      <c r="F154" s="264" t="s">
        <v>3048</v>
      </c>
      <c r="G154" s="43"/>
      <c r="H154" s="43"/>
      <c r="I154" s="221"/>
      <c r="J154" s="43"/>
      <c r="K154" s="43"/>
      <c r="L154" s="44"/>
      <c r="M154" s="265"/>
      <c r="N154" s="266"/>
      <c r="O154" s="94"/>
      <c r="P154" s="94"/>
      <c r="Q154" s="94"/>
      <c r="R154" s="94"/>
      <c r="S154" s="94"/>
      <c r="T154" s="9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8" t="s">
        <v>202</v>
      </c>
      <c r="AU154" s="18" t="s">
        <v>92</v>
      </c>
    </row>
    <row r="155" spans="1:65" s="2" customFormat="1" ht="16.5" customHeight="1">
      <c r="A155" s="41"/>
      <c r="B155" s="42"/>
      <c r="C155" s="250" t="s">
        <v>252</v>
      </c>
      <c r="D155" s="250" t="s">
        <v>196</v>
      </c>
      <c r="E155" s="251" t="s">
        <v>3050</v>
      </c>
      <c r="F155" s="252" t="s">
        <v>3051</v>
      </c>
      <c r="G155" s="253" t="s">
        <v>353</v>
      </c>
      <c r="H155" s="254">
        <v>36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200</v>
      </c>
      <c r="AT155" s="262" t="s">
        <v>196</v>
      </c>
      <c r="AU155" s="262" t="s">
        <v>92</v>
      </c>
      <c r="AY155" s="18" t="s">
        <v>195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200</v>
      </c>
      <c r="BM155" s="262" t="s">
        <v>3052</v>
      </c>
    </row>
    <row r="156" spans="1:47" s="2" customFormat="1" ht="12">
      <c r="A156" s="41"/>
      <c r="B156" s="42"/>
      <c r="C156" s="43"/>
      <c r="D156" s="263" t="s">
        <v>202</v>
      </c>
      <c r="E156" s="43"/>
      <c r="F156" s="264" t="s">
        <v>3051</v>
      </c>
      <c r="G156" s="43"/>
      <c r="H156" s="43"/>
      <c r="I156" s="221"/>
      <c r="J156" s="43"/>
      <c r="K156" s="43"/>
      <c r="L156" s="44"/>
      <c r="M156" s="265"/>
      <c r="N156" s="266"/>
      <c r="O156" s="94"/>
      <c r="P156" s="94"/>
      <c r="Q156" s="94"/>
      <c r="R156" s="94"/>
      <c r="S156" s="94"/>
      <c r="T156" s="95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8" t="s">
        <v>202</v>
      </c>
      <c r="AU156" s="18" t="s">
        <v>92</v>
      </c>
    </row>
    <row r="157" spans="1:65" s="2" customFormat="1" ht="24.15" customHeight="1">
      <c r="A157" s="41"/>
      <c r="B157" s="42"/>
      <c r="C157" s="278" t="s">
        <v>209</v>
      </c>
      <c r="D157" s="278" t="s">
        <v>206</v>
      </c>
      <c r="E157" s="279" t="s">
        <v>3053</v>
      </c>
      <c r="F157" s="280" t="s">
        <v>3054</v>
      </c>
      <c r="G157" s="281" t="s">
        <v>353</v>
      </c>
      <c r="H157" s="282">
        <v>36</v>
      </c>
      <c r="I157" s="283"/>
      <c r="J157" s="284">
        <f>ROUND(I157*H157,2)</f>
        <v>0</v>
      </c>
      <c r="K157" s="285"/>
      <c r="L157" s="286"/>
      <c r="M157" s="287" t="s">
        <v>1</v>
      </c>
      <c r="N157" s="288" t="s">
        <v>47</v>
      </c>
      <c r="O157" s="94"/>
      <c r="P157" s="260">
        <f>O157*H157</f>
        <v>0</v>
      </c>
      <c r="Q157" s="260">
        <v>0</v>
      </c>
      <c r="R157" s="260">
        <f>Q157*H157</f>
        <v>0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209</v>
      </c>
      <c r="AT157" s="262" t="s">
        <v>206</v>
      </c>
      <c r="AU157" s="262" t="s">
        <v>92</v>
      </c>
      <c r="AY157" s="18" t="s">
        <v>195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200</v>
      </c>
      <c r="BM157" s="262" t="s">
        <v>3055</v>
      </c>
    </row>
    <row r="158" spans="1:47" s="2" customFormat="1" ht="12">
      <c r="A158" s="41"/>
      <c r="B158" s="42"/>
      <c r="C158" s="43"/>
      <c r="D158" s="263" t="s">
        <v>202</v>
      </c>
      <c r="E158" s="43"/>
      <c r="F158" s="264" t="s">
        <v>3054</v>
      </c>
      <c r="G158" s="43"/>
      <c r="H158" s="43"/>
      <c r="I158" s="221"/>
      <c r="J158" s="43"/>
      <c r="K158" s="43"/>
      <c r="L158" s="44"/>
      <c r="M158" s="265"/>
      <c r="N158" s="266"/>
      <c r="O158" s="94"/>
      <c r="P158" s="94"/>
      <c r="Q158" s="94"/>
      <c r="R158" s="94"/>
      <c r="S158" s="94"/>
      <c r="T158" s="9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8" t="s">
        <v>202</v>
      </c>
      <c r="AU158" s="18" t="s">
        <v>92</v>
      </c>
    </row>
    <row r="159" spans="1:65" s="2" customFormat="1" ht="24.15" customHeight="1">
      <c r="A159" s="41"/>
      <c r="B159" s="42"/>
      <c r="C159" s="278" t="s">
        <v>263</v>
      </c>
      <c r="D159" s="278" t="s">
        <v>206</v>
      </c>
      <c r="E159" s="279" t="s">
        <v>3056</v>
      </c>
      <c r="F159" s="280" t="s">
        <v>3057</v>
      </c>
      <c r="G159" s="281" t="s">
        <v>353</v>
      </c>
      <c r="H159" s="282">
        <v>20</v>
      </c>
      <c r="I159" s="283"/>
      <c r="J159" s="284">
        <f>ROUND(I159*H159,2)</f>
        <v>0</v>
      </c>
      <c r="K159" s="285"/>
      <c r="L159" s="286"/>
      <c r="M159" s="287" t="s">
        <v>1</v>
      </c>
      <c r="N159" s="288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209</v>
      </c>
      <c r="AT159" s="262" t="s">
        <v>206</v>
      </c>
      <c r="AU159" s="262" t="s">
        <v>92</v>
      </c>
      <c r="AY159" s="18" t="s">
        <v>195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200</v>
      </c>
      <c r="BM159" s="262" t="s">
        <v>3058</v>
      </c>
    </row>
    <row r="160" spans="1:47" s="2" customFormat="1" ht="12">
      <c r="A160" s="41"/>
      <c r="B160" s="42"/>
      <c r="C160" s="43"/>
      <c r="D160" s="263" t="s">
        <v>202</v>
      </c>
      <c r="E160" s="43"/>
      <c r="F160" s="264" t="s">
        <v>3057</v>
      </c>
      <c r="G160" s="43"/>
      <c r="H160" s="43"/>
      <c r="I160" s="221"/>
      <c r="J160" s="43"/>
      <c r="K160" s="43"/>
      <c r="L160" s="44"/>
      <c r="M160" s="265"/>
      <c r="N160" s="266"/>
      <c r="O160" s="94"/>
      <c r="P160" s="94"/>
      <c r="Q160" s="94"/>
      <c r="R160" s="94"/>
      <c r="S160" s="94"/>
      <c r="T160" s="95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8" t="s">
        <v>202</v>
      </c>
      <c r="AU160" s="18" t="s">
        <v>92</v>
      </c>
    </row>
    <row r="161" spans="1:65" s="2" customFormat="1" ht="24.15" customHeight="1">
      <c r="A161" s="41"/>
      <c r="B161" s="42"/>
      <c r="C161" s="278" t="s">
        <v>99</v>
      </c>
      <c r="D161" s="278" t="s">
        <v>206</v>
      </c>
      <c r="E161" s="279" t="s">
        <v>3059</v>
      </c>
      <c r="F161" s="280" t="s">
        <v>3060</v>
      </c>
      <c r="G161" s="281" t="s">
        <v>353</v>
      </c>
      <c r="H161" s="282">
        <v>16</v>
      </c>
      <c r="I161" s="283"/>
      <c r="J161" s="284">
        <f>ROUND(I161*H161,2)</f>
        <v>0</v>
      </c>
      <c r="K161" s="285"/>
      <c r="L161" s="286"/>
      <c r="M161" s="287" t="s">
        <v>1</v>
      </c>
      <c r="N161" s="288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209</v>
      </c>
      <c r="AT161" s="262" t="s">
        <v>206</v>
      </c>
      <c r="AU161" s="262" t="s">
        <v>92</v>
      </c>
      <c r="AY161" s="18" t="s">
        <v>195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200</v>
      </c>
      <c r="BM161" s="262" t="s">
        <v>3061</v>
      </c>
    </row>
    <row r="162" spans="1:47" s="2" customFormat="1" ht="12">
      <c r="A162" s="41"/>
      <c r="B162" s="42"/>
      <c r="C162" s="43"/>
      <c r="D162" s="263" t="s">
        <v>202</v>
      </c>
      <c r="E162" s="43"/>
      <c r="F162" s="264" t="s">
        <v>3060</v>
      </c>
      <c r="G162" s="43"/>
      <c r="H162" s="43"/>
      <c r="I162" s="221"/>
      <c r="J162" s="43"/>
      <c r="K162" s="43"/>
      <c r="L162" s="44"/>
      <c r="M162" s="265"/>
      <c r="N162" s="266"/>
      <c r="O162" s="94"/>
      <c r="P162" s="94"/>
      <c r="Q162" s="94"/>
      <c r="R162" s="94"/>
      <c r="S162" s="94"/>
      <c r="T162" s="95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8" t="s">
        <v>202</v>
      </c>
      <c r="AU162" s="18" t="s">
        <v>92</v>
      </c>
    </row>
    <row r="163" spans="1:65" s="2" customFormat="1" ht="16.5" customHeight="1">
      <c r="A163" s="41"/>
      <c r="B163" s="42"/>
      <c r="C163" s="250" t="s">
        <v>277</v>
      </c>
      <c r="D163" s="250" t="s">
        <v>196</v>
      </c>
      <c r="E163" s="251" t="s">
        <v>3062</v>
      </c>
      <c r="F163" s="252" t="s">
        <v>3063</v>
      </c>
      <c r="G163" s="253" t="s">
        <v>353</v>
      </c>
      <c r="H163" s="254">
        <v>6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200</v>
      </c>
      <c r="AT163" s="262" t="s">
        <v>196</v>
      </c>
      <c r="AU163" s="262" t="s">
        <v>92</v>
      </c>
      <c r="AY163" s="18" t="s">
        <v>195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200</v>
      </c>
      <c r="BM163" s="262" t="s">
        <v>3064</v>
      </c>
    </row>
    <row r="164" spans="1:47" s="2" customFormat="1" ht="12">
      <c r="A164" s="41"/>
      <c r="B164" s="42"/>
      <c r="C164" s="43"/>
      <c r="D164" s="263" t="s">
        <v>202</v>
      </c>
      <c r="E164" s="43"/>
      <c r="F164" s="264" t="s">
        <v>3063</v>
      </c>
      <c r="G164" s="43"/>
      <c r="H164" s="43"/>
      <c r="I164" s="221"/>
      <c r="J164" s="43"/>
      <c r="K164" s="43"/>
      <c r="L164" s="44"/>
      <c r="M164" s="265"/>
      <c r="N164" s="266"/>
      <c r="O164" s="94"/>
      <c r="P164" s="94"/>
      <c r="Q164" s="94"/>
      <c r="R164" s="94"/>
      <c r="S164" s="94"/>
      <c r="T164" s="9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202</v>
      </c>
      <c r="AU164" s="18" t="s">
        <v>92</v>
      </c>
    </row>
    <row r="165" spans="1:65" s="2" customFormat="1" ht="24.15" customHeight="1">
      <c r="A165" s="41"/>
      <c r="B165" s="42"/>
      <c r="C165" s="278" t="s">
        <v>287</v>
      </c>
      <c r="D165" s="278" t="s">
        <v>206</v>
      </c>
      <c r="E165" s="279" t="s">
        <v>3065</v>
      </c>
      <c r="F165" s="280" t="s">
        <v>3066</v>
      </c>
      <c r="G165" s="281" t="s">
        <v>353</v>
      </c>
      <c r="H165" s="282">
        <v>6</v>
      </c>
      <c r="I165" s="283"/>
      <c r="J165" s="284">
        <f>ROUND(I165*H165,2)</f>
        <v>0</v>
      </c>
      <c r="K165" s="285"/>
      <c r="L165" s="286"/>
      <c r="M165" s="287" t="s">
        <v>1</v>
      </c>
      <c r="N165" s="288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209</v>
      </c>
      <c r="AT165" s="262" t="s">
        <v>206</v>
      </c>
      <c r="AU165" s="262" t="s">
        <v>92</v>
      </c>
      <c r="AY165" s="18" t="s">
        <v>195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200</v>
      </c>
      <c r="BM165" s="262" t="s">
        <v>3067</v>
      </c>
    </row>
    <row r="166" spans="1:47" s="2" customFormat="1" ht="12">
      <c r="A166" s="41"/>
      <c r="B166" s="42"/>
      <c r="C166" s="43"/>
      <c r="D166" s="263" t="s">
        <v>202</v>
      </c>
      <c r="E166" s="43"/>
      <c r="F166" s="264" t="s">
        <v>3066</v>
      </c>
      <c r="G166" s="43"/>
      <c r="H166" s="43"/>
      <c r="I166" s="221"/>
      <c r="J166" s="43"/>
      <c r="K166" s="43"/>
      <c r="L166" s="44"/>
      <c r="M166" s="265"/>
      <c r="N166" s="266"/>
      <c r="O166" s="94"/>
      <c r="P166" s="94"/>
      <c r="Q166" s="94"/>
      <c r="R166" s="94"/>
      <c r="S166" s="94"/>
      <c r="T166" s="9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8" t="s">
        <v>202</v>
      </c>
      <c r="AU166" s="18" t="s">
        <v>92</v>
      </c>
    </row>
    <row r="167" spans="1:65" s="2" customFormat="1" ht="24.15" customHeight="1">
      <c r="A167" s="41"/>
      <c r="B167" s="42"/>
      <c r="C167" s="278" t="s">
        <v>292</v>
      </c>
      <c r="D167" s="278" t="s">
        <v>206</v>
      </c>
      <c r="E167" s="279" t="s">
        <v>3068</v>
      </c>
      <c r="F167" s="280" t="s">
        <v>3069</v>
      </c>
      <c r="G167" s="281" t="s">
        <v>353</v>
      </c>
      <c r="H167" s="282">
        <v>6</v>
      </c>
      <c r="I167" s="283"/>
      <c r="J167" s="284">
        <f>ROUND(I167*H167,2)</f>
        <v>0</v>
      </c>
      <c r="K167" s="285"/>
      <c r="L167" s="286"/>
      <c r="M167" s="287" t="s">
        <v>1</v>
      </c>
      <c r="N167" s="288" t="s">
        <v>47</v>
      </c>
      <c r="O167" s="94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209</v>
      </c>
      <c r="AT167" s="262" t="s">
        <v>206</v>
      </c>
      <c r="AU167" s="262" t="s">
        <v>92</v>
      </c>
      <c r="AY167" s="18" t="s">
        <v>195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200</v>
      </c>
      <c r="BM167" s="262" t="s">
        <v>3070</v>
      </c>
    </row>
    <row r="168" spans="1:47" s="2" customFormat="1" ht="12">
      <c r="A168" s="41"/>
      <c r="B168" s="42"/>
      <c r="C168" s="43"/>
      <c r="D168" s="263" t="s">
        <v>202</v>
      </c>
      <c r="E168" s="43"/>
      <c r="F168" s="264" t="s">
        <v>3069</v>
      </c>
      <c r="G168" s="43"/>
      <c r="H168" s="43"/>
      <c r="I168" s="221"/>
      <c r="J168" s="43"/>
      <c r="K168" s="43"/>
      <c r="L168" s="44"/>
      <c r="M168" s="265"/>
      <c r="N168" s="266"/>
      <c r="O168" s="94"/>
      <c r="P168" s="94"/>
      <c r="Q168" s="94"/>
      <c r="R168" s="94"/>
      <c r="S168" s="94"/>
      <c r="T168" s="95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8" t="s">
        <v>202</v>
      </c>
      <c r="AU168" s="18" t="s">
        <v>92</v>
      </c>
    </row>
    <row r="169" spans="1:65" s="2" customFormat="1" ht="24.15" customHeight="1">
      <c r="A169" s="41"/>
      <c r="B169" s="42"/>
      <c r="C169" s="278" t="s">
        <v>297</v>
      </c>
      <c r="D169" s="278" t="s">
        <v>206</v>
      </c>
      <c r="E169" s="279" t="s">
        <v>3071</v>
      </c>
      <c r="F169" s="280" t="s">
        <v>3072</v>
      </c>
      <c r="G169" s="281" t="s">
        <v>353</v>
      </c>
      <c r="H169" s="282">
        <v>1</v>
      </c>
      <c r="I169" s="283"/>
      <c r="J169" s="284">
        <f>ROUND(I169*H169,2)</f>
        <v>0</v>
      </c>
      <c r="K169" s="285"/>
      <c r="L169" s="286"/>
      <c r="M169" s="287" t="s">
        <v>1</v>
      </c>
      <c r="N169" s="288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209</v>
      </c>
      <c r="AT169" s="262" t="s">
        <v>206</v>
      </c>
      <c r="AU169" s="262" t="s">
        <v>92</v>
      </c>
      <c r="AY169" s="18" t="s">
        <v>195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200</v>
      </c>
      <c r="BM169" s="262" t="s">
        <v>3073</v>
      </c>
    </row>
    <row r="170" spans="1:47" s="2" customFormat="1" ht="12">
      <c r="A170" s="41"/>
      <c r="B170" s="42"/>
      <c r="C170" s="43"/>
      <c r="D170" s="263" t="s">
        <v>202</v>
      </c>
      <c r="E170" s="43"/>
      <c r="F170" s="264" t="s">
        <v>3072</v>
      </c>
      <c r="G170" s="43"/>
      <c r="H170" s="43"/>
      <c r="I170" s="221"/>
      <c r="J170" s="43"/>
      <c r="K170" s="43"/>
      <c r="L170" s="44"/>
      <c r="M170" s="265"/>
      <c r="N170" s="266"/>
      <c r="O170" s="94"/>
      <c r="P170" s="94"/>
      <c r="Q170" s="94"/>
      <c r="R170" s="94"/>
      <c r="S170" s="94"/>
      <c r="T170" s="95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8" t="s">
        <v>202</v>
      </c>
      <c r="AU170" s="18" t="s">
        <v>92</v>
      </c>
    </row>
    <row r="171" spans="1:65" s="2" customFormat="1" ht="24.15" customHeight="1">
      <c r="A171" s="41"/>
      <c r="B171" s="42"/>
      <c r="C171" s="278" t="s">
        <v>8</v>
      </c>
      <c r="D171" s="278" t="s">
        <v>206</v>
      </c>
      <c r="E171" s="279" t="s">
        <v>3074</v>
      </c>
      <c r="F171" s="280" t="s">
        <v>3075</v>
      </c>
      <c r="G171" s="281" t="s">
        <v>353</v>
      </c>
      <c r="H171" s="282">
        <v>1</v>
      </c>
      <c r="I171" s="283"/>
      <c r="J171" s="284">
        <f>ROUND(I171*H171,2)</f>
        <v>0</v>
      </c>
      <c r="K171" s="285"/>
      <c r="L171" s="286"/>
      <c r="M171" s="287" t="s">
        <v>1</v>
      </c>
      <c r="N171" s="288" t="s">
        <v>47</v>
      </c>
      <c r="O171" s="94"/>
      <c r="P171" s="260">
        <f>O171*H171</f>
        <v>0</v>
      </c>
      <c r="Q171" s="260">
        <v>0</v>
      </c>
      <c r="R171" s="260">
        <f>Q171*H171</f>
        <v>0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209</v>
      </c>
      <c r="AT171" s="262" t="s">
        <v>206</v>
      </c>
      <c r="AU171" s="262" t="s">
        <v>92</v>
      </c>
      <c r="AY171" s="18" t="s">
        <v>195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200</v>
      </c>
      <c r="BM171" s="262" t="s">
        <v>3076</v>
      </c>
    </row>
    <row r="172" spans="1:47" s="2" customFormat="1" ht="12">
      <c r="A172" s="41"/>
      <c r="B172" s="42"/>
      <c r="C172" s="43"/>
      <c r="D172" s="263" t="s">
        <v>202</v>
      </c>
      <c r="E172" s="43"/>
      <c r="F172" s="264" t="s">
        <v>3075</v>
      </c>
      <c r="G172" s="43"/>
      <c r="H172" s="43"/>
      <c r="I172" s="221"/>
      <c r="J172" s="43"/>
      <c r="K172" s="43"/>
      <c r="L172" s="44"/>
      <c r="M172" s="265"/>
      <c r="N172" s="266"/>
      <c r="O172" s="94"/>
      <c r="P172" s="94"/>
      <c r="Q172" s="94"/>
      <c r="R172" s="94"/>
      <c r="S172" s="94"/>
      <c r="T172" s="95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8" t="s">
        <v>202</v>
      </c>
      <c r="AU172" s="18" t="s">
        <v>92</v>
      </c>
    </row>
    <row r="173" spans="1:65" s="2" customFormat="1" ht="16.5" customHeight="1">
      <c r="A173" s="41"/>
      <c r="B173" s="42"/>
      <c r="C173" s="250" t="s">
        <v>308</v>
      </c>
      <c r="D173" s="250" t="s">
        <v>196</v>
      </c>
      <c r="E173" s="251" t="s">
        <v>3077</v>
      </c>
      <c r="F173" s="252" t="s">
        <v>3078</v>
      </c>
      <c r="G173" s="253" t="s">
        <v>353</v>
      </c>
      <c r="H173" s="254">
        <v>42</v>
      </c>
      <c r="I173" s="255"/>
      <c r="J173" s="256">
        <f>ROUND(I173*H173,2)</f>
        <v>0</v>
      </c>
      <c r="K173" s="257"/>
      <c r="L173" s="44"/>
      <c r="M173" s="258" t="s">
        <v>1</v>
      </c>
      <c r="N173" s="259" t="s">
        <v>47</v>
      </c>
      <c r="O173" s="94"/>
      <c r="P173" s="260">
        <f>O173*H173</f>
        <v>0</v>
      </c>
      <c r="Q173" s="260">
        <v>0</v>
      </c>
      <c r="R173" s="260">
        <f>Q173*H173</f>
        <v>0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200</v>
      </c>
      <c r="AT173" s="262" t="s">
        <v>196</v>
      </c>
      <c r="AU173" s="262" t="s">
        <v>92</v>
      </c>
      <c r="AY173" s="18" t="s">
        <v>195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200</v>
      </c>
      <c r="BM173" s="262" t="s">
        <v>3079</v>
      </c>
    </row>
    <row r="174" spans="1:47" s="2" customFormat="1" ht="12">
      <c r="A174" s="41"/>
      <c r="B174" s="42"/>
      <c r="C174" s="43"/>
      <c r="D174" s="263" t="s">
        <v>202</v>
      </c>
      <c r="E174" s="43"/>
      <c r="F174" s="264" t="s">
        <v>3078</v>
      </c>
      <c r="G174" s="43"/>
      <c r="H174" s="43"/>
      <c r="I174" s="221"/>
      <c r="J174" s="43"/>
      <c r="K174" s="43"/>
      <c r="L174" s="44"/>
      <c r="M174" s="265"/>
      <c r="N174" s="266"/>
      <c r="O174" s="94"/>
      <c r="P174" s="94"/>
      <c r="Q174" s="94"/>
      <c r="R174" s="94"/>
      <c r="S174" s="94"/>
      <c r="T174" s="95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8" t="s">
        <v>202</v>
      </c>
      <c r="AU174" s="18" t="s">
        <v>92</v>
      </c>
    </row>
    <row r="175" spans="1:65" s="2" customFormat="1" ht="24.15" customHeight="1">
      <c r="A175" s="41"/>
      <c r="B175" s="42"/>
      <c r="C175" s="250" t="s">
        <v>315</v>
      </c>
      <c r="D175" s="250" t="s">
        <v>196</v>
      </c>
      <c r="E175" s="251" t="s">
        <v>3080</v>
      </c>
      <c r="F175" s="252" t="s">
        <v>3081</v>
      </c>
      <c r="G175" s="253" t="s">
        <v>353</v>
      </c>
      <c r="H175" s="254">
        <v>2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200</v>
      </c>
      <c r="AT175" s="262" t="s">
        <v>196</v>
      </c>
      <c r="AU175" s="262" t="s">
        <v>92</v>
      </c>
      <c r="AY175" s="18" t="s">
        <v>195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200</v>
      </c>
      <c r="BM175" s="262" t="s">
        <v>3082</v>
      </c>
    </row>
    <row r="176" spans="1:47" s="2" customFormat="1" ht="12">
      <c r="A176" s="41"/>
      <c r="B176" s="42"/>
      <c r="C176" s="43"/>
      <c r="D176" s="263" t="s">
        <v>202</v>
      </c>
      <c r="E176" s="43"/>
      <c r="F176" s="264" t="s">
        <v>3081</v>
      </c>
      <c r="G176" s="43"/>
      <c r="H176" s="43"/>
      <c r="I176" s="221"/>
      <c r="J176" s="43"/>
      <c r="K176" s="43"/>
      <c r="L176" s="44"/>
      <c r="M176" s="265"/>
      <c r="N176" s="266"/>
      <c r="O176" s="94"/>
      <c r="P176" s="94"/>
      <c r="Q176" s="94"/>
      <c r="R176" s="94"/>
      <c r="S176" s="94"/>
      <c r="T176" s="95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8" t="s">
        <v>202</v>
      </c>
      <c r="AU176" s="18" t="s">
        <v>92</v>
      </c>
    </row>
    <row r="177" spans="1:65" s="2" customFormat="1" ht="24.15" customHeight="1">
      <c r="A177" s="41"/>
      <c r="B177" s="42"/>
      <c r="C177" s="278" t="s">
        <v>321</v>
      </c>
      <c r="D177" s="278" t="s">
        <v>206</v>
      </c>
      <c r="E177" s="279" t="s">
        <v>3083</v>
      </c>
      <c r="F177" s="280" t="s">
        <v>3084</v>
      </c>
      <c r="G177" s="281" t="s">
        <v>353</v>
      </c>
      <c r="H177" s="282">
        <v>2</v>
      </c>
      <c r="I177" s="283"/>
      <c r="J177" s="284">
        <f>ROUND(I177*H177,2)</f>
        <v>0</v>
      </c>
      <c r="K177" s="285"/>
      <c r="L177" s="286"/>
      <c r="M177" s="287" t="s">
        <v>1</v>
      </c>
      <c r="N177" s="288" t="s">
        <v>47</v>
      </c>
      <c r="O177" s="94"/>
      <c r="P177" s="260">
        <f>O177*H177</f>
        <v>0</v>
      </c>
      <c r="Q177" s="260">
        <v>0</v>
      </c>
      <c r="R177" s="260">
        <f>Q177*H177</f>
        <v>0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209</v>
      </c>
      <c r="AT177" s="262" t="s">
        <v>206</v>
      </c>
      <c r="AU177" s="262" t="s">
        <v>92</v>
      </c>
      <c r="AY177" s="18" t="s">
        <v>195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200</v>
      </c>
      <c r="BM177" s="262" t="s">
        <v>3085</v>
      </c>
    </row>
    <row r="178" spans="1:47" s="2" customFormat="1" ht="12">
      <c r="A178" s="41"/>
      <c r="B178" s="42"/>
      <c r="C178" s="43"/>
      <c r="D178" s="263" t="s">
        <v>202</v>
      </c>
      <c r="E178" s="43"/>
      <c r="F178" s="264" t="s">
        <v>3084</v>
      </c>
      <c r="G178" s="43"/>
      <c r="H178" s="43"/>
      <c r="I178" s="221"/>
      <c r="J178" s="43"/>
      <c r="K178" s="43"/>
      <c r="L178" s="44"/>
      <c r="M178" s="265"/>
      <c r="N178" s="266"/>
      <c r="O178" s="94"/>
      <c r="P178" s="94"/>
      <c r="Q178" s="94"/>
      <c r="R178" s="94"/>
      <c r="S178" s="94"/>
      <c r="T178" s="95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8" t="s">
        <v>202</v>
      </c>
      <c r="AU178" s="18" t="s">
        <v>92</v>
      </c>
    </row>
    <row r="179" spans="1:65" s="2" customFormat="1" ht="24.15" customHeight="1">
      <c r="A179" s="41"/>
      <c r="B179" s="42"/>
      <c r="C179" s="278" t="s">
        <v>325</v>
      </c>
      <c r="D179" s="278" t="s">
        <v>206</v>
      </c>
      <c r="E179" s="279" t="s">
        <v>3086</v>
      </c>
      <c r="F179" s="280" t="s">
        <v>3087</v>
      </c>
      <c r="G179" s="281" t="s">
        <v>353</v>
      </c>
      <c r="H179" s="282">
        <v>2</v>
      </c>
      <c r="I179" s="283"/>
      <c r="J179" s="284">
        <f>ROUND(I179*H179,2)</f>
        <v>0</v>
      </c>
      <c r="K179" s="285"/>
      <c r="L179" s="286"/>
      <c r="M179" s="287" t="s">
        <v>1</v>
      </c>
      <c r="N179" s="288" t="s">
        <v>47</v>
      </c>
      <c r="O179" s="94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209</v>
      </c>
      <c r="AT179" s="262" t="s">
        <v>206</v>
      </c>
      <c r="AU179" s="262" t="s">
        <v>92</v>
      </c>
      <c r="AY179" s="18" t="s">
        <v>195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200</v>
      </c>
      <c r="BM179" s="262" t="s">
        <v>3088</v>
      </c>
    </row>
    <row r="180" spans="1:47" s="2" customFormat="1" ht="12">
      <c r="A180" s="41"/>
      <c r="B180" s="42"/>
      <c r="C180" s="43"/>
      <c r="D180" s="263" t="s">
        <v>202</v>
      </c>
      <c r="E180" s="43"/>
      <c r="F180" s="264" t="s">
        <v>3087</v>
      </c>
      <c r="G180" s="43"/>
      <c r="H180" s="43"/>
      <c r="I180" s="221"/>
      <c r="J180" s="43"/>
      <c r="K180" s="43"/>
      <c r="L180" s="44"/>
      <c r="M180" s="265"/>
      <c r="N180" s="266"/>
      <c r="O180" s="94"/>
      <c r="P180" s="94"/>
      <c r="Q180" s="94"/>
      <c r="R180" s="94"/>
      <c r="S180" s="94"/>
      <c r="T180" s="95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8" t="s">
        <v>202</v>
      </c>
      <c r="AU180" s="18" t="s">
        <v>92</v>
      </c>
    </row>
    <row r="181" spans="1:65" s="2" customFormat="1" ht="21.75" customHeight="1">
      <c r="A181" s="41"/>
      <c r="B181" s="42"/>
      <c r="C181" s="250" t="s">
        <v>343</v>
      </c>
      <c r="D181" s="250" t="s">
        <v>196</v>
      </c>
      <c r="E181" s="251" t="s">
        <v>3089</v>
      </c>
      <c r="F181" s="252" t="s">
        <v>3090</v>
      </c>
      <c r="G181" s="253" t="s">
        <v>353</v>
      </c>
      <c r="H181" s="254">
        <v>12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200</v>
      </c>
      <c r="AT181" s="262" t="s">
        <v>196</v>
      </c>
      <c r="AU181" s="262" t="s">
        <v>92</v>
      </c>
      <c r="AY181" s="18" t="s">
        <v>195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200</v>
      </c>
      <c r="BM181" s="262" t="s">
        <v>3091</v>
      </c>
    </row>
    <row r="182" spans="1:47" s="2" customFormat="1" ht="12">
      <c r="A182" s="41"/>
      <c r="B182" s="42"/>
      <c r="C182" s="43"/>
      <c r="D182" s="263" t="s">
        <v>202</v>
      </c>
      <c r="E182" s="43"/>
      <c r="F182" s="264" t="s">
        <v>3090</v>
      </c>
      <c r="G182" s="43"/>
      <c r="H182" s="43"/>
      <c r="I182" s="221"/>
      <c r="J182" s="43"/>
      <c r="K182" s="43"/>
      <c r="L182" s="44"/>
      <c r="M182" s="265"/>
      <c r="N182" s="266"/>
      <c r="O182" s="94"/>
      <c r="P182" s="94"/>
      <c r="Q182" s="94"/>
      <c r="R182" s="94"/>
      <c r="S182" s="94"/>
      <c r="T182" s="9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8" t="s">
        <v>202</v>
      </c>
      <c r="AU182" s="18" t="s">
        <v>92</v>
      </c>
    </row>
    <row r="183" spans="1:65" s="2" customFormat="1" ht="24.15" customHeight="1">
      <c r="A183" s="41"/>
      <c r="B183" s="42"/>
      <c r="C183" s="250" t="s">
        <v>7</v>
      </c>
      <c r="D183" s="250" t="s">
        <v>196</v>
      </c>
      <c r="E183" s="251" t="s">
        <v>3092</v>
      </c>
      <c r="F183" s="252" t="s">
        <v>3093</v>
      </c>
      <c r="G183" s="253" t="s">
        <v>353</v>
      </c>
      <c r="H183" s="254">
        <v>1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200</v>
      </c>
      <c r="AT183" s="262" t="s">
        <v>196</v>
      </c>
      <c r="AU183" s="262" t="s">
        <v>92</v>
      </c>
      <c r="AY183" s="18" t="s">
        <v>195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200</v>
      </c>
      <c r="BM183" s="262" t="s">
        <v>3094</v>
      </c>
    </row>
    <row r="184" spans="1:47" s="2" customFormat="1" ht="12">
      <c r="A184" s="41"/>
      <c r="B184" s="42"/>
      <c r="C184" s="43"/>
      <c r="D184" s="263" t="s">
        <v>202</v>
      </c>
      <c r="E184" s="43"/>
      <c r="F184" s="264" t="s">
        <v>3093</v>
      </c>
      <c r="G184" s="43"/>
      <c r="H184" s="43"/>
      <c r="I184" s="221"/>
      <c r="J184" s="43"/>
      <c r="K184" s="43"/>
      <c r="L184" s="44"/>
      <c r="M184" s="265"/>
      <c r="N184" s="266"/>
      <c r="O184" s="94"/>
      <c r="P184" s="94"/>
      <c r="Q184" s="94"/>
      <c r="R184" s="94"/>
      <c r="S184" s="94"/>
      <c r="T184" s="95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8" t="s">
        <v>202</v>
      </c>
      <c r="AU184" s="18" t="s">
        <v>92</v>
      </c>
    </row>
    <row r="185" spans="1:65" s="2" customFormat="1" ht="33" customHeight="1">
      <c r="A185" s="41"/>
      <c r="B185" s="42"/>
      <c r="C185" s="278" t="s">
        <v>355</v>
      </c>
      <c r="D185" s="278" t="s">
        <v>206</v>
      </c>
      <c r="E185" s="279" t="s">
        <v>3095</v>
      </c>
      <c r="F185" s="280" t="s">
        <v>3096</v>
      </c>
      <c r="G185" s="281" t="s">
        <v>353</v>
      </c>
      <c r="H185" s="282">
        <v>1</v>
      </c>
      <c r="I185" s="283"/>
      <c r="J185" s="284">
        <f>ROUND(I185*H185,2)</f>
        <v>0</v>
      </c>
      <c r="K185" s="285"/>
      <c r="L185" s="286"/>
      <c r="M185" s="287" t="s">
        <v>1</v>
      </c>
      <c r="N185" s="288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209</v>
      </c>
      <c r="AT185" s="262" t="s">
        <v>206</v>
      </c>
      <c r="AU185" s="262" t="s">
        <v>92</v>
      </c>
      <c r="AY185" s="18" t="s">
        <v>195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200</v>
      </c>
      <c r="BM185" s="262" t="s">
        <v>3097</v>
      </c>
    </row>
    <row r="186" spans="1:47" s="2" customFormat="1" ht="12">
      <c r="A186" s="41"/>
      <c r="B186" s="42"/>
      <c r="C186" s="43"/>
      <c r="D186" s="263" t="s">
        <v>202</v>
      </c>
      <c r="E186" s="43"/>
      <c r="F186" s="264" t="s">
        <v>3096</v>
      </c>
      <c r="G186" s="43"/>
      <c r="H186" s="43"/>
      <c r="I186" s="221"/>
      <c r="J186" s="43"/>
      <c r="K186" s="43"/>
      <c r="L186" s="44"/>
      <c r="M186" s="265"/>
      <c r="N186" s="266"/>
      <c r="O186" s="94"/>
      <c r="P186" s="94"/>
      <c r="Q186" s="94"/>
      <c r="R186" s="94"/>
      <c r="S186" s="94"/>
      <c r="T186" s="95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8" t="s">
        <v>202</v>
      </c>
      <c r="AU186" s="18" t="s">
        <v>92</v>
      </c>
    </row>
    <row r="187" spans="1:65" s="2" customFormat="1" ht="21.75" customHeight="1">
      <c r="A187" s="41"/>
      <c r="B187" s="42"/>
      <c r="C187" s="250" t="s">
        <v>360</v>
      </c>
      <c r="D187" s="250" t="s">
        <v>196</v>
      </c>
      <c r="E187" s="251" t="s">
        <v>3098</v>
      </c>
      <c r="F187" s="252" t="s">
        <v>3099</v>
      </c>
      <c r="G187" s="253" t="s">
        <v>353</v>
      </c>
      <c r="H187" s="254">
        <v>1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200</v>
      </c>
      <c r="AT187" s="262" t="s">
        <v>196</v>
      </c>
      <c r="AU187" s="262" t="s">
        <v>92</v>
      </c>
      <c r="AY187" s="18" t="s">
        <v>195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200</v>
      </c>
      <c r="BM187" s="262" t="s">
        <v>3100</v>
      </c>
    </row>
    <row r="188" spans="1:47" s="2" customFormat="1" ht="12">
      <c r="A188" s="41"/>
      <c r="B188" s="42"/>
      <c r="C188" s="43"/>
      <c r="D188" s="263" t="s">
        <v>202</v>
      </c>
      <c r="E188" s="43"/>
      <c r="F188" s="264" t="s">
        <v>3099</v>
      </c>
      <c r="G188" s="43"/>
      <c r="H188" s="43"/>
      <c r="I188" s="221"/>
      <c r="J188" s="43"/>
      <c r="K188" s="43"/>
      <c r="L188" s="44"/>
      <c r="M188" s="265"/>
      <c r="N188" s="266"/>
      <c r="O188" s="94"/>
      <c r="P188" s="94"/>
      <c r="Q188" s="94"/>
      <c r="R188" s="94"/>
      <c r="S188" s="94"/>
      <c r="T188" s="9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8" t="s">
        <v>202</v>
      </c>
      <c r="AU188" s="18" t="s">
        <v>92</v>
      </c>
    </row>
    <row r="189" spans="1:65" s="2" customFormat="1" ht="24.15" customHeight="1">
      <c r="A189" s="41"/>
      <c r="B189" s="42"/>
      <c r="C189" s="278" t="s">
        <v>365</v>
      </c>
      <c r="D189" s="278" t="s">
        <v>206</v>
      </c>
      <c r="E189" s="279" t="s">
        <v>3101</v>
      </c>
      <c r="F189" s="280" t="s">
        <v>3102</v>
      </c>
      <c r="G189" s="281" t="s">
        <v>353</v>
      </c>
      <c r="H189" s="282">
        <v>2</v>
      </c>
      <c r="I189" s="283"/>
      <c r="J189" s="284">
        <f>ROUND(I189*H189,2)</f>
        <v>0</v>
      </c>
      <c r="K189" s="285"/>
      <c r="L189" s="286"/>
      <c r="M189" s="287" t="s">
        <v>1</v>
      </c>
      <c r="N189" s="288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209</v>
      </c>
      <c r="AT189" s="262" t="s">
        <v>206</v>
      </c>
      <c r="AU189" s="262" t="s">
        <v>92</v>
      </c>
      <c r="AY189" s="18" t="s">
        <v>195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200</v>
      </c>
      <c r="BM189" s="262" t="s">
        <v>3103</v>
      </c>
    </row>
    <row r="190" spans="1:47" s="2" customFormat="1" ht="12">
      <c r="A190" s="41"/>
      <c r="B190" s="42"/>
      <c r="C190" s="43"/>
      <c r="D190" s="263" t="s">
        <v>202</v>
      </c>
      <c r="E190" s="43"/>
      <c r="F190" s="264" t="s">
        <v>3102</v>
      </c>
      <c r="G190" s="43"/>
      <c r="H190" s="43"/>
      <c r="I190" s="221"/>
      <c r="J190" s="43"/>
      <c r="K190" s="43"/>
      <c r="L190" s="44"/>
      <c r="M190" s="265"/>
      <c r="N190" s="266"/>
      <c r="O190" s="94"/>
      <c r="P190" s="94"/>
      <c r="Q190" s="94"/>
      <c r="R190" s="94"/>
      <c r="S190" s="94"/>
      <c r="T190" s="9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8" t="s">
        <v>202</v>
      </c>
      <c r="AU190" s="18" t="s">
        <v>92</v>
      </c>
    </row>
    <row r="191" spans="1:65" s="2" customFormat="1" ht="24.15" customHeight="1">
      <c r="A191" s="41"/>
      <c r="B191" s="42"/>
      <c r="C191" s="250" t="s">
        <v>370</v>
      </c>
      <c r="D191" s="250" t="s">
        <v>196</v>
      </c>
      <c r="E191" s="251" t="s">
        <v>3104</v>
      </c>
      <c r="F191" s="252" t="s">
        <v>3105</v>
      </c>
      <c r="G191" s="253" t="s">
        <v>353</v>
      </c>
      <c r="H191" s="254">
        <v>1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200</v>
      </c>
      <c r="AT191" s="262" t="s">
        <v>196</v>
      </c>
      <c r="AU191" s="262" t="s">
        <v>92</v>
      </c>
      <c r="AY191" s="18" t="s">
        <v>195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200</v>
      </c>
      <c r="BM191" s="262" t="s">
        <v>3106</v>
      </c>
    </row>
    <row r="192" spans="1:47" s="2" customFormat="1" ht="12">
      <c r="A192" s="41"/>
      <c r="B192" s="42"/>
      <c r="C192" s="43"/>
      <c r="D192" s="263" t="s">
        <v>202</v>
      </c>
      <c r="E192" s="43"/>
      <c r="F192" s="264" t="s">
        <v>3105</v>
      </c>
      <c r="G192" s="43"/>
      <c r="H192" s="43"/>
      <c r="I192" s="221"/>
      <c r="J192" s="43"/>
      <c r="K192" s="43"/>
      <c r="L192" s="44"/>
      <c r="M192" s="265"/>
      <c r="N192" s="266"/>
      <c r="O192" s="94"/>
      <c r="P192" s="94"/>
      <c r="Q192" s="94"/>
      <c r="R192" s="94"/>
      <c r="S192" s="94"/>
      <c r="T192" s="9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8" t="s">
        <v>202</v>
      </c>
      <c r="AU192" s="18" t="s">
        <v>92</v>
      </c>
    </row>
    <row r="193" spans="1:65" s="2" customFormat="1" ht="24.15" customHeight="1">
      <c r="A193" s="41"/>
      <c r="B193" s="42"/>
      <c r="C193" s="250" t="s">
        <v>376</v>
      </c>
      <c r="D193" s="250" t="s">
        <v>196</v>
      </c>
      <c r="E193" s="251" t="s">
        <v>3107</v>
      </c>
      <c r="F193" s="252" t="s">
        <v>3108</v>
      </c>
      <c r="G193" s="253" t="s">
        <v>353</v>
      </c>
      <c r="H193" s="254">
        <v>42</v>
      </c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0</v>
      </c>
      <c r="R193" s="260">
        <f>Q193*H193</f>
        <v>0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200</v>
      </c>
      <c r="AT193" s="262" t="s">
        <v>196</v>
      </c>
      <c r="AU193" s="262" t="s">
        <v>92</v>
      </c>
      <c r="AY193" s="18" t="s">
        <v>195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200</v>
      </c>
      <c r="BM193" s="262" t="s">
        <v>3109</v>
      </c>
    </row>
    <row r="194" spans="1:47" s="2" customFormat="1" ht="12">
      <c r="A194" s="41"/>
      <c r="B194" s="42"/>
      <c r="C194" s="43"/>
      <c r="D194" s="263" t="s">
        <v>202</v>
      </c>
      <c r="E194" s="43"/>
      <c r="F194" s="264" t="s">
        <v>3108</v>
      </c>
      <c r="G194" s="43"/>
      <c r="H194" s="43"/>
      <c r="I194" s="221"/>
      <c r="J194" s="43"/>
      <c r="K194" s="43"/>
      <c r="L194" s="44"/>
      <c r="M194" s="265"/>
      <c r="N194" s="266"/>
      <c r="O194" s="94"/>
      <c r="P194" s="94"/>
      <c r="Q194" s="94"/>
      <c r="R194" s="94"/>
      <c r="S194" s="94"/>
      <c r="T194" s="95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8" t="s">
        <v>202</v>
      </c>
      <c r="AU194" s="18" t="s">
        <v>92</v>
      </c>
    </row>
    <row r="195" spans="1:65" s="2" customFormat="1" ht="24.15" customHeight="1">
      <c r="A195" s="41"/>
      <c r="B195" s="42"/>
      <c r="C195" s="250" t="s">
        <v>381</v>
      </c>
      <c r="D195" s="250" t="s">
        <v>196</v>
      </c>
      <c r="E195" s="251" t="s">
        <v>3110</v>
      </c>
      <c r="F195" s="252" t="s">
        <v>3111</v>
      </c>
      <c r="G195" s="253" t="s">
        <v>353</v>
      </c>
      <c r="H195" s="254">
        <v>42</v>
      </c>
      <c r="I195" s="255"/>
      <c r="J195" s="256">
        <f>ROUND(I195*H195,2)</f>
        <v>0</v>
      </c>
      <c r="K195" s="257"/>
      <c r="L195" s="44"/>
      <c r="M195" s="258" t="s">
        <v>1</v>
      </c>
      <c r="N195" s="259" t="s">
        <v>47</v>
      </c>
      <c r="O195" s="94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200</v>
      </c>
      <c r="AT195" s="262" t="s">
        <v>196</v>
      </c>
      <c r="AU195" s="262" t="s">
        <v>92</v>
      </c>
      <c r="AY195" s="18" t="s">
        <v>195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200</v>
      </c>
      <c r="BM195" s="262" t="s">
        <v>3112</v>
      </c>
    </row>
    <row r="196" spans="1:47" s="2" customFormat="1" ht="12">
      <c r="A196" s="41"/>
      <c r="B196" s="42"/>
      <c r="C196" s="43"/>
      <c r="D196" s="263" t="s">
        <v>202</v>
      </c>
      <c r="E196" s="43"/>
      <c r="F196" s="264" t="s">
        <v>3111</v>
      </c>
      <c r="G196" s="43"/>
      <c r="H196" s="43"/>
      <c r="I196" s="221"/>
      <c r="J196" s="43"/>
      <c r="K196" s="43"/>
      <c r="L196" s="44"/>
      <c r="M196" s="265"/>
      <c r="N196" s="266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202</v>
      </c>
      <c r="AU196" s="18" t="s">
        <v>92</v>
      </c>
    </row>
    <row r="197" spans="1:65" s="2" customFormat="1" ht="21.75" customHeight="1">
      <c r="A197" s="41"/>
      <c r="B197" s="42"/>
      <c r="C197" s="250" t="s">
        <v>385</v>
      </c>
      <c r="D197" s="250" t="s">
        <v>196</v>
      </c>
      <c r="E197" s="251" t="s">
        <v>3113</v>
      </c>
      <c r="F197" s="252" t="s">
        <v>3114</v>
      </c>
      <c r="G197" s="253" t="s">
        <v>353</v>
      </c>
      <c r="H197" s="254">
        <v>1</v>
      </c>
      <c r="I197" s="255"/>
      <c r="J197" s="256">
        <f>ROUND(I197*H197,2)</f>
        <v>0</v>
      </c>
      <c r="K197" s="257"/>
      <c r="L197" s="44"/>
      <c r="M197" s="258" t="s">
        <v>1</v>
      </c>
      <c r="N197" s="259" t="s">
        <v>47</v>
      </c>
      <c r="O197" s="94"/>
      <c r="P197" s="260">
        <f>O197*H197</f>
        <v>0</v>
      </c>
      <c r="Q197" s="260">
        <v>0</v>
      </c>
      <c r="R197" s="260">
        <f>Q197*H197</f>
        <v>0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200</v>
      </c>
      <c r="AT197" s="262" t="s">
        <v>196</v>
      </c>
      <c r="AU197" s="262" t="s">
        <v>92</v>
      </c>
      <c r="AY197" s="18" t="s">
        <v>195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200</v>
      </c>
      <c r="BM197" s="262" t="s">
        <v>3115</v>
      </c>
    </row>
    <row r="198" spans="1:47" s="2" customFormat="1" ht="12">
      <c r="A198" s="41"/>
      <c r="B198" s="42"/>
      <c r="C198" s="43"/>
      <c r="D198" s="263" t="s">
        <v>202</v>
      </c>
      <c r="E198" s="43"/>
      <c r="F198" s="264" t="s">
        <v>3114</v>
      </c>
      <c r="G198" s="43"/>
      <c r="H198" s="43"/>
      <c r="I198" s="221"/>
      <c r="J198" s="43"/>
      <c r="K198" s="43"/>
      <c r="L198" s="44"/>
      <c r="M198" s="265"/>
      <c r="N198" s="266"/>
      <c r="O198" s="94"/>
      <c r="P198" s="94"/>
      <c r="Q198" s="94"/>
      <c r="R198" s="94"/>
      <c r="S198" s="94"/>
      <c r="T198" s="95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8" t="s">
        <v>202</v>
      </c>
      <c r="AU198" s="18" t="s">
        <v>92</v>
      </c>
    </row>
    <row r="199" spans="1:65" s="2" customFormat="1" ht="16.5" customHeight="1">
      <c r="A199" s="41"/>
      <c r="B199" s="42"/>
      <c r="C199" s="250" t="s">
        <v>391</v>
      </c>
      <c r="D199" s="250" t="s">
        <v>196</v>
      </c>
      <c r="E199" s="251" t="s">
        <v>3116</v>
      </c>
      <c r="F199" s="252" t="s">
        <v>3117</v>
      </c>
      <c r="G199" s="253" t="s">
        <v>353</v>
      </c>
      <c r="H199" s="254">
        <v>1</v>
      </c>
      <c r="I199" s="255"/>
      <c r="J199" s="256">
        <f>ROUND(I199*H199,2)</f>
        <v>0</v>
      </c>
      <c r="K199" s="257"/>
      <c r="L199" s="44"/>
      <c r="M199" s="258" t="s">
        <v>1</v>
      </c>
      <c r="N199" s="259" t="s">
        <v>47</v>
      </c>
      <c r="O199" s="94"/>
      <c r="P199" s="260">
        <f>O199*H199</f>
        <v>0</v>
      </c>
      <c r="Q199" s="260">
        <v>0</v>
      </c>
      <c r="R199" s="260">
        <f>Q199*H199</f>
        <v>0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200</v>
      </c>
      <c r="AT199" s="262" t="s">
        <v>196</v>
      </c>
      <c r="AU199" s="262" t="s">
        <v>92</v>
      </c>
      <c r="AY199" s="18" t="s">
        <v>195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200</v>
      </c>
      <c r="BM199" s="262" t="s">
        <v>3118</v>
      </c>
    </row>
    <row r="200" spans="1:47" s="2" customFormat="1" ht="12">
      <c r="A200" s="41"/>
      <c r="B200" s="42"/>
      <c r="C200" s="43"/>
      <c r="D200" s="263" t="s">
        <v>202</v>
      </c>
      <c r="E200" s="43"/>
      <c r="F200" s="264" t="s">
        <v>3117</v>
      </c>
      <c r="G200" s="43"/>
      <c r="H200" s="43"/>
      <c r="I200" s="221"/>
      <c r="J200" s="43"/>
      <c r="K200" s="43"/>
      <c r="L200" s="44"/>
      <c r="M200" s="265"/>
      <c r="N200" s="266"/>
      <c r="O200" s="94"/>
      <c r="P200" s="94"/>
      <c r="Q200" s="94"/>
      <c r="R200" s="94"/>
      <c r="S200" s="94"/>
      <c r="T200" s="95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8" t="s">
        <v>202</v>
      </c>
      <c r="AU200" s="18" t="s">
        <v>92</v>
      </c>
    </row>
    <row r="201" spans="1:63" s="12" customFormat="1" ht="22.8" customHeight="1">
      <c r="A201" s="12"/>
      <c r="B201" s="236"/>
      <c r="C201" s="237"/>
      <c r="D201" s="238" t="s">
        <v>81</v>
      </c>
      <c r="E201" s="321" t="s">
        <v>3119</v>
      </c>
      <c r="F201" s="321" t="s">
        <v>3120</v>
      </c>
      <c r="G201" s="237"/>
      <c r="H201" s="237"/>
      <c r="I201" s="240"/>
      <c r="J201" s="322">
        <f>BK201</f>
        <v>0</v>
      </c>
      <c r="K201" s="237"/>
      <c r="L201" s="242"/>
      <c r="M201" s="243"/>
      <c r="N201" s="244"/>
      <c r="O201" s="244"/>
      <c r="P201" s="245">
        <f>SUM(P202:P227)</f>
        <v>0</v>
      </c>
      <c r="Q201" s="244"/>
      <c r="R201" s="245">
        <f>SUM(R202:R227)</f>
        <v>0</v>
      </c>
      <c r="S201" s="244"/>
      <c r="T201" s="246">
        <f>SUM(T202:T227)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7" t="s">
        <v>90</v>
      </c>
      <c r="AT201" s="248" t="s">
        <v>81</v>
      </c>
      <c r="AU201" s="248" t="s">
        <v>90</v>
      </c>
      <c r="AY201" s="247" t="s">
        <v>195</v>
      </c>
      <c r="BK201" s="249">
        <f>SUM(BK202:BK227)</f>
        <v>0</v>
      </c>
    </row>
    <row r="202" spans="1:65" s="2" customFormat="1" ht="24.15" customHeight="1">
      <c r="A202" s="41"/>
      <c r="B202" s="42"/>
      <c r="C202" s="250" t="s">
        <v>396</v>
      </c>
      <c r="D202" s="250" t="s">
        <v>196</v>
      </c>
      <c r="E202" s="251" t="s">
        <v>3121</v>
      </c>
      <c r="F202" s="252" t="s">
        <v>3122</v>
      </c>
      <c r="G202" s="253" t="s">
        <v>353</v>
      </c>
      <c r="H202" s="254">
        <v>2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200</v>
      </c>
      <c r="AT202" s="262" t="s">
        <v>196</v>
      </c>
      <c r="AU202" s="262" t="s">
        <v>92</v>
      </c>
      <c r="AY202" s="18" t="s">
        <v>195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200</v>
      </c>
      <c r="BM202" s="262" t="s">
        <v>3123</v>
      </c>
    </row>
    <row r="203" spans="1:47" s="2" customFormat="1" ht="12">
      <c r="A203" s="41"/>
      <c r="B203" s="42"/>
      <c r="C203" s="43"/>
      <c r="D203" s="263" t="s">
        <v>202</v>
      </c>
      <c r="E203" s="43"/>
      <c r="F203" s="264" t="s">
        <v>3122</v>
      </c>
      <c r="G203" s="43"/>
      <c r="H203" s="43"/>
      <c r="I203" s="221"/>
      <c r="J203" s="43"/>
      <c r="K203" s="43"/>
      <c r="L203" s="44"/>
      <c r="M203" s="265"/>
      <c r="N203" s="266"/>
      <c r="O203" s="94"/>
      <c r="P203" s="94"/>
      <c r="Q203" s="94"/>
      <c r="R203" s="94"/>
      <c r="S203" s="94"/>
      <c r="T203" s="95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8" t="s">
        <v>202</v>
      </c>
      <c r="AU203" s="18" t="s">
        <v>92</v>
      </c>
    </row>
    <row r="204" spans="1:65" s="2" customFormat="1" ht="24.15" customHeight="1">
      <c r="A204" s="41"/>
      <c r="B204" s="42"/>
      <c r="C204" s="278" t="s">
        <v>400</v>
      </c>
      <c r="D204" s="278" t="s">
        <v>206</v>
      </c>
      <c r="E204" s="279" t="s">
        <v>3124</v>
      </c>
      <c r="F204" s="280" t="s">
        <v>3125</v>
      </c>
      <c r="G204" s="281" t="s">
        <v>353</v>
      </c>
      <c r="H204" s="282">
        <v>2</v>
      </c>
      <c r="I204" s="283"/>
      <c r="J204" s="284">
        <f>ROUND(I204*H204,2)</f>
        <v>0</v>
      </c>
      <c r="K204" s="285"/>
      <c r="L204" s="286"/>
      <c r="M204" s="287" t="s">
        <v>1</v>
      </c>
      <c r="N204" s="288" t="s">
        <v>47</v>
      </c>
      <c r="O204" s="94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209</v>
      </c>
      <c r="AT204" s="262" t="s">
        <v>206</v>
      </c>
      <c r="AU204" s="262" t="s">
        <v>92</v>
      </c>
      <c r="AY204" s="18" t="s">
        <v>195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200</v>
      </c>
      <c r="BM204" s="262" t="s">
        <v>3126</v>
      </c>
    </row>
    <row r="205" spans="1:47" s="2" customFormat="1" ht="12">
      <c r="A205" s="41"/>
      <c r="B205" s="42"/>
      <c r="C205" s="43"/>
      <c r="D205" s="263" t="s">
        <v>202</v>
      </c>
      <c r="E205" s="43"/>
      <c r="F205" s="264" t="s">
        <v>3125</v>
      </c>
      <c r="G205" s="43"/>
      <c r="H205" s="43"/>
      <c r="I205" s="221"/>
      <c r="J205" s="43"/>
      <c r="K205" s="43"/>
      <c r="L205" s="44"/>
      <c r="M205" s="265"/>
      <c r="N205" s="266"/>
      <c r="O205" s="94"/>
      <c r="P205" s="94"/>
      <c r="Q205" s="94"/>
      <c r="R205" s="94"/>
      <c r="S205" s="94"/>
      <c r="T205" s="95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8" t="s">
        <v>202</v>
      </c>
      <c r="AU205" s="18" t="s">
        <v>92</v>
      </c>
    </row>
    <row r="206" spans="1:65" s="2" customFormat="1" ht="16.5" customHeight="1">
      <c r="A206" s="41"/>
      <c r="B206" s="42"/>
      <c r="C206" s="250" t="s">
        <v>405</v>
      </c>
      <c r="D206" s="250" t="s">
        <v>196</v>
      </c>
      <c r="E206" s="251" t="s">
        <v>3127</v>
      </c>
      <c r="F206" s="252" t="s">
        <v>3128</v>
      </c>
      <c r="G206" s="253" t="s">
        <v>353</v>
      </c>
      <c r="H206" s="254">
        <v>10</v>
      </c>
      <c r="I206" s="255"/>
      <c r="J206" s="256">
        <f>ROUND(I206*H206,2)</f>
        <v>0</v>
      </c>
      <c r="K206" s="257"/>
      <c r="L206" s="44"/>
      <c r="M206" s="258" t="s">
        <v>1</v>
      </c>
      <c r="N206" s="259" t="s">
        <v>47</v>
      </c>
      <c r="O206" s="94"/>
      <c r="P206" s="260">
        <f>O206*H206</f>
        <v>0</v>
      </c>
      <c r="Q206" s="260">
        <v>0</v>
      </c>
      <c r="R206" s="260">
        <f>Q206*H206</f>
        <v>0</v>
      </c>
      <c r="S206" s="260">
        <v>0</v>
      </c>
      <c r="T206" s="261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2" t="s">
        <v>200</v>
      </c>
      <c r="AT206" s="262" t="s">
        <v>196</v>
      </c>
      <c r="AU206" s="262" t="s">
        <v>92</v>
      </c>
      <c r="AY206" s="18" t="s">
        <v>195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90</v>
      </c>
      <c r="BK206" s="154">
        <f>ROUND(I206*H206,2)</f>
        <v>0</v>
      </c>
      <c r="BL206" s="18" t="s">
        <v>200</v>
      </c>
      <c r="BM206" s="262" t="s">
        <v>3129</v>
      </c>
    </row>
    <row r="207" spans="1:47" s="2" customFormat="1" ht="12">
      <c r="A207" s="41"/>
      <c r="B207" s="42"/>
      <c r="C207" s="43"/>
      <c r="D207" s="263" t="s">
        <v>202</v>
      </c>
      <c r="E207" s="43"/>
      <c r="F207" s="264" t="s">
        <v>3128</v>
      </c>
      <c r="G207" s="43"/>
      <c r="H207" s="43"/>
      <c r="I207" s="221"/>
      <c r="J207" s="43"/>
      <c r="K207" s="43"/>
      <c r="L207" s="44"/>
      <c r="M207" s="265"/>
      <c r="N207" s="266"/>
      <c r="O207" s="94"/>
      <c r="P207" s="94"/>
      <c r="Q207" s="94"/>
      <c r="R207" s="94"/>
      <c r="S207" s="94"/>
      <c r="T207" s="95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8" t="s">
        <v>202</v>
      </c>
      <c r="AU207" s="18" t="s">
        <v>92</v>
      </c>
    </row>
    <row r="208" spans="1:65" s="2" customFormat="1" ht="24.15" customHeight="1">
      <c r="A208" s="41"/>
      <c r="B208" s="42"/>
      <c r="C208" s="278" t="s">
        <v>412</v>
      </c>
      <c r="D208" s="278" t="s">
        <v>206</v>
      </c>
      <c r="E208" s="279" t="s">
        <v>3130</v>
      </c>
      <c r="F208" s="280" t="s">
        <v>3131</v>
      </c>
      <c r="G208" s="281" t="s">
        <v>353</v>
      </c>
      <c r="H208" s="282">
        <v>10</v>
      </c>
      <c r="I208" s="283"/>
      <c r="J208" s="284">
        <f>ROUND(I208*H208,2)</f>
        <v>0</v>
      </c>
      <c r="K208" s="285"/>
      <c r="L208" s="286"/>
      <c r="M208" s="287" t="s">
        <v>1</v>
      </c>
      <c r="N208" s="288" t="s">
        <v>47</v>
      </c>
      <c r="O208" s="94"/>
      <c r="P208" s="260">
        <f>O208*H208</f>
        <v>0</v>
      </c>
      <c r="Q208" s="260">
        <v>0</v>
      </c>
      <c r="R208" s="260">
        <f>Q208*H208</f>
        <v>0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209</v>
      </c>
      <c r="AT208" s="262" t="s">
        <v>206</v>
      </c>
      <c r="AU208" s="262" t="s">
        <v>92</v>
      </c>
      <c r="AY208" s="18" t="s">
        <v>195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200</v>
      </c>
      <c r="BM208" s="262" t="s">
        <v>3132</v>
      </c>
    </row>
    <row r="209" spans="1:47" s="2" customFormat="1" ht="12">
      <c r="A209" s="41"/>
      <c r="B209" s="42"/>
      <c r="C209" s="43"/>
      <c r="D209" s="263" t="s">
        <v>202</v>
      </c>
      <c r="E209" s="43"/>
      <c r="F209" s="264" t="s">
        <v>3131</v>
      </c>
      <c r="G209" s="43"/>
      <c r="H209" s="43"/>
      <c r="I209" s="221"/>
      <c r="J209" s="43"/>
      <c r="K209" s="43"/>
      <c r="L209" s="44"/>
      <c r="M209" s="265"/>
      <c r="N209" s="266"/>
      <c r="O209" s="94"/>
      <c r="P209" s="94"/>
      <c r="Q209" s="94"/>
      <c r="R209" s="94"/>
      <c r="S209" s="94"/>
      <c r="T209" s="95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8" t="s">
        <v>202</v>
      </c>
      <c r="AU209" s="18" t="s">
        <v>92</v>
      </c>
    </row>
    <row r="210" spans="1:65" s="2" customFormat="1" ht="24.15" customHeight="1">
      <c r="A210" s="41"/>
      <c r="B210" s="42"/>
      <c r="C210" s="250" t="s">
        <v>418</v>
      </c>
      <c r="D210" s="250" t="s">
        <v>196</v>
      </c>
      <c r="E210" s="251" t="s">
        <v>3133</v>
      </c>
      <c r="F210" s="252" t="s">
        <v>3134</v>
      </c>
      <c r="G210" s="253" t="s">
        <v>353</v>
      </c>
      <c r="H210" s="254">
        <v>10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200</v>
      </c>
      <c r="AT210" s="262" t="s">
        <v>196</v>
      </c>
      <c r="AU210" s="262" t="s">
        <v>92</v>
      </c>
      <c r="AY210" s="18" t="s">
        <v>195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200</v>
      </c>
      <c r="BM210" s="262" t="s">
        <v>3135</v>
      </c>
    </row>
    <row r="211" spans="1:47" s="2" customFormat="1" ht="12">
      <c r="A211" s="41"/>
      <c r="B211" s="42"/>
      <c r="C211" s="43"/>
      <c r="D211" s="263" t="s">
        <v>202</v>
      </c>
      <c r="E211" s="43"/>
      <c r="F211" s="264" t="s">
        <v>3134</v>
      </c>
      <c r="G211" s="43"/>
      <c r="H211" s="43"/>
      <c r="I211" s="221"/>
      <c r="J211" s="43"/>
      <c r="K211" s="43"/>
      <c r="L211" s="44"/>
      <c r="M211" s="265"/>
      <c r="N211" s="266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202</v>
      </c>
      <c r="AU211" s="18" t="s">
        <v>92</v>
      </c>
    </row>
    <row r="212" spans="1:65" s="2" customFormat="1" ht="21.75" customHeight="1">
      <c r="A212" s="41"/>
      <c r="B212" s="42"/>
      <c r="C212" s="278" t="s">
        <v>422</v>
      </c>
      <c r="D212" s="278" t="s">
        <v>206</v>
      </c>
      <c r="E212" s="279" t="s">
        <v>3136</v>
      </c>
      <c r="F212" s="280" t="s">
        <v>3137</v>
      </c>
      <c r="G212" s="281" t="s">
        <v>353</v>
      </c>
      <c r="H212" s="282">
        <v>10</v>
      </c>
      <c r="I212" s="283"/>
      <c r="J212" s="284">
        <f>ROUND(I212*H212,2)</f>
        <v>0</v>
      </c>
      <c r="K212" s="285"/>
      <c r="L212" s="286"/>
      <c r="M212" s="287" t="s">
        <v>1</v>
      </c>
      <c r="N212" s="288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209</v>
      </c>
      <c r="AT212" s="262" t="s">
        <v>206</v>
      </c>
      <c r="AU212" s="262" t="s">
        <v>92</v>
      </c>
      <c r="AY212" s="18" t="s">
        <v>195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200</v>
      </c>
      <c r="BM212" s="262" t="s">
        <v>3138</v>
      </c>
    </row>
    <row r="213" spans="1:47" s="2" customFormat="1" ht="12">
      <c r="A213" s="41"/>
      <c r="B213" s="42"/>
      <c r="C213" s="43"/>
      <c r="D213" s="263" t="s">
        <v>202</v>
      </c>
      <c r="E213" s="43"/>
      <c r="F213" s="264" t="s">
        <v>3137</v>
      </c>
      <c r="G213" s="43"/>
      <c r="H213" s="43"/>
      <c r="I213" s="221"/>
      <c r="J213" s="43"/>
      <c r="K213" s="43"/>
      <c r="L213" s="44"/>
      <c r="M213" s="265"/>
      <c r="N213" s="266"/>
      <c r="O213" s="94"/>
      <c r="P213" s="94"/>
      <c r="Q213" s="94"/>
      <c r="R213" s="94"/>
      <c r="S213" s="94"/>
      <c r="T213" s="9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202</v>
      </c>
      <c r="AU213" s="18" t="s">
        <v>92</v>
      </c>
    </row>
    <row r="214" spans="1:65" s="2" customFormat="1" ht="21.75" customHeight="1">
      <c r="A214" s="41"/>
      <c r="B214" s="42"/>
      <c r="C214" s="250" t="s">
        <v>426</v>
      </c>
      <c r="D214" s="250" t="s">
        <v>196</v>
      </c>
      <c r="E214" s="251" t="s">
        <v>3139</v>
      </c>
      <c r="F214" s="252" t="s">
        <v>3140</v>
      </c>
      <c r="G214" s="253" t="s">
        <v>353</v>
      </c>
      <c r="H214" s="254">
        <v>2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200</v>
      </c>
      <c r="AT214" s="262" t="s">
        <v>196</v>
      </c>
      <c r="AU214" s="262" t="s">
        <v>92</v>
      </c>
      <c r="AY214" s="18" t="s">
        <v>195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200</v>
      </c>
      <c r="BM214" s="262" t="s">
        <v>3141</v>
      </c>
    </row>
    <row r="215" spans="1:47" s="2" customFormat="1" ht="12">
      <c r="A215" s="41"/>
      <c r="B215" s="42"/>
      <c r="C215" s="43"/>
      <c r="D215" s="263" t="s">
        <v>202</v>
      </c>
      <c r="E215" s="43"/>
      <c r="F215" s="264" t="s">
        <v>3140</v>
      </c>
      <c r="G215" s="43"/>
      <c r="H215" s="43"/>
      <c r="I215" s="221"/>
      <c r="J215" s="43"/>
      <c r="K215" s="43"/>
      <c r="L215" s="44"/>
      <c r="M215" s="265"/>
      <c r="N215" s="266"/>
      <c r="O215" s="94"/>
      <c r="P215" s="94"/>
      <c r="Q215" s="94"/>
      <c r="R215" s="94"/>
      <c r="S215" s="94"/>
      <c r="T215" s="9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202</v>
      </c>
      <c r="AU215" s="18" t="s">
        <v>92</v>
      </c>
    </row>
    <row r="216" spans="1:65" s="2" customFormat="1" ht="24.15" customHeight="1">
      <c r="A216" s="41"/>
      <c r="B216" s="42"/>
      <c r="C216" s="278" t="s">
        <v>431</v>
      </c>
      <c r="D216" s="278" t="s">
        <v>206</v>
      </c>
      <c r="E216" s="279" t="s">
        <v>3142</v>
      </c>
      <c r="F216" s="280" t="s">
        <v>3143</v>
      </c>
      <c r="G216" s="281" t="s">
        <v>353</v>
      </c>
      <c r="H216" s="282">
        <v>2</v>
      </c>
      <c r="I216" s="283"/>
      <c r="J216" s="284">
        <f>ROUND(I216*H216,2)</f>
        <v>0</v>
      </c>
      <c r="K216" s="285"/>
      <c r="L216" s="286"/>
      <c r="M216" s="287" t="s">
        <v>1</v>
      </c>
      <c r="N216" s="288" t="s">
        <v>47</v>
      </c>
      <c r="O216" s="94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209</v>
      </c>
      <c r="AT216" s="262" t="s">
        <v>206</v>
      </c>
      <c r="AU216" s="262" t="s">
        <v>92</v>
      </c>
      <c r="AY216" s="18" t="s">
        <v>195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200</v>
      </c>
      <c r="BM216" s="262" t="s">
        <v>3144</v>
      </c>
    </row>
    <row r="217" spans="1:47" s="2" customFormat="1" ht="12">
      <c r="A217" s="41"/>
      <c r="B217" s="42"/>
      <c r="C217" s="43"/>
      <c r="D217" s="263" t="s">
        <v>202</v>
      </c>
      <c r="E217" s="43"/>
      <c r="F217" s="264" t="s">
        <v>3143</v>
      </c>
      <c r="G217" s="43"/>
      <c r="H217" s="43"/>
      <c r="I217" s="221"/>
      <c r="J217" s="43"/>
      <c r="K217" s="43"/>
      <c r="L217" s="44"/>
      <c r="M217" s="265"/>
      <c r="N217" s="266"/>
      <c r="O217" s="94"/>
      <c r="P217" s="94"/>
      <c r="Q217" s="94"/>
      <c r="R217" s="94"/>
      <c r="S217" s="94"/>
      <c r="T217" s="9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202</v>
      </c>
      <c r="AU217" s="18" t="s">
        <v>92</v>
      </c>
    </row>
    <row r="218" spans="1:65" s="2" customFormat="1" ht="16.5" customHeight="1">
      <c r="A218" s="41"/>
      <c r="B218" s="42"/>
      <c r="C218" s="250" t="s">
        <v>436</v>
      </c>
      <c r="D218" s="250" t="s">
        <v>196</v>
      </c>
      <c r="E218" s="251" t="s">
        <v>3145</v>
      </c>
      <c r="F218" s="252" t="s">
        <v>3146</v>
      </c>
      <c r="G218" s="253" t="s">
        <v>353</v>
      </c>
      <c r="H218" s="254">
        <v>6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200</v>
      </c>
      <c r="AT218" s="262" t="s">
        <v>196</v>
      </c>
      <c r="AU218" s="262" t="s">
        <v>92</v>
      </c>
      <c r="AY218" s="18" t="s">
        <v>195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200</v>
      </c>
      <c r="BM218" s="262" t="s">
        <v>3147</v>
      </c>
    </row>
    <row r="219" spans="1:47" s="2" customFormat="1" ht="12">
      <c r="A219" s="41"/>
      <c r="B219" s="42"/>
      <c r="C219" s="43"/>
      <c r="D219" s="263" t="s">
        <v>202</v>
      </c>
      <c r="E219" s="43"/>
      <c r="F219" s="264" t="s">
        <v>3146</v>
      </c>
      <c r="G219" s="43"/>
      <c r="H219" s="43"/>
      <c r="I219" s="221"/>
      <c r="J219" s="43"/>
      <c r="K219" s="43"/>
      <c r="L219" s="44"/>
      <c r="M219" s="265"/>
      <c r="N219" s="266"/>
      <c r="O219" s="94"/>
      <c r="P219" s="94"/>
      <c r="Q219" s="94"/>
      <c r="R219" s="94"/>
      <c r="S219" s="94"/>
      <c r="T219" s="9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202</v>
      </c>
      <c r="AU219" s="18" t="s">
        <v>92</v>
      </c>
    </row>
    <row r="220" spans="1:65" s="2" customFormat="1" ht="24.15" customHeight="1">
      <c r="A220" s="41"/>
      <c r="B220" s="42"/>
      <c r="C220" s="278" t="s">
        <v>441</v>
      </c>
      <c r="D220" s="278" t="s">
        <v>206</v>
      </c>
      <c r="E220" s="279" t="s">
        <v>3148</v>
      </c>
      <c r="F220" s="280" t="s">
        <v>3149</v>
      </c>
      <c r="G220" s="281" t="s">
        <v>353</v>
      </c>
      <c r="H220" s="282">
        <v>6</v>
      </c>
      <c r="I220" s="283"/>
      <c r="J220" s="284">
        <f>ROUND(I220*H220,2)</f>
        <v>0</v>
      </c>
      <c r="K220" s="285"/>
      <c r="L220" s="286"/>
      <c r="M220" s="287" t="s">
        <v>1</v>
      </c>
      <c r="N220" s="288" t="s">
        <v>47</v>
      </c>
      <c r="O220" s="94"/>
      <c r="P220" s="260">
        <f>O220*H220</f>
        <v>0</v>
      </c>
      <c r="Q220" s="260">
        <v>0</v>
      </c>
      <c r="R220" s="260">
        <f>Q220*H220</f>
        <v>0</v>
      </c>
      <c r="S220" s="260">
        <v>0</v>
      </c>
      <c r="T220" s="261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2" t="s">
        <v>209</v>
      </c>
      <c r="AT220" s="262" t="s">
        <v>206</v>
      </c>
      <c r="AU220" s="262" t="s">
        <v>92</v>
      </c>
      <c r="AY220" s="18" t="s">
        <v>195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90</v>
      </c>
      <c r="BK220" s="154">
        <f>ROUND(I220*H220,2)</f>
        <v>0</v>
      </c>
      <c r="BL220" s="18" t="s">
        <v>200</v>
      </c>
      <c r="BM220" s="262" t="s">
        <v>3150</v>
      </c>
    </row>
    <row r="221" spans="1:47" s="2" customFormat="1" ht="12">
      <c r="A221" s="41"/>
      <c r="B221" s="42"/>
      <c r="C221" s="43"/>
      <c r="D221" s="263" t="s">
        <v>202</v>
      </c>
      <c r="E221" s="43"/>
      <c r="F221" s="264" t="s">
        <v>3149</v>
      </c>
      <c r="G221" s="43"/>
      <c r="H221" s="43"/>
      <c r="I221" s="221"/>
      <c r="J221" s="43"/>
      <c r="K221" s="43"/>
      <c r="L221" s="44"/>
      <c r="M221" s="265"/>
      <c r="N221" s="266"/>
      <c r="O221" s="94"/>
      <c r="P221" s="94"/>
      <c r="Q221" s="94"/>
      <c r="R221" s="94"/>
      <c r="S221" s="94"/>
      <c r="T221" s="95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8" t="s">
        <v>202</v>
      </c>
      <c r="AU221" s="18" t="s">
        <v>92</v>
      </c>
    </row>
    <row r="222" spans="1:65" s="2" customFormat="1" ht="24.15" customHeight="1">
      <c r="A222" s="41"/>
      <c r="B222" s="42"/>
      <c r="C222" s="250" t="s">
        <v>445</v>
      </c>
      <c r="D222" s="250" t="s">
        <v>196</v>
      </c>
      <c r="E222" s="251" t="s">
        <v>3151</v>
      </c>
      <c r="F222" s="252" t="s">
        <v>3152</v>
      </c>
      <c r="G222" s="253" t="s">
        <v>353</v>
      </c>
      <c r="H222" s="254">
        <v>1</v>
      </c>
      <c r="I222" s="255"/>
      <c r="J222" s="256">
        <f>ROUND(I222*H222,2)</f>
        <v>0</v>
      </c>
      <c r="K222" s="257"/>
      <c r="L222" s="44"/>
      <c r="M222" s="258" t="s">
        <v>1</v>
      </c>
      <c r="N222" s="259" t="s">
        <v>47</v>
      </c>
      <c r="O222" s="94"/>
      <c r="P222" s="260">
        <f>O222*H222</f>
        <v>0</v>
      </c>
      <c r="Q222" s="260">
        <v>0</v>
      </c>
      <c r="R222" s="260">
        <f>Q222*H222</f>
        <v>0</v>
      </c>
      <c r="S222" s="260">
        <v>0</v>
      </c>
      <c r="T222" s="261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2" t="s">
        <v>200</v>
      </c>
      <c r="AT222" s="262" t="s">
        <v>196</v>
      </c>
      <c r="AU222" s="262" t="s">
        <v>92</v>
      </c>
      <c r="AY222" s="18" t="s">
        <v>195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8" t="s">
        <v>90</v>
      </c>
      <c r="BK222" s="154">
        <f>ROUND(I222*H222,2)</f>
        <v>0</v>
      </c>
      <c r="BL222" s="18" t="s">
        <v>200</v>
      </c>
      <c r="BM222" s="262" t="s">
        <v>3153</v>
      </c>
    </row>
    <row r="223" spans="1:47" s="2" customFormat="1" ht="12">
      <c r="A223" s="41"/>
      <c r="B223" s="42"/>
      <c r="C223" s="43"/>
      <c r="D223" s="263" t="s">
        <v>202</v>
      </c>
      <c r="E223" s="43"/>
      <c r="F223" s="264" t="s">
        <v>3152</v>
      </c>
      <c r="G223" s="43"/>
      <c r="H223" s="43"/>
      <c r="I223" s="221"/>
      <c r="J223" s="43"/>
      <c r="K223" s="43"/>
      <c r="L223" s="44"/>
      <c r="M223" s="265"/>
      <c r="N223" s="266"/>
      <c r="O223" s="94"/>
      <c r="P223" s="94"/>
      <c r="Q223" s="94"/>
      <c r="R223" s="94"/>
      <c r="S223" s="94"/>
      <c r="T223" s="95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8" t="s">
        <v>202</v>
      </c>
      <c r="AU223" s="18" t="s">
        <v>92</v>
      </c>
    </row>
    <row r="224" spans="1:65" s="2" customFormat="1" ht="24.15" customHeight="1">
      <c r="A224" s="41"/>
      <c r="B224" s="42"/>
      <c r="C224" s="250" t="s">
        <v>451</v>
      </c>
      <c r="D224" s="250" t="s">
        <v>196</v>
      </c>
      <c r="E224" s="251" t="s">
        <v>3154</v>
      </c>
      <c r="F224" s="252" t="s">
        <v>3155</v>
      </c>
      <c r="G224" s="253" t="s">
        <v>353</v>
      </c>
      <c r="H224" s="254">
        <v>4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200</v>
      </c>
      <c r="AT224" s="262" t="s">
        <v>196</v>
      </c>
      <c r="AU224" s="262" t="s">
        <v>92</v>
      </c>
      <c r="AY224" s="18" t="s">
        <v>195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200</v>
      </c>
      <c r="BM224" s="262" t="s">
        <v>3156</v>
      </c>
    </row>
    <row r="225" spans="1:47" s="2" customFormat="1" ht="12">
      <c r="A225" s="41"/>
      <c r="B225" s="42"/>
      <c r="C225" s="43"/>
      <c r="D225" s="263" t="s">
        <v>202</v>
      </c>
      <c r="E225" s="43"/>
      <c r="F225" s="264" t="s">
        <v>3155</v>
      </c>
      <c r="G225" s="43"/>
      <c r="H225" s="43"/>
      <c r="I225" s="221"/>
      <c r="J225" s="43"/>
      <c r="K225" s="43"/>
      <c r="L225" s="44"/>
      <c r="M225" s="265"/>
      <c r="N225" s="266"/>
      <c r="O225" s="94"/>
      <c r="P225" s="94"/>
      <c r="Q225" s="94"/>
      <c r="R225" s="94"/>
      <c r="S225" s="94"/>
      <c r="T225" s="95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8" t="s">
        <v>202</v>
      </c>
      <c r="AU225" s="18" t="s">
        <v>92</v>
      </c>
    </row>
    <row r="226" spans="1:65" s="2" customFormat="1" ht="16.5" customHeight="1">
      <c r="A226" s="41"/>
      <c r="B226" s="42"/>
      <c r="C226" s="250" t="s">
        <v>461</v>
      </c>
      <c r="D226" s="250" t="s">
        <v>196</v>
      </c>
      <c r="E226" s="251" t="s">
        <v>3157</v>
      </c>
      <c r="F226" s="252" t="s">
        <v>3158</v>
      </c>
      <c r="G226" s="253" t="s">
        <v>353</v>
      </c>
      <c r="H226" s="254">
        <v>1</v>
      </c>
      <c r="I226" s="255"/>
      <c r="J226" s="256">
        <f>ROUND(I226*H226,2)</f>
        <v>0</v>
      </c>
      <c r="K226" s="257"/>
      <c r="L226" s="44"/>
      <c r="M226" s="258" t="s">
        <v>1</v>
      </c>
      <c r="N226" s="259" t="s">
        <v>47</v>
      </c>
      <c r="O226" s="94"/>
      <c r="P226" s="260">
        <f>O226*H226</f>
        <v>0</v>
      </c>
      <c r="Q226" s="260">
        <v>0</v>
      </c>
      <c r="R226" s="260">
        <f>Q226*H226</f>
        <v>0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200</v>
      </c>
      <c r="AT226" s="262" t="s">
        <v>196</v>
      </c>
      <c r="AU226" s="262" t="s">
        <v>92</v>
      </c>
      <c r="AY226" s="18" t="s">
        <v>195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200</v>
      </c>
      <c r="BM226" s="262" t="s">
        <v>3159</v>
      </c>
    </row>
    <row r="227" spans="1:47" s="2" customFormat="1" ht="12">
      <c r="A227" s="41"/>
      <c r="B227" s="42"/>
      <c r="C227" s="43"/>
      <c r="D227" s="263" t="s">
        <v>202</v>
      </c>
      <c r="E227" s="43"/>
      <c r="F227" s="264" t="s">
        <v>3158</v>
      </c>
      <c r="G227" s="43"/>
      <c r="H227" s="43"/>
      <c r="I227" s="221"/>
      <c r="J227" s="43"/>
      <c r="K227" s="43"/>
      <c r="L227" s="44"/>
      <c r="M227" s="265"/>
      <c r="N227" s="266"/>
      <c r="O227" s="94"/>
      <c r="P227" s="94"/>
      <c r="Q227" s="94"/>
      <c r="R227" s="94"/>
      <c r="S227" s="94"/>
      <c r="T227" s="95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8" t="s">
        <v>202</v>
      </c>
      <c r="AU227" s="18" t="s">
        <v>92</v>
      </c>
    </row>
    <row r="228" spans="1:63" s="12" customFormat="1" ht="22.8" customHeight="1">
      <c r="A228" s="12"/>
      <c r="B228" s="236"/>
      <c r="C228" s="237"/>
      <c r="D228" s="238" t="s">
        <v>81</v>
      </c>
      <c r="E228" s="321" t="s">
        <v>3160</v>
      </c>
      <c r="F228" s="321" t="s">
        <v>3161</v>
      </c>
      <c r="G228" s="237"/>
      <c r="H228" s="237"/>
      <c r="I228" s="240"/>
      <c r="J228" s="322">
        <f>BK228</f>
        <v>0</v>
      </c>
      <c r="K228" s="237"/>
      <c r="L228" s="242"/>
      <c r="M228" s="243"/>
      <c r="N228" s="244"/>
      <c r="O228" s="244"/>
      <c r="P228" s="245">
        <f>SUM(P229:P292)</f>
        <v>0</v>
      </c>
      <c r="Q228" s="244"/>
      <c r="R228" s="245">
        <f>SUM(R229:R292)</f>
        <v>0</v>
      </c>
      <c r="S228" s="244"/>
      <c r="T228" s="246">
        <f>SUM(T229:T292)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47" t="s">
        <v>90</v>
      </c>
      <c r="AT228" s="248" t="s">
        <v>81</v>
      </c>
      <c r="AU228" s="248" t="s">
        <v>90</v>
      </c>
      <c r="AY228" s="247" t="s">
        <v>195</v>
      </c>
      <c r="BK228" s="249">
        <f>SUM(BK229:BK292)</f>
        <v>0</v>
      </c>
    </row>
    <row r="229" spans="1:65" s="2" customFormat="1" ht="24.15" customHeight="1">
      <c r="A229" s="41"/>
      <c r="B229" s="42"/>
      <c r="C229" s="250" t="s">
        <v>467</v>
      </c>
      <c r="D229" s="250" t="s">
        <v>196</v>
      </c>
      <c r="E229" s="251" t="s">
        <v>3162</v>
      </c>
      <c r="F229" s="252" t="s">
        <v>3163</v>
      </c>
      <c r="G229" s="253" t="s">
        <v>353</v>
      </c>
      <c r="H229" s="254">
        <v>1</v>
      </c>
      <c r="I229" s="255"/>
      <c r="J229" s="256">
        <f>ROUND(I229*H229,2)</f>
        <v>0</v>
      </c>
      <c r="K229" s="257"/>
      <c r="L229" s="44"/>
      <c r="M229" s="258" t="s">
        <v>1</v>
      </c>
      <c r="N229" s="259" t="s">
        <v>47</v>
      </c>
      <c r="O229" s="94"/>
      <c r="P229" s="260">
        <f>O229*H229</f>
        <v>0</v>
      </c>
      <c r="Q229" s="260">
        <v>0</v>
      </c>
      <c r="R229" s="260">
        <f>Q229*H229</f>
        <v>0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200</v>
      </c>
      <c r="AT229" s="262" t="s">
        <v>196</v>
      </c>
      <c r="AU229" s="262" t="s">
        <v>92</v>
      </c>
      <c r="AY229" s="18" t="s">
        <v>195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200</v>
      </c>
      <c r="BM229" s="262" t="s">
        <v>3164</v>
      </c>
    </row>
    <row r="230" spans="1:47" s="2" customFormat="1" ht="12">
      <c r="A230" s="41"/>
      <c r="B230" s="42"/>
      <c r="C230" s="43"/>
      <c r="D230" s="263" t="s">
        <v>202</v>
      </c>
      <c r="E230" s="43"/>
      <c r="F230" s="264" t="s">
        <v>3163</v>
      </c>
      <c r="G230" s="43"/>
      <c r="H230" s="43"/>
      <c r="I230" s="221"/>
      <c r="J230" s="43"/>
      <c r="K230" s="43"/>
      <c r="L230" s="44"/>
      <c r="M230" s="265"/>
      <c r="N230" s="266"/>
      <c r="O230" s="94"/>
      <c r="P230" s="94"/>
      <c r="Q230" s="94"/>
      <c r="R230" s="94"/>
      <c r="S230" s="94"/>
      <c r="T230" s="9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8" t="s">
        <v>202</v>
      </c>
      <c r="AU230" s="18" t="s">
        <v>92</v>
      </c>
    </row>
    <row r="231" spans="1:65" s="2" customFormat="1" ht="24.15" customHeight="1">
      <c r="A231" s="41"/>
      <c r="B231" s="42"/>
      <c r="C231" s="278" t="s">
        <v>473</v>
      </c>
      <c r="D231" s="278" t="s">
        <v>206</v>
      </c>
      <c r="E231" s="279" t="s">
        <v>3165</v>
      </c>
      <c r="F231" s="280" t="s">
        <v>3166</v>
      </c>
      <c r="G231" s="281" t="s">
        <v>353</v>
      </c>
      <c r="H231" s="282">
        <v>1</v>
      </c>
      <c r="I231" s="283"/>
      <c r="J231" s="284">
        <f>ROUND(I231*H231,2)</f>
        <v>0</v>
      </c>
      <c r="K231" s="285"/>
      <c r="L231" s="286"/>
      <c r="M231" s="287" t="s">
        <v>1</v>
      </c>
      <c r="N231" s="288" t="s">
        <v>47</v>
      </c>
      <c r="O231" s="94"/>
      <c r="P231" s="260">
        <f>O231*H231</f>
        <v>0</v>
      </c>
      <c r="Q231" s="260">
        <v>0</v>
      </c>
      <c r="R231" s="260">
        <f>Q231*H231</f>
        <v>0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209</v>
      </c>
      <c r="AT231" s="262" t="s">
        <v>206</v>
      </c>
      <c r="AU231" s="262" t="s">
        <v>92</v>
      </c>
      <c r="AY231" s="18" t="s">
        <v>195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200</v>
      </c>
      <c r="BM231" s="262" t="s">
        <v>3167</v>
      </c>
    </row>
    <row r="232" spans="1:47" s="2" customFormat="1" ht="12">
      <c r="A232" s="41"/>
      <c r="B232" s="42"/>
      <c r="C232" s="43"/>
      <c r="D232" s="263" t="s">
        <v>202</v>
      </c>
      <c r="E232" s="43"/>
      <c r="F232" s="264" t="s">
        <v>3166</v>
      </c>
      <c r="G232" s="43"/>
      <c r="H232" s="43"/>
      <c r="I232" s="221"/>
      <c r="J232" s="43"/>
      <c r="K232" s="43"/>
      <c r="L232" s="44"/>
      <c r="M232" s="265"/>
      <c r="N232" s="266"/>
      <c r="O232" s="94"/>
      <c r="P232" s="94"/>
      <c r="Q232" s="94"/>
      <c r="R232" s="94"/>
      <c r="S232" s="94"/>
      <c r="T232" s="95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8" t="s">
        <v>202</v>
      </c>
      <c r="AU232" s="18" t="s">
        <v>92</v>
      </c>
    </row>
    <row r="233" spans="1:65" s="2" customFormat="1" ht="24.15" customHeight="1">
      <c r="A233" s="41"/>
      <c r="B233" s="42"/>
      <c r="C233" s="250" t="s">
        <v>478</v>
      </c>
      <c r="D233" s="250" t="s">
        <v>196</v>
      </c>
      <c r="E233" s="251" t="s">
        <v>3168</v>
      </c>
      <c r="F233" s="252" t="s">
        <v>3169</v>
      </c>
      <c r="G233" s="253" t="s">
        <v>353</v>
      </c>
      <c r="H233" s="254">
        <v>1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</v>
      </c>
      <c r="T233" s="26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200</v>
      </c>
      <c r="AT233" s="262" t="s">
        <v>196</v>
      </c>
      <c r="AU233" s="262" t="s">
        <v>92</v>
      </c>
      <c r="AY233" s="18" t="s">
        <v>195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200</v>
      </c>
      <c r="BM233" s="262" t="s">
        <v>3170</v>
      </c>
    </row>
    <row r="234" spans="1:47" s="2" customFormat="1" ht="12">
      <c r="A234" s="41"/>
      <c r="B234" s="42"/>
      <c r="C234" s="43"/>
      <c r="D234" s="263" t="s">
        <v>202</v>
      </c>
      <c r="E234" s="43"/>
      <c r="F234" s="264" t="s">
        <v>3169</v>
      </c>
      <c r="G234" s="43"/>
      <c r="H234" s="43"/>
      <c r="I234" s="221"/>
      <c r="J234" s="43"/>
      <c r="K234" s="43"/>
      <c r="L234" s="44"/>
      <c r="M234" s="265"/>
      <c r="N234" s="266"/>
      <c r="O234" s="94"/>
      <c r="P234" s="94"/>
      <c r="Q234" s="94"/>
      <c r="R234" s="94"/>
      <c r="S234" s="94"/>
      <c r="T234" s="95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8" t="s">
        <v>202</v>
      </c>
      <c r="AU234" s="18" t="s">
        <v>92</v>
      </c>
    </row>
    <row r="235" spans="1:65" s="2" customFormat="1" ht="24.15" customHeight="1">
      <c r="A235" s="41"/>
      <c r="B235" s="42"/>
      <c r="C235" s="278" t="s">
        <v>485</v>
      </c>
      <c r="D235" s="278" t="s">
        <v>206</v>
      </c>
      <c r="E235" s="279" t="s">
        <v>3171</v>
      </c>
      <c r="F235" s="280" t="s">
        <v>3172</v>
      </c>
      <c r="G235" s="281" t="s">
        <v>353</v>
      </c>
      <c r="H235" s="282">
        <v>1</v>
      </c>
      <c r="I235" s="283"/>
      <c r="J235" s="284">
        <f>ROUND(I235*H235,2)</f>
        <v>0</v>
      </c>
      <c r="K235" s="285"/>
      <c r="L235" s="286"/>
      <c r="M235" s="287" t="s">
        <v>1</v>
      </c>
      <c r="N235" s="288" t="s">
        <v>47</v>
      </c>
      <c r="O235" s="94"/>
      <c r="P235" s="260">
        <f>O235*H235</f>
        <v>0</v>
      </c>
      <c r="Q235" s="260">
        <v>0</v>
      </c>
      <c r="R235" s="260">
        <f>Q235*H235</f>
        <v>0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209</v>
      </c>
      <c r="AT235" s="262" t="s">
        <v>206</v>
      </c>
      <c r="AU235" s="262" t="s">
        <v>92</v>
      </c>
      <c r="AY235" s="18" t="s">
        <v>195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200</v>
      </c>
      <c r="BM235" s="262" t="s">
        <v>3173</v>
      </c>
    </row>
    <row r="236" spans="1:47" s="2" customFormat="1" ht="12">
      <c r="A236" s="41"/>
      <c r="B236" s="42"/>
      <c r="C236" s="43"/>
      <c r="D236" s="263" t="s">
        <v>202</v>
      </c>
      <c r="E236" s="43"/>
      <c r="F236" s="264" t="s">
        <v>3172</v>
      </c>
      <c r="G236" s="43"/>
      <c r="H236" s="43"/>
      <c r="I236" s="221"/>
      <c r="J236" s="43"/>
      <c r="K236" s="43"/>
      <c r="L236" s="44"/>
      <c r="M236" s="265"/>
      <c r="N236" s="266"/>
      <c r="O236" s="94"/>
      <c r="P236" s="94"/>
      <c r="Q236" s="94"/>
      <c r="R236" s="94"/>
      <c r="S236" s="94"/>
      <c r="T236" s="95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8" t="s">
        <v>202</v>
      </c>
      <c r="AU236" s="18" t="s">
        <v>92</v>
      </c>
    </row>
    <row r="237" spans="1:65" s="2" customFormat="1" ht="16.5" customHeight="1">
      <c r="A237" s="41"/>
      <c r="B237" s="42"/>
      <c r="C237" s="250" t="s">
        <v>492</v>
      </c>
      <c r="D237" s="250" t="s">
        <v>196</v>
      </c>
      <c r="E237" s="251" t="s">
        <v>3174</v>
      </c>
      <c r="F237" s="252" t="s">
        <v>3175</v>
      </c>
      <c r="G237" s="253" t="s">
        <v>353</v>
      </c>
      <c r="H237" s="254">
        <v>2</v>
      </c>
      <c r="I237" s="255"/>
      <c r="J237" s="256">
        <f>ROUND(I237*H237,2)</f>
        <v>0</v>
      </c>
      <c r="K237" s="257"/>
      <c r="L237" s="44"/>
      <c r="M237" s="258" t="s">
        <v>1</v>
      </c>
      <c r="N237" s="259" t="s">
        <v>47</v>
      </c>
      <c r="O237" s="94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2" t="s">
        <v>200</v>
      </c>
      <c r="AT237" s="262" t="s">
        <v>196</v>
      </c>
      <c r="AU237" s="262" t="s">
        <v>92</v>
      </c>
      <c r="AY237" s="18" t="s">
        <v>195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90</v>
      </c>
      <c r="BK237" s="154">
        <f>ROUND(I237*H237,2)</f>
        <v>0</v>
      </c>
      <c r="BL237" s="18" t="s">
        <v>200</v>
      </c>
      <c r="BM237" s="262" t="s">
        <v>3176</v>
      </c>
    </row>
    <row r="238" spans="1:47" s="2" customFormat="1" ht="12">
      <c r="A238" s="41"/>
      <c r="B238" s="42"/>
      <c r="C238" s="43"/>
      <c r="D238" s="263" t="s">
        <v>202</v>
      </c>
      <c r="E238" s="43"/>
      <c r="F238" s="264" t="s">
        <v>3175</v>
      </c>
      <c r="G238" s="43"/>
      <c r="H238" s="43"/>
      <c r="I238" s="221"/>
      <c r="J238" s="43"/>
      <c r="K238" s="43"/>
      <c r="L238" s="44"/>
      <c r="M238" s="265"/>
      <c r="N238" s="266"/>
      <c r="O238" s="94"/>
      <c r="P238" s="94"/>
      <c r="Q238" s="94"/>
      <c r="R238" s="94"/>
      <c r="S238" s="94"/>
      <c r="T238" s="95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8" t="s">
        <v>202</v>
      </c>
      <c r="AU238" s="18" t="s">
        <v>92</v>
      </c>
    </row>
    <row r="239" spans="1:65" s="2" customFormat="1" ht="24.15" customHeight="1">
      <c r="A239" s="41"/>
      <c r="B239" s="42"/>
      <c r="C239" s="278" t="s">
        <v>496</v>
      </c>
      <c r="D239" s="278" t="s">
        <v>206</v>
      </c>
      <c r="E239" s="279" t="s">
        <v>3101</v>
      </c>
      <c r="F239" s="280" t="s">
        <v>3102</v>
      </c>
      <c r="G239" s="281" t="s">
        <v>353</v>
      </c>
      <c r="H239" s="282">
        <v>2</v>
      </c>
      <c r="I239" s="283"/>
      <c r="J239" s="284">
        <f>ROUND(I239*H239,2)</f>
        <v>0</v>
      </c>
      <c r="K239" s="285"/>
      <c r="L239" s="286"/>
      <c r="M239" s="287" t="s">
        <v>1</v>
      </c>
      <c r="N239" s="288" t="s">
        <v>47</v>
      </c>
      <c r="O239" s="94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209</v>
      </c>
      <c r="AT239" s="262" t="s">
        <v>206</v>
      </c>
      <c r="AU239" s="262" t="s">
        <v>92</v>
      </c>
      <c r="AY239" s="18" t="s">
        <v>195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200</v>
      </c>
      <c r="BM239" s="262" t="s">
        <v>3177</v>
      </c>
    </row>
    <row r="240" spans="1:47" s="2" customFormat="1" ht="12">
      <c r="A240" s="41"/>
      <c r="B240" s="42"/>
      <c r="C240" s="43"/>
      <c r="D240" s="263" t="s">
        <v>202</v>
      </c>
      <c r="E240" s="43"/>
      <c r="F240" s="264" t="s">
        <v>3102</v>
      </c>
      <c r="G240" s="43"/>
      <c r="H240" s="43"/>
      <c r="I240" s="221"/>
      <c r="J240" s="43"/>
      <c r="K240" s="43"/>
      <c r="L240" s="44"/>
      <c r="M240" s="265"/>
      <c r="N240" s="266"/>
      <c r="O240" s="94"/>
      <c r="P240" s="94"/>
      <c r="Q240" s="94"/>
      <c r="R240" s="94"/>
      <c r="S240" s="94"/>
      <c r="T240" s="95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8" t="s">
        <v>202</v>
      </c>
      <c r="AU240" s="18" t="s">
        <v>92</v>
      </c>
    </row>
    <row r="241" spans="1:65" s="2" customFormat="1" ht="16.5" customHeight="1">
      <c r="A241" s="41"/>
      <c r="B241" s="42"/>
      <c r="C241" s="250" t="s">
        <v>500</v>
      </c>
      <c r="D241" s="250" t="s">
        <v>196</v>
      </c>
      <c r="E241" s="251" t="s">
        <v>3178</v>
      </c>
      <c r="F241" s="252" t="s">
        <v>3179</v>
      </c>
      <c r="G241" s="253" t="s">
        <v>353</v>
      </c>
      <c r="H241" s="254">
        <v>3</v>
      </c>
      <c r="I241" s="255"/>
      <c r="J241" s="256">
        <f>ROUND(I241*H241,2)</f>
        <v>0</v>
      </c>
      <c r="K241" s="257"/>
      <c r="L241" s="44"/>
      <c r="M241" s="258" t="s">
        <v>1</v>
      </c>
      <c r="N241" s="259" t="s">
        <v>47</v>
      </c>
      <c r="O241" s="94"/>
      <c r="P241" s="260">
        <f>O241*H241</f>
        <v>0</v>
      </c>
      <c r="Q241" s="260">
        <v>0</v>
      </c>
      <c r="R241" s="260">
        <f>Q241*H241</f>
        <v>0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200</v>
      </c>
      <c r="AT241" s="262" t="s">
        <v>196</v>
      </c>
      <c r="AU241" s="262" t="s">
        <v>92</v>
      </c>
      <c r="AY241" s="18" t="s">
        <v>195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200</v>
      </c>
      <c r="BM241" s="262" t="s">
        <v>3180</v>
      </c>
    </row>
    <row r="242" spans="1:47" s="2" customFormat="1" ht="12">
      <c r="A242" s="41"/>
      <c r="B242" s="42"/>
      <c r="C242" s="43"/>
      <c r="D242" s="263" t="s">
        <v>202</v>
      </c>
      <c r="E242" s="43"/>
      <c r="F242" s="264" t="s">
        <v>3179</v>
      </c>
      <c r="G242" s="43"/>
      <c r="H242" s="43"/>
      <c r="I242" s="221"/>
      <c r="J242" s="43"/>
      <c r="K242" s="43"/>
      <c r="L242" s="44"/>
      <c r="M242" s="265"/>
      <c r="N242" s="266"/>
      <c r="O242" s="94"/>
      <c r="P242" s="94"/>
      <c r="Q242" s="94"/>
      <c r="R242" s="94"/>
      <c r="S242" s="94"/>
      <c r="T242" s="95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8" t="s">
        <v>202</v>
      </c>
      <c r="AU242" s="18" t="s">
        <v>92</v>
      </c>
    </row>
    <row r="243" spans="1:65" s="2" customFormat="1" ht="24.15" customHeight="1">
      <c r="A243" s="41"/>
      <c r="B243" s="42"/>
      <c r="C243" s="278" t="s">
        <v>505</v>
      </c>
      <c r="D243" s="278" t="s">
        <v>206</v>
      </c>
      <c r="E243" s="279" t="s">
        <v>3181</v>
      </c>
      <c r="F243" s="280" t="s">
        <v>3182</v>
      </c>
      <c r="G243" s="281" t="s">
        <v>353</v>
      </c>
      <c r="H243" s="282">
        <v>3</v>
      </c>
      <c r="I243" s="283"/>
      <c r="J243" s="284">
        <f>ROUND(I243*H243,2)</f>
        <v>0</v>
      </c>
      <c r="K243" s="285"/>
      <c r="L243" s="286"/>
      <c r="M243" s="287" t="s">
        <v>1</v>
      </c>
      <c r="N243" s="288" t="s">
        <v>47</v>
      </c>
      <c r="O243" s="94"/>
      <c r="P243" s="260">
        <f>O243*H243</f>
        <v>0</v>
      </c>
      <c r="Q243" s="260">
        <v>0</v>
      </c>
      <c r="R243" s="260">
        <f>Q243*H243</f>
        <v>0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209</v>
      </c>
      <c r="AT243" s="262" t="s">
        <v>206</v>
      </c>
      <c r="AU243" s="262" t="s">
        <v>92</v>
      </c>
      <c r="AY243" s="18" t="s">
        <v>195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200</v>
      </c>
      <c r="BM243" s="262" t="s">
        <v>3183</v>
      </c>
    </row>
    <row r="244" spans="1:47" s="2" customFormat="1" ht="12">
      <c r="A244" s="41"/>
      <c r="B244" s="42"/>
      <c r="C244" s="43"/>
      <c r="D244" s="263" t="s">
        <v>202</v>
      </c>
      <c r="E244" s="43"/>
      <c r="F244" s="264" t="s">
        <v>3182</v>
      </c>
      <c r="G244" s="43"/>
      <c r="H244" s="43"/>
      <c r="I244" s="221"/>
      <c r="J244" s="43"/>
      <c r="K244" s="43"/>
      <c r="L244" s="44"/>
      <c r="M244" s="265"/>
      <c r="N244" s="266"/>
      <c r="O244" s="94"/>
      <c r="P244" s="94"/>
      <c r="Q244" s="94"/>
      <c r="R244" s="94"/>
      <c r="S244" s="94"/>
      <c r="T244" s="95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8" t="s">
        <v>202</v>
      </c>
      <c r="AU244" s="18" t="s">
        <v>92</v>
      </c>
    </row>
    <row r="245" spans="1:65" s="2" customFormat="1" ht="16.5" customHeight="1">
      <c r="A245" s="41"/>
      <c r="B245" s="42"/>
      <c r="C245" s="250" t="s">
        <v>509</v>
      </c>
      <c r="D245" s="250" t="s">
        <v>196</v>
      </c>
      <c r="E245" s="251" t="s">
        <v>3184</v>
      </c>
      <c r="F245" s="252" t="s">
        <v>3185</v>
      </c>
      <c r="G245" s="253" t="s">
        <v>353</v>
      </c>
      <c r="H245" s="254">
        <v>3</v>
      </c>
      <c r="I245" s="255"/>
      <c r="J245" s="256">
        <f>ROUND(I245*H245,2)</f>
        <v>0</v>
      </c>
      <c r="K245" s="257"/>
      <c r="L245" s="44"/>
      <c r="M245" s="258" t="s">
        <v>1</v>
      </c>
      <c r="N245" s="259" t="s">
        <v>47</v>
      </c>
      <c r="O245" s="94"/>
      <c r="P245" s="260">
        <f>O245*H245</f>
        <v>0</v>
      </c>
      <c r="Q245" s="260">
        <v>0</v>
      </c>
      <c r="R245" s="260">
        <f>Q245*H245</f>
        <v>0</v>
      </c>
      <c r="S245" s="260">
        <v>0</v>
      </c>
      <c r="T245" s="26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2" t="s">
        <v>200</v>
      </c>
      <c r="AT245" s="262" t="s">
        <v>196</v>
      </c>
      <c r="AU245" s="262" t="s">
        <v>92</v>
      </c>
      <c r="AY245" s="18" t="s">
        <v>195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90</v>
      </c>
      <c r="BK245" s="154">
        <f>ROUND(I245*H245,2)</f>
        <v>0</v>
      </c>
      <c r="BL245" s="18" t="s">
        <v>200</v>
      </c>
      <c r="BM245" s="262" t="s">
        <v>3186</v>
      </c>
    </row>
    <row r="246" spans="1:47" s="2" customFormat="1" ht="12">
      <c r="A246" s="41"/>
      <c r="B246" s="42"/>
      <c r="C246" s="43"/>
      <c r="D246" s="263" t="s">
        <v>202</v>
      </c>
      <c r="E246" s="43"/>
      <c r="F246" s="264" t="s">
        <v>3185</v>
      </c>
      <c r="G246" s="43"/>
      <c r="H246" s="43"/>
      <c r="I246" s="221"/>
      <c r="J246" s="43"/>
      <c r="K246" s="43"/>
      <c r="L246" s="44"/>
      <c r="M246" s="265"/>
      <c r="N246" s="266"/>
      <c r="O246" s="94"/>
      <c r="P246" s="94"/>
      <c r="Q246" s="94"/>
      <c r="R246" s="94"/>
      <c r="S246" s="94"/>
      <c r="T246" s="95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8" t="s">
        <v>202</v>
      </c>
      <c r="AU246" s="18" t="s">
        <v>92</v>
      </c>
    </row>
    <row r="247" spans="1:65" s="2" customFormat="1" ht="24.15" customHeight="1">
      <c r="A247" s="41"/>
      <c r="B247" s="42"/>
      <c r="C247" s="278" t="s">
        <v>514</v>
      </c>
      <c r="D247" s="278" t="s">
        <v>206</v>
      </c>
      <c r="E247" s="279" t="s">
        <v>3187</v>
      </c>
      <c r="F247" s="280" t="s">
        <v>3188</v>
      </c>
      <c r="G247" s="281" t="s">
        <v>353</v>
      </c>
      <c r="H247" s="282">
        <v>3</v>
      </c>
      <c r="I247" s="283"/>
      <c r="J247" s="284">
        <f>ROUND(I247*H247,2)</f>
        <v>0</v>
      </c>
      <c r="K247" s="285"/>
      <c r="L247" s="286"/>
      <c r="M247" s="287" t="s">
        <v>1</v>
      </c>
      <c r="N247" s="288" t="s">
        <v>47</v>
      </c>
      <c r="O247" s="94"/>
      <c r="P247" s="260">
        <f>O247*H247</f>
        <v>0</v>
      </c>
      <c r="Q247" s="260">
        <v>0</v>
      </c>
      <c r="R247" s="260">
        <f>Q247*H247</f>
        <v>0</v>
      </c>
      <c r="S247" s="260">
        <v>0</v>
      </c>
      <c r="T247" s="26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2" t="s">
        <v>209</v>
      </c>
      <c r="AT247" s="262" t="s">
        <v>206</v>
      </c>
      <c r="AU247" s="262" t="s">
        <v>92</v>
      </c>
      <c r="AY247" s="18" t="s">
        <v>195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90</v>
      </c>
      <c r="BK247" s="154">
        <f>ROUND(I247*H247,2)</f>
        <v>0</v>
      </c>
      <c r="BL247" s="18" t="s">
        <v>200</v>
      </c>
      <c r="BM247" s="262" t="s">
        <v>3189</v>
      </c>
    </row>
    <row r="248" spans="1:47" s="2" customFormat="1" ht="12">
      <c r="A248" s="41"/>
      <c r="B248" s="42"/>
      <c r="C248" s="43"/>
      <c r="D248" s="263" t="s">
        <v>202</v>
      </c>
      <c r="E248" s="43"/>
      <c r="F248" s="264" t="s">
        <v>3188</v>
      </c>
      <c r="G248" s="43"/>
      <c r="H248" s="43"/>
      <c r="I248" s="221"/>
      <c r="J248" s="43"/>
      <c r="K248" s="43"/>
      <c r="L248" s="44"/>
      <c r="M248" s="265"/>
      <c r="N248" s="266"/>
      <c r="O248" s="94"/>
      <c r="P248" s="94"/>
      <c r="Q248" s="94"/>
      <c r="R248" s="94"/>
      <c r="S248" s="94"/>
      <c r="T248" s="95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8" t="s">
        <v>202</v>
      </c>
      <c r="AU248" s="18" t="s">
        <v>92</v>
      </c>
    </row>
    <row r="249" spans="1:65" s="2" customFormat="1" ht="16.5" customHeight="1">
      <c r="A249" s="41"/>
      <c r="B249" s="42"/>
      <c r="C249" s="250" t="s">
        <v>520</v>
      </c>
      <c r="D249" s="250" t="s">
        <v>196</v>
      </c>
      <c r="E249" s="251" t="s">
        <v>3190</v>
      </c>
      <c r="F249" s="252" t="s">
        <v>3191</v>
      </c>
      <c r="G249" s="253" t="s">
        <v>353</v>
      </c>
      <c r="H249" s="254">
        <v>1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200</v>
      </c>
      <c r="AT249" s="262" t="s">
        <v>196</v>
      </c>
      <c r="AU249" s="262" t="s">
        <v>92</v>
      </c>
      <c r="AY249" s="18" t="s">
        <v>195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200</v>
      </c>
      <c r="BM249" s="262" t="s">
        <v>3192</v>
      </c>
    </row>
    <row r="250" spans="1:47" s="2" customFormat="1" ht="12">
      <c r="A250" s="41"/>
      <c r="B250" s="42"/>
      <c r="C250" s="43"/>
      <c r="D250" s="263" t="s">
        <v>202</v>
      </c>
      <c r="E250" s="43"/>
      <c r="F250" s="264" t="s">
        <v>3191</v>
      </c>
      <c r="G250" s="43"/>
      <c r="H250" s="43"/>
      <c r="I250" s="221"/>
      <c r="J250" s="43"/>
      <c r="K250" s="43"/>
      <c r="L250" s="44"/>
      <c r="M250" s="265"/>
      <c r="N250" s="266"/>
      <c r="O250" s="94"/>
      <c r="P250" s="94"/>
      <c r="Q250" s="94"/>
      <c r="R250" s="94"/>
      <c r="S250" s="94"/>
      <c r="T250" s="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8" t="s">
        <v>202</v>
      </c>
      <c r="AU250" s="18" t="s">
        <v>92</v>
      </c>
    </row>
    <row r="251" spans="1:65" s="2" customFormat="1" ht="24.15" customHeight="1">
      <c r="A251" s="41"/>
      <c r="B251" s="42"/>
      <c r="C251" s="278" t="s">
        <v>525</v>
      </c>
      <c r="D251" s="278" t="s">
        <v>206</v>
      </c>
      <c r="E251" s="279" t="s">
        <v>3193</v>
      </c>
      <c r="F251" s="280" t="s">
        <v>3194</v>
      </c>
      <c r="G251" s="281" t="s">
        <v>353</v>
      </c>
      <c r="H251" s="282">
        <v>1</v>
      </c>
      <c r="I251" s="283"/>
      <c r="J251" s="284">
        <f>ROUND(I251*H251,2)</f>
        <v>0</v>
      </c>
      <c r="K251" s="285"/>
      <c r="L251" s="286"/>
      <c r="M251" s="287" t="s">
        <v>1</v>
      </c>
      <c r="N251" s="288" t="s">
        <v>47</v>
      </c>
      <c r="O251" s="94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209</v>
      </c>
      <c r="AT251" s="262" t="s">
        <v>206</v>
      </c>
      <c r="AU251" s="262" t="s">
        <v>92</v>
      </c>
      <c r="AY251" s="18" t="s">
        <v>195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200</v>
      </c>
      <c r="BM251" s="262" t="s">
        <v>3195</v>
      </c>
    </row>
    <row r="252" spans="1:47" s="2" customFormat="1" ht="12">
      <c r="A252" s="41"/>
      <c r="B252" s="42"/>
      <c r="C252" s="43"/>
      <c r="D252" s="263" t="s">
        <v>202</v>
      </c>
      <c r="E252" s="43"/>
      <c r="F252" s="264" t="s">
        <v>3194</v>
      </c>
      <c r="G252" s="43"/>
      <c r="H252" s="43"/>
      <c r="I252" s="221"/>
      <c r="J252" s="43"/>
      <c r="K252" s="43"/>
      <c r="L252" s="44"/>
      <c r="M252" s="265"/>
      <c r="N252" s="266"/>
      <c r="O252" s="94"/>
      <c r="P252" s="94"/>
      <c r="Q252" s="94"/>
      <c r="R252" s="94"/>
      <c r="S252" s="94"/>
      <c r="T252" s="95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8" t="s">
        <v>202</v>
      </c>
      <c r="AU252" s="18" t="s">
        <v>92</v>
      </c>
    </row>
    <row r="253" spans="1:65" s="2" customFormat="1" ht="21.75" customHeight="1">
      <c r="A253" s="41"/>
      <c r="B253" s="42"/>
      <c r="C253" s="250" t="s">
        <v>531</v>
      </c>
      <c r="D253" s="250" t="s">
        <v>196</v>
      </c>
      <c r="E253" s="251" t="s">
        <v>3196</v>
      </c>
      <c r="F253" s="252" t="s">
        <v>3197</v>
      </c>
      <c r="G253" s="253" t="s">
        <v>353</v>
      </c>
      <c r="H253" s="254">
        <v>10</v>
      </c>
      <c r="I253" s="255"/>
      <c r="J253" s="256">
        <f>ROUND(I253*H253,2)</f>
        <v>0</v>
      </c>
      <c r="K253" s="257"/>
      <c r="L253" s="44"/>
      <c r="M253" s="258" t="s">
        <v>1</v>
      </c>
      <c r="N253" s="259" t="s">
        <v>47</v>
      </c>
      <c r="O253" s="94"/>
      <c r="P253" s="260">
        <f>O253*H253</f>
        <v>0</v>
      </c>
      <c r="Q253" s="260">
        <v>0</v>
      </c>
      <c r="R253" s="260">
        <f>Q253*H253</f>
        <v>0</v>
      </c>
      <c r="S253" s="260">
        <v>0</v>
      </c>
      <c r="T253" s="261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2" t="s">
        <v>200</v>
      </c>
      <c r="AT253" s="262" t="s">
        <v>196</v>
      </c>
      <c r="AU253" s="262" t="s">
        <v>92</v>
      </c>
      <c r="AY253" s="18" t="s">
        <v>195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90</v>
      </c>
      <c r="BK253" s="154">
        <f>ROUND(I253*H253,2)</f>
        <v>0</v>
      </c>
      <c r="BL253" s="18" t="s">
        <v>200</v>
      </c>
      <c r="BM253" s="262" t="s">
        <v>3198</v>
      </c>
    </row>
    <row r="254" spans="1:47" s="2" customFormat="1" ht="12">
      <c r="A254" s="41"/>
      <c r="B254" s="42"/>
      <c r="C254" s="43"/>
      <c r="D254" s="263" t="s">
        <v>202</v>
      </c>
      <c r="E254" s="43"/>
      <c r="F254" s="264" t="s">
        <v>3197</v>
      </c>
      <c r="G254" s="43"/>
      <c r="H254" s="43"/>
      <c r="I254" s="221"/>
      <c r="J254" s="43"/>
      <c r="K254" s="43"/>
      <c r="L254" s="44"/>
      <c r="M254" s="265"/>
      <c r="N254" s="266"/>
      <c r="O254" s="94"/>
      <c r="P254" s="94"/>
      <c r="Q254" s="94"/>
      <c r="R254" s="94"/>
      <c r="S254" s="94"/>
      <c r="T254" s="95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8" t="s">
        <v>202</v>
      </c>
      <c r="AU254" s="18" t="s">
        <v>92</v>
      </c>
    </row>
    <row r="255" spans="1:65" s="2" customFormat="1" ht="21.75" customHeight="1">
      <c r="A255" s="41"/>
      <c r="B255" s="42"/>
      <c r="C255" s="250" t="s">
        <v>539</v>
      </c>
      <c r="D255" s="250" t="s">
        <v>196</v>
      </c>
      <c r="E255" s="251" t="s">
        <v>3199</v>
      </c>
      <c r="F255" s="252" t="s">
        <v>3200</v>
      </c>
      <c r="G255" s="253" t="s">
        <v>353</v>
      </c>
      <c r="H255" s="254">
        <v>1</v>
      </c>
      <c r="I255" s="255"/>
      <c r="J255" s="256">
        <f>ROUND(I255*H255,2)</f>
        <v>0</v>
      </c>
      <c r="K255" s="257"/>
      <c r="L255" s="44"/>
      <c r="M255" s="258" t="s">
        <v>1</v>
      </c>
      <c r="N255" s="259" t="s">
        <v>47</v>
      </c>
      <c r="O255" s="94"/>
      <c r="P255" s="260">
        <f>O255*H255</f>
        <v>0</v>
      </c>
      <c r="Q255" s="260">
        <v>0</v>
      </c>
      <c r="R255" s="260">
        <f>Q255*H255</f>
        <v>0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200</v>
      </c>
      <c r="AT255" s="262" t="s">
        <v>196</v>
      </c>
      <c r="AU255" s="262" t="s">
        <v>92</v>
      </c>
      <c r="AY255" s="18" t="s">
        <v>195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200</v>
      </c>
      <c r="BM255" s="262" t="s">
        <v>3201</v>
      </c>
    </row>
    <row r="256" spans="1:47" s="2" customFormat="1" ht="12">
      <c r="A256" s="41"/>
      <c r="B256" s="42"/>
      <c r="C256" s="43"/>
      <c r="D256" s="263" t="s">
        <v>202</v>
      </c>
      <c r="E256" s="43"/>
      <c r="F256" s="264" t="s">
        <v>3200</v>
      </c>
      <c r="G256" s="43"/>
      <c r="H256" s="43"/>
      <c r="I256" s="221"/>
      <c r="J256" s="43"/>
      <c r="K256" s="43"/>
      <c r="L256" s="44"/>
      <c r="M256" s="265"/>
      <c r="N256" s="266"/>
      <c r="O256" s="94"/>
      <c r="P256" s="94"/>
      <c r="Q256" s="94"/>
      <c r="R256" s="94"/>
      <c r="S256" s="94"/>
      <c r="T256" s="95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8" t="s">
        <v>202</v>
      </c>
      <c r="AU256" s="18" t="s">
        <v>92</v>
      </c>
    </row>
    <row r="257" spans="1:65" s="2" customFormat="1" ht="24.15" customHeight="1">
      <c r="A257" s="41"/>
      <c r="B257" s="42"/>
      <c r="C257" s="278" t="s">
        <v>548</v>
      </c>
      <c r="D257" s="278" t="s">
        <v>206</v>
      </c>
      <c r="E257" s="279" t="s">
        <v>3202</v>
      </c>
      <c r="F257" s="280" t="s">
        <v>3203</v>
      </c>
      <c r="G257" s="281" t="s">
        <v>353</v>
      </c>
      <c r="H257" s="282">
        <v>1</v>
      </c>
      <c r="I257" s="283"/>
      <c r="J257" s="284">
        <f>ROUND(I257*H257,2)</f>
        <v>0</v>
      </c>
      <c r="K257" s="285"/>
      <c r="L257" s="286"/>
      <c r="M257" s="287" t="s">
        <v>1</v>
      </c>
      <c r="N257" s="288" t="s">
        <v>47</v>
      </c>
      <c r="O257" s="94"/>
      <c r="P257" s="260">
        <f>O257*H257</f>
        <v>0</v>
      </c>
      <c r="Q257" s="260">
        <v>0</v>
      </c>
      <c r="R257" s="260">
        <f>Q257*H257</f>
        <v>0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209</v>
      </c>
      <c r="AT257" s="262" t="s">
        <v>206</v>
      </c>
      <c r="AU257" s="262" t="s">
        <v>92</v>
      </c>
      <c r="AY257" s="18" t="s">
        <v>195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200</v>
      </c>
      <c r="BM257" s="262" t="s">
        <v>3204</v>
      </c>
    </row>
    <row r="258" spans="1:47" s="2" customFormat="1" ht="12">
      <c r="A258" s="41"/>
      <c r="B258" s="42"/>
      <c r="C258" s="43"/>
      <c r="D258" s="263" t="s">
        <v>202</v>
      </c>
      <c r="E258" s="43"/>
      <c r="F258" s="264" t="s">
        <v>3203</v>
      </c>
      <c r="G258" s="43"/>
      <c r="H258" s="43"/>
      <c r="I258" s="221"/>
      <c r="J258" s="43"/>
      <c r="K258" s="43"/>
      <c r="L258" s="44"/>
      <c r="M258" s="265"/>
      <c r="N258" s="266"/>
      <c r="O258" s="94"/>
      <c r="P258" s="94"/>
      <c r="Q258" s="94"/>
      <c r="R258" s="94"/>
      <c r="S258" s="94"/>
      <c r="T258" s="95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8" t="s">
        <v>202</v>
      </c>
      <c r="AU258" s="18" t="s">
        <v>92</v>
      </c>
    </row>
    <row r="259" spans="1:65" s="2" customFormat="1" ht="16.5" customHeight="1">
      <c r="A259" s="41"/>
      <c r="B259" s="42"/>
      <c r="C259" s="250" t="s">
        <v>556</v>
      </c>
      <c r="D259" s="250" t="s">
        <v>196</v>
      </c>
      <c r="E259" s="251" t="s">
        <v>3205</v>
      </c>
      <c r="F259" s="252" t="s">
        <v>3206</v>
      </c>
      <c r="G259" s="253" t="s">
        <v>353</v>
      </c>
      <c r="H259" s="254">
        <v>1</v>
      </c>
      <c r="I259" s="255"/>
      <c r="J259" s="256">
        <f>ROUND(I259*H259,2)</f>
        <v>0</v>
      </c>
      <c r="K259" s="257"/>
      <c r="L259" s="44"/>
      <c r="M259" s="258" t="s">
        <v>1</v>
      </c>
      <c r="N259" s="259" t="s">
        <v>47</v>
      </c>
      <c r="O259" s="94"/>
      <c r="P259" s="260">
        <f>O259*H259</f>
        <v>0</v>
      </c>
      <c r="Q259" s="260">
        <v>0</v>
      </c>
      <c r="R259" s="260">
        <f>Q259*H259</f>
        <v>0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200</v>
      </c>
      <c r="AT259" s="262" t="s">
        <v>196</v>
      </c>
      <c r="AU259" s="262" t="s">
        <v>92</v>
      </c>
      <c r="AY259" s="18" t="s">
        <v>195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200</v>
      </c>
      <c r="BM259" s="262" t="s">
        <v>3207</v>
      </c>
    </row>
    <row r="260" spans="1:47" s="2" customFormat="1" ht="12">
      <c r="A260" s="41"/>
      <c r="B260" s="42"/>
      <c r="C260" s="43"/>
      <c r="D260" s="263" t="s">
        <v>202</v>
      </c>
      <c r="E260" s="43"/>
      <c r="F260" s="264" t="s">
        <v>3206</v>
      </c>
      <c r="G260" s="43"/>
      <c r="H260" s="43"/>
      <c r="I260" s="221"/>
      <c r="J260" s="43"/>
      <c r="K260" s="43"/>
      <c r="L260" s="44"/>
      <c r="M260" s="265"/>
      <c r="N260" s="266"/>
      <c r="O260" s="94"/>
      <c r="P260" s="94"/>
      <c r="Q260" s="94"/>
      <c r="R260" s="94"/>
      <c r="S260" s="94"/>
      <c r="T260" s="95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8" t="s">
        <v>202</v>
      </c>
      <c r="AU260" s="18" t="s">
        <v>92</v>
      </c>
    </row>
    <row r="261" spans="1:65" s="2" customFormat="1" ht="24.15" customHeight="1">
      <c r="A261" s="41"/>
      <c r="B261" s="42"/>
      <c r="C261" s="278" t="s">
        <v>563</v>
      </c>
      <c r="D261" s="278" t="s">
        <v>206</v>
      </c>
      <c r="E261" s="279" t="s">
        <v>3208</v>
      </c>
      <c r="F261" s="280" t="s">
        <v>3209</v>
      </c>
      <c r="G261" s="281" t="s">
        <v>353</v>
      </c>
      <c r="H261" s="282">
        <v>1</v>
      </c>
      <c r="I261" s="283"/>
      <c r="J261" s="284">
        <f>ROUND(I261*H261,2)</f>
        <v>0</v>
      </c>
      <c r="K261" s="285"/>
      <c r="L261" s="286"/>
      <c r="M261" s="287" t="s">
        <v>1</v>
      </c>
      <c r="N261" s="288" t="s">
        <v>47</v>
      </c>
      <c r="O261" s="94"/>
      <c r="P261" s="260">
        <f>O261*H261</f>
        <v>0</v>
      </c>
      <c r="Q261" s="260">
        <v>0</v>
      </c>
      <c r="R261" s="260">
        <f>Q261*H261</f>
        <v>0</v>
      </c>
      <c r="S261" s="260">
        <v>0</v>
      </c>
      <c r="T261" s="26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2" t="s">
        <v>209</v>
      </c>
      <c r="AT261" s="262" t="s">
        <v>206</v>
      </c>
      <c r="AU261" s="262" t="s">
        <v>92</v>
      </c>
      <c r="AY261" s="18" t="s">
        <v>195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8" t="s">
        <v>90</v>
      </c>
      <c r="BK261" s="154">
        <f>ROUND(I261*H261,2)</f>
        <v>0</v>
      </c>
      <c r="BL261" s="18" t="s">
        <v>200</v>
      </c>
      <c r="BM261" s="262" t="s">
        <v>3210</v>
      </c>
    </row>
    <row r="262" spans="1:47" s="2" customFormat="1" ht="12">
      <c r="A262" s="41"/>
      <c r="B262" s="42"/>
      <c r="C262" s="43"/>
      <c r="D262" s="263" t="s">
        <v>202</v>
      </c>
      <c r="E262" s="43"/>
      <c r="F262" s="264" t="s">
        <v>3209</v>
      </c>
      <c r="G262" s="43"/>
      <c r="H262" s="43"/>
      <c r="I262" s="221"/>
      <c r="J262" s="43"/>
      <c r="K262" s="43"/>
      <c r="L262" s="44"/>
      <c r="M262" s="265"/>
      <c r="N262" s="266"/>
      <c r="O262" s="94"/>
      <c r="P262" s="94"/>
      <c r="Q262" s="94"/>
      <c r="R262" s="94"/>
      <c r="S262" s="94"/>
      <c r="T262" s="95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8" t="s">
        <v>202</v>
      </c>
      <c r="AU262" s="18" t="s">
        <v>92</v>
      </c>
    </row>
    <row r="263" spans="1:65" s="2" customFormat="1" ht="16.5" customHeight="1">
      <c r="A263" s="41"/>
      <c r="B263" s="42"/>
      <c r="C263" s="250" t="s">
        <v>568</v>
      </c>
      <c r="D263" s="250" t="s">
        <v>196</v>
      </c>
      <c r="E263" s="251" t="s">
        <v>3211</v>
      </c>
      <c r="F263" s="252" t="s">
        <v>3212</v>
      </c>
      <c r="G263" s="253" t="s">
        <v>353</v>
      </c>
      <c r="H263" s="254">
        <v>1</v>
      </c>
      <c r="I263" s="255"/>
      <c r="J263" s="256">
        <f>ROUND(I263*H263,2)</f>
        <v>0</v>
      </c>
      <c r="K263" s="257"/>
      <c r="L263" s="44"/>
      <c r="M263" s="258" t="s">
        <v>1</v>
      </c>
      <c r="N263" s="259" t="s">
        <v>47</v>
      </c>
      <c r="O263" s="94"/>
      <c r="P263" s="260">
        <f>O263*H263</f>
        <v>0</v>
      </c>
      <c r="Q263" s="260">
        <v>0</v>
      </c>
      <c r="R263" s="260">
        <f>Q263*H263</f>
        <v>0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200</v>
      </c>
      <c r="AT263" s="262" t="s">
        <v>196</v>
      </c>
      <c r="AU263" s="262" t="s">
        <v>92</v>
      </c>
      <c r="AY263" s="18" t="s">
        <v>195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200</v>
      </c>
      <c r="BM263" s="262" t="s">
        <v>3213</v>
      </c>
    </row>
    <row r="264" spans="1:47" s="2" customFormat="1" ht="12">
      <c r="A264" s="41"/>
      <c r="B264" s="42"/>
      <c r="C264" s="43"/>
      <c r="D264" s="263" t="s">
        <v>202</v>
      </c>
      <c r="E264" s="43"/>
      <c r="F264" s="264" t="s">
        <v>3212</v>
      </c>
      <c r="G264" s="43"/>
      <c r="H264" s="43"/>
      <c r="I264" s="221"/>
      <c r="J264" s="43"/>
      <c r="K264" s="43"/>
      <c r="L264" s="44"/>
      <c r="M264" s="265"/>
      <c r="N264" s="266"/>
      <c r="O264" s="94"/>
      <c r="P264" s="94"/>
      <c r="Q264" s="94"/>
      <c r="R264" s="94"/>
      <c r="S264" s="94"/>
      <c r="T264" s="95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8" t="s">
        <v>202</v>
      </c>
      <c r="AU264" s="18" t="s">
        <v>92</v>
      </c>
    </row>
    <row r="265" spans="1:65" s="2" customFormat="1" ht="24.15" customHeight="1">
      <c r="A265" s="41"/>
      <c r="B265" s="42"/>
      <c r="C265" s="278" t="s">
        <v>572</v>
      </c>
      <c r="D265" s="278" t="s">
        <v>206</v>
      </c>
      <c r="E265" s="279" t="s">
        <v>3214</v>
      </c>
      <c r="F265" s="280" t="s">
        <v>3215</v>
      </c>
      <c r="G265" s="281" t="s">
        <v>353</v>
      </c>
      <c r="H265" s="282">
        <v>1</v>
      </c>
      <c r="I265" s="283"/>
      <c r="J265" s="284">
        <f>ROUND(I265*H265,2)</f>
        <v>0</v>
      </c>
      <c r="K265" s="285"/>
      <c r="L265" s="286"/>
      <c r="M265" s="287" t="s">
        <v>1</v>
      </c>
      <c r="N265" s="288" t="s">
        <v>47</v>
      </c>
      <c r="O265" s="94"/>
      <c r="P265" s="260">
        <f>O265*H265</f>
        <v>0</v>
      </c>
      <c r="Q265" s="260">
        <v>0</v>
      </c>
      <c r="R265" s="260">
        <f>Q265*H265</f>
        <v>0</v>
      </c>
      <c r="S265" s="260">
        <v>0</v>
      </c>
      <c r="T265" s="26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2" t="s">
        <v>209</v>
      </c>
      <c r="AT265" s="262" t="s">
        <v>206</v>
      </c>
      <c r="AU265" s="262" t="s">
        <v>92</v>
      </c>
      <c r="AY265" s="18" t="s">
        <v>195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90</v>
      </c>
      <c r="BK265" s="154">
        <f>ROUND(I265*H265,2)</f>
        <v>0</v>
      </c>
      <c r="BL265" s="18" t="s">
        <v>200</v>
      </c>
      <c r="BM265" s="262" t="s">
        <v>3216</v>
      </c>
    </row>
    <row r="266" spans="1:47" s="2" customFormat="1" ht="12">
      <c r="A266" s="41"/>
      <c r="B266" s="42"/>
      <c r="C266" s="43"/>
      <c r="D266" s="263" t="s">
        <v>202</v>
      </c>
      <c r="E266" s="43"/>
      <c r="F266" s="264" t="s">
        <v>3215</v>
      </c>
      <c r="G266" s="43"/>
      <c r="H266" s="43"/>
      <c r="I266" s="221"/>
      <c r="J266" s="43"/>
      <c r="K266" s="43"/>
      <c r="L266" s="44"/>
      <c r="M266" s="265"/>
      <c r="N266" s="266"/>
      <c r="O266" s="94"/>
      <c r="P266" s="94"/>
      <c r="Q266" s="94"/>
      <c r="R266" s="94"/>
      <c r="S266" s="94"/>
      <c r="T266" s="95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8" t="s">
        <v>202</v>
      </c>
      <c r="AU266" s="18" t="s">
        <v>92</v>
      </c>
    </row>
    <row r="267" spans="1:65" s="2" customFormat="1" ht="24.15" customHeight="1">
      <c r="A267" s="41"/>
      <c r="B267" s="42"/>
      <c r="C267" s="250" t="s">
        <v>576</v>
      </c>
      <c r="D267" s="250" t="s">
        <v>196</v>
      </c>
      <c r="E267" s="251" t="s">
        <v>3217</v>
      </c>
      <c r="F267" s="252" t="s">
        <v>3218</v>
      </c>
      <c r="G267" s="253" t="s">
        <v>353</v>
      </c>
      <c r="H267" s="254">
        <v>14</v>
      </c>
      <c r="I267" s="255"/>
      <c r="J267" s="256">
        <f>ROUND(I267*H267,2)</f>
        <v>0</v>
      </c>
      <c r="K267" s="257"/>
      <c r="L267" s="44"/>
      <c r="M267" s="258" t="s">
        <v>1</v>
      </c>
      <c r="N267" s="259" t="s">
        <v>47</v>
      </c>
      <c r="O267" s="94"/>
      <c r="P267" s="260">
        <f>O267*H267</f>
        <v>0</v>
      </c>
      <c r="Q267" s="260">
        <v>0</v>
      </c>
      <c r="R267" s="260">
        <f>Q267*H267</f>
        <v>0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200</v>
      </c>
      <c r="AT267" s="262" t="s">
        <v>196</v>
      </c>
      <c r="AU267" s="262" t="s">
        <v>92</v>
      </c>
      <c r="AY267" s="18" t="s">
        <v>195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200</v>
      </c>
      <c r="BM267" s="262" t="s">
        <v>3219</v>
      </c>
    </row>
    <row r="268" spans="1:47" s="2" customFormat="1" ht="12">
      <c r="A268" s="41"/>
      <c r="B268" s="42"/>
      <c r="C268" s="43"/>
      <c r="D268" s="263" t="s">
        <v>202</v>
      </c>
      <c r="E268" s="43"/>
      <c r="F268" s="264" t="s">
        <v>3218</v>
      </c>
      <c r="G268" s="43"/>
      <c r="H268" s="43"/>
      <c r="I268" s="221"/>
      <c r="J268" s="43"/>
      <c r="K268" s="43"/>
      <c r="L268" s="44"/>
      <c r="M268" s="265"/>
      <c r="N268" s="266"/>
      <c r="O268" s="94"/>
      <c r="P268" s="94"/>
      <c r="Q268" s="94"/>
      <c r="R268" s="94"/>
      <c r="S268" s="94"/>
      <c r="T268" s="95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8" t="s">
        <v>202</v>
      </c>
      <c r="AU268" s="18" t="s">
        <v>92</v>
      </c>
    </row>
    <row r="269" spans="1:65" s="2" customFormat="1" ht="24.15" customHeight="1">
      <c r="A269" s="41"/>
      <c r="B269" s="42"/>
      <c r="C269" s="278" t="s">
        <v>580</v>
      </c>
      <c r="D269" s="278" t="s">
        <v>206</v>
      </c>
      <c r="E269" s="279" t="s">
        <v>3220</v>
      </c>
      <c r="F269" s="280" t="s">
        <v>3221</v>
      </c>
      <c r="G269" s="281" t="s">
        <v>353</v>
      </c>
      <c r="H269" s="282">
        <v>11</v>
      </c>
      <c r="I269" s="283"/>
      <c r="J269" s="284">
        <f>ROUND(I269*H269,2)</f>
        <v>0</v>
      </c>
      <c r="K269" s="285"/>
      <c r="L269" s="286"/>
      <c r="M269" s="287" t="s">
        <v>1</v>
      </c>
      <c r="N269" s="288" t="s">
        <v>47</v>
      </c>
      <c r="O269" s="94"/>
      <c r="P269" s="260">
        <f>O269*H269</f>
        <v>0</v>
      </c>
      <c r="Q269" s="260">
        <v>0</v>
      </c>
      <c r="R269" s="260">
        <f>Q269*H269</f>
        <v>0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209</v>
      </c>
      <c r="AT269" s="262" t="s">
        <v>206</v>
      </c>
      <c r="AU269" s="262" t="s">
        <v>92</v>
      </c>
      <c r="AY269" s="18" t="s">
        <v>195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200</v>
      </c>
      <c r="BM269" s="262" t="s">
        <v>3222</v>
      </c>
    </row>
    <row r="270" spans="1:47" s="2" customFormat="1" ht="12">
      <c r="A270" s="41"/>
      <c r="B270" s="42"/>
      <c r="C270" s="43"/>
      <c r="D270" s="263" t="s">
        <v>202</v>
      </c>
      <c r="E270" s="43"/>
      <c r="F270" s="264" t="s">
        <v>3221</v>
      </c>
      <c r="G270" s="43"/>
      <c r="H270" s="43"/>
      <c r="I270" s="221"/>
      <c r="J270" s="43"/>
      <c r="K270" s="43"/>
      <c r="L270" s="44"/>
      <c r="M270" s="265"/>
      <c r="N270" s="266"/>
      <c r="O270" s="94"/>
      <c r="P270" s="94"/>
      <c r="Q270" s="94"/>
      <c r="R270" s="94"/>
      <c r="S270" s="94"/>
      <c r="T270" s="95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8" t="s">
        <v>202</v>
      </c>
      <c r="AU270" s="18" t="s">
        <v>92</v>
      </c>
    </row>
    <row r="271" spans="1:65" s="2" customFormat="1" ht="24.15" customHeight="1">
      <c r="A271" s="41"/>
      <c r="B271" s="42"/>
      <c r="C271" s="278" t="s">
        <v>584</v>
      </c>
      <c r="D271" s="278" t="s">
        <v>206</v>
      </c>
      <c r="E271" s="279" t="s">
        <v>3223</v>
      </c>
      <c r="F271" s="280" t="s">
        <v>3224</v>
      </c>
      <c r="G271" s="281" t="s">
        <v>353</v>
      </c>
      <c r="H271" s="282">
        <v>3</v>
      </c>
      <c r="I271" s="283"/>
      <c r="J271" s="284">
        <f>ROUND(I271*H271,2)</f>
        <v>0</v>
      </c>
      <c r="K271" s="285"/>
      <c r="L271" s="286"/>
      <c r="M271" s="287" t="s">
        <v>1</v>
      </c>
      <c r="N271" s="288" t="s">
        <v>47</v>
      </c>
      <c r="O271" s="94"/>
      <c r="P271" s="260">
        <f>O271*H271</f>
        <v>0</v>
      </c>
      <c r="Q271" s="260">
        <v>0</v>
      </c>
      <c r="R271" s="260">
        <f>Q271*H271</f>
        <v>0</v>
      </c>
      <c r="S271" s="260">
        <v>0</v>
      </c>
      <c r="T271" s="26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2" t="s">
        <v>209</v>
      </c>
      <c r="AT271" s="262" t="s">
        <v>206</v>
      </c>
      <c r="AU271" s="262" t="s">
        <v>92</v>
      </c>
      <c r="AY271" s="18" t="s">
        <v>195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8" t="s">
        <v>90</v>
      </c>
      <c r="BK271" s="154">
        <f>ROUND(I271*H271,2)</f>
        <v>0</v>
      </c>
      <c r="BL271" s="18" t="s">
        <v>200</v>
      </c>
      <c r="BM271" s="262" t="s">
        <v>3225</v>
      </c>
    </row>
    <row r="272" spans="1:47" s="2" customFormat="1" ht="12">
      <c r="A272" s="41"/>
      <c r="B272" s="42"/>
      <c r="C272" s="43"/>
      <c r="D272" s="263" t="s">
        <v>202</v>
      </c>
      <c r="E272" s="43"/>
      <c r="F272" s="264" t="s">
        <v>3224</v>
      </c>
      <c r="G272" s="43"/>
      <c r="H272" s="43"/>
      <c r="I272" s="221"/>
      <c r="J272" s="43"/>
      <c r="K272" s="43"/>
      <c r="L272" s="44"/>
      <c r="M272" s="265"/>
      <c r="N272" s="266"/>
      <c r="O272" s="94"/>
      <c r="P272" s="94"/>
      <c r="Q272" s="94"/>
      <c r="R272" s="94"/>
      <c r="S272" s="94"/>
      <c r="T272" s="95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8" t="s">
        <v>202</v>
      </c>
      <c r="AU272" s="18" t="s">
        <v>92</v>
      </c>
    </row>
    <row r="273" spans="1:65" s="2" customFormat="1" ht="24.15" customHeight="1">
      <c r="A273" s="41"/>
      <c r="B273" s="42"/>
      <c r="C273" s="250" t="s">
        <v>589</v>
      </c>
      <c r="D273" s="250" t="s">
        <v>196</v>
      </c>
      <c r="E273" s="251" t="s">
        <v>3226</v>
      </c>
      <c r="F273" s="252" t="s">
        <v>3227</v>
      </c>
      <c r="G273" s="253" t="s">
        <v>353</v>
      </c>
      <c r="H273" s="254">
        <v>14</v>
      </c>
      <c r="I273" s="255"/>
      <c r="J273" s="256">
        <f>ROUND(I273*H273,2)</f>
        <v>0</v>
      </c>
      <c r="K273" s="257"/>
      <c r="L273" s="44"/>
      <c r="M273" s="258" t="s">
        <v>1</v>
      </c>
      <c r="N273" s="259" t="s">
        <v>47</v>
      </c>
      <c r="O273" s="94"/>
      <c r="P273" s="260">
        <f>O273*H273</f>
        <v>0</v>
      </c>
      <c r="Q273" s="260">
        <v>0</v>
      </c>
      <c r="R273" s="260">
        <f>Q273*H273</f>
        <v>0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200</v>
      </c>
      <c r="AT273" s="262" t="s">
        <v>196</v>
      </c>
      <c r="AU273" s="262" t="s">
        <v>92</v>
      </c>
      <c r="AY273" s="18" t="s">
        <v>195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200</v>
      </c>
      <c r="BM273" s="262" t="s">
        <v>3228</v>
      </c>
    </row>
    <row r="274" spans="1:47" s="2" customFormat="1" ht="12">
      <c r="A274" s="41"/>
      <c r="B274" s="42"/>
      <c r="C274" s="43"/>
      <c r="D274" s="263" t="s">
        <v>202</v>
      </c>
      <c r="E274" s="43"/>
      <c r="F274" s="264" t="s">
        <v>3227</v>
      </c>
      <c r="G274" s="43"/>
      <c r="H274" s="43"/>
      <c r="I274" s="221"/>
      <c r="J274" s="43"/>
      <c r="K274" s="43"/>
      <c r="L274" s="44"/>
      <c r="M274" s="265"/>
      <c r="N274" s="266"/>
      <c r="O274" s="94"/>
      <c r="P274" s="94"/>
      <c r="Q274" s="94"/>
      <c r="R274" s="94"/>
      <c r="S274" s="94"/>
      <c r="T274" s="95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8" t="s">
        <v>202</v>
      </c>
      <c r="AU274" s="18" t="s">
        <v>92</v>
      </c>
    </row>
    <row r="275" spans="1:65" s="2" customFormat="1" ht="24.15" customHeight="1">
      <c r="A275" s="41"/>
      <c r="B275" s="42"/>
      <c r="C275" s="278" t="s">
        <v>594</v>
      </c>
      <c r="D275" s="278" t="s">
        <v>206</v>
      </c>
      <c r="E275" s="279" t="s">
        <v>3229</v>
      </c>
      <c r="F275" s="280" t="s">
        <v>3230</v>
      </c>
      <c r="G275" s="281" t="s">
        <v>353</v>
      </c>
      <c r="H275" s="282">
        <v>4</v>
      </c>
      <c r="I275" s="283"/>
      <c r="J275" s="284">
        <f>ROUND(I275*H275,2)</f>
        <v>0</v>
      </c>
      <c r="K275" s="285"/>
      <c r="L275" s="286"/>
      <c r="M275" s="287" t="s">
        <v>1</v>
      </c>
      <c r="N275" s="288" t="s">
        <v>47</v>
      </c>
      <c r="O275" s="94"/>
      <c r="P275" s="260">
        <f>O275*H275</f>
        <v>0</v>
      </c>
      <c r="Q275" s="260">
        <v>0</v>
      </c>
      <c r="R275" s="260">
        <f>Q275*H275</f>
        <v>0</v>
      </c>
      <c r="S275" s="260">
        <v>0</v>
      </c>
      <c r="T275" s="26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2" t="s">
        <v>209</v>
      </c>
      <c r="AT275" s="262" t="s">
        <v>206</v>
      </c>
      <c r="AU275" s="262" t="s">
        <v>92</v>
      </c>
      <c r="AY275" s="18" t="s">
        <v>195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90</v>
      </c>
      <c r="BK275" s="154">
        <f>ROUND(I275*H275,2)</f>
        <v>0</v>
      </c>
      <c r="BL275" s="18" t="s">
        <v>200</v>
      </c>
      <c r="BM275" s="262" t="s">
        <v>3231</v>
      </c>
    </row>
    <row r="276" spans="1:47" s="2" customFormat="1" ht="12">
      <c r="A276" s="41"/>
      <c r="B276" s="42"/>
      <c r="C276" s="43"/>
      <c r="D276" s="263" t="s">
        <v>202</v>
      </c>
      <c r="E276" s="43"/>
      <c r="F276" s="264" t="s">
        <v>3230</v>
      </c>
      <c r="G276" s="43"/>
      <c r="H276" s="43"/>
      <c r="I276" s="221"/>
      <c r="J276" s="43"/>
      <c r="K276" s="43"/>
      <c r="L276" s="44"/>
      <c r="M276" s="265"/>
      <c r="N276" s="266"/>
      <c r="O276" s="94"/>
      <c r="P276" s="94"/>
      <c r="Q276" s="94"/>
      <c r="R276" s="94"/>
      <c r="S276" s="94"/>
      <c r="T276" s="95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8" t="s">
        <v>202</v>
      </c>
      <c r="AU276" s="18" t="s">
        <v>92</v>
      </c>
    </row>
    <row r="277" spans="1:65" s="2" customFormat="1" ht="24.15" customHeight="1">
      <c r="A277" s="41"/>
      <c r="B277" s="42"/>
      <c r="C277" s="278" t="s">
        <v>599</v>
      </c>
      <c r="D277" s="278" t="s">
        <v>206</v>
      </c>
      <c r="E277" s="279" t="s">
        <v>3232</v>
      </c>
      <c r="F277" s="280" t="s">
        <v>3233</v>
      </c>
      <c r="G277" s="281" t="s">
        <v>353</v>
      </c>
      <c r="H277" s="282">
        <v>4</v>
      </c>
      <c r="I277" s="283"/>
      <c r="J277" s="284">
        <f>ROUND(I277*H277,2)</f>
        <v>0</v>
      </c>
      <c r="K277" s="285"/>
      <c r="L277" s="286"/>
      <c r="M277" s="287" t="s">
        <v>1</v>
      </c>
      <c r="N277" s="288" t="s">
        <v>47</v>
      </c>
      <c r="O277" s="94"/>
      <c r="P277" s="260">
        <f>O277*H277</f>
        <v>0</v>
      </c>
      <c r="Q277" s="260">
        <v>0</v>
      </c>
      <c r="R277" s="260">
        <f>Q277*H277</f>
        <v>0</v>
      </c>
      <c r="S277" s="260">
        <v>0</v>
      </c>
      <c r="T277" s="26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2" t="s">
        <v>209</v>
      </c>
      <c r="AT277" s="262" t="s">
        <v>206</v>
      </c>
      <c r="AU277" s="262" t="s">
        <v>92</v>
      </c>
      <c r="AY277" s="18" t="s">
        <v>195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90</v>
      </c>
      <c r="BK277" s="154">
        <f>ROUND(I277*H277,2)</f>
        <v>0</v>
      </c>
      <c r="BL277" s="18" t="s">
        <v>200</v>
      </c>
      <c r="BM277" s="262" t="s">
        <v>3234</v>
      </c>
    </row>
    <row r="278" spans="1:47" s="2" customFormat="1" ht="12">
      <c r="A278" s="41"/>
      <c r="B278" s="42"/>
      <c r="C278" s="43"/>
      <c r="D278" s="263" t="s">
        <v>202</v>
      </c>
      <c r="E278" s="43"/>
      <c r="F278" s="264" t="s">
        <v>3233</v>
      </c>
      <c r="G278" s="43"/>
      <c r="H278" s="43"/>
      <c r="I278" s="221"/>
      <c r="J278" s="43"/>
      <c r="K278" s="43"/>
      <c r="L278" s="44"/>
      <c r="M278" s="265"/>
      <c r="N278" s="266"/>
      <c r="O278" s="94"/>
      <c r="P278" s="94"/>
      <c r="Q278" s="94"/>
      <c r="R278" s="94"/>
      <c r="S278" s="94"/>
      <c r="T278" s="9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8" t="s">
        <v>202</v>
      </c>
      <c r="AU278" s="18" t="s">
        <v>92</v>
      </c>
    </row>
    <row r="279" spans="1:65" s="2" customFormat="1" ht="24.15" customHeight="1">
      <c r="A279" s="41"/>
      <c r="B279" s="42"/>
      <c r="C279" s="278" t="s">
        <v>603</v>
      </c>
      <c r="D279" s="278" t="s">
        <v>206</v>
      </c>
      <c r="E279" s="279" t="s">
        <v>3235</v>
      </c>
      <c r="F279" s="280" t="s">
        <v>3236</v>
      </c>
      <c r="G279" s="281" t="s">
        <v>353</v>
      </c>
      <c r="H279" s="282">
        <v>6</v>
      </c>
      <c r="I279" s="283"/>
      <c r="J279" s="284">
        <f>ROUND(I279*H279,2)</f>
        <v>0</v>
      </c>
      <c r="K279" s="285"/>
      <c r="L279" s="286"/>
      <c r="M279" s="287" t="s">
        <v>1</v>
      </c>
      <c r="N279" s="288" t="s">
        <v>47</v>
      </c>
      <c r="O279" s="94"/>
      <c r="P279" s="260">
        <f>O279*H279</f>
        <v>0</v>
      </c>
      <c r="Q279" s="260">
        <v>0</v>
      </c>
      <c r="R279" s="260">
        <f>Q279*H279</f>
        <v>0</v>
      </c>
      <c r="S279" s="260">
        <v>0</v>
      </c>
      <c r="T279" s="26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2" t="s">
        <v>209</v>
      </c>
      <c r="AT279" s="262" t="s">
        <v>206</v>
      </c>
      <c r="AU279" s="262" t="s">
        <v>92</v>
      </c>
      <c r="AY279" s="18" t="s">
        <v>195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90</v>
      </c>
      <c r="BK279" s="154">
        <f>ROUND(I279*H279,2)</f>
        <v>0</v>
      </c>
      <c r="BL279" s="18" t="s">
        <v>200</v>
      </c>
      <c r="BM279" s="262" t="s">
        <v>3237</v>
      </c>
    </row>
    <row r="280" spans="1:47" s="2" customFormat="1" ht="12">
      <c r="A280" s="41"/>
      <c r="B280" s="42"/>
      <c r="C280" s="43"/>
      <c r="D280" s="263" t="s">
        <v>202</v>
      </c>
      <c r="E280" s="43"/>
      <c r="F280" s="264" t="s">
        <v>3236</v>
      </c>
      <c r="G280" s="43"/>
      <c r="H280" s="43"/>
      <c r="I280" s="221"/>
      <c r="J280" s="43"/>
      <c r="K280" s="43"/>
      <c r="L280" s="44"/>
      <c r="M280" s="265"/>
      <c r="N280" s="266"/>
      <c r="O280" s="94"/>
      <c r="P280" s="94"/>
      <c r="Q280" s="94"/>
      <c r="R280" s="94"/>
      <c r="S280" s="94"/>
      <c r="T280" s="95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8" t="s">
        <v>202</v>
      </c>
      <c r="AU280" s="18" t="s">
        <v>92</v>
      </c>
    </row>
    <row r="281" spans="1:65" s="2" customFormat="1" ht="24.15" customHeight="1">
      <c r="A281" s="41"/>
      <c r="B281" s="42"/>
      <c r="C281" s="250" t="s">
        <v>608</v>
      </c>
      <c r="D281" s="250" t="s">
        <v>196</v>
      </c>
      <c r="E281" s="251" t="s">
        <v>3238</v>
      </c>
      <c r="F281" s="252" t="s">
        <v>3239</v>
      </c>
      <c r="G281" s="253" t="s">
        <v>353</v>
      </c>
      <c r="H281" s="254">
        <v>1</v>
      </c>
      <c r="I281" s="255"/>
      <c r="J281" s="256">
        <f>ROUND(I281*H281,2)</f>
        <v>0</v>
      </c>
      <c r="K281" s="257"/>
      <c r="L281" s="44"/>
      <c r="M281" s="258" t="s">
        <v>1</v>
      </c>
      <c r="N281" s="259" t="s">
        <v>47</v>
      </c>
      <c r="O281" s="94"/>
      <c r="P281" s="260">
        <f>O281*H281</f>
        <v>0</v>
      </c>
      <c r="Q281" s="260">
        <v>0</v>
      </c>
      <c r="R281" s="260">
        <f>Q281*H281</f>
        <v>0</v>
      </c>
      <c r="S281" s="260">
        <v>0</v>
      </c>
      <c r="T281" s="26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2" t="s">
        <v>200</v>
      </c>
      <c r="AT281" s="262" t="s">
        <v>196</v>
      </c>
      <c r="AU281" s="262" t="s">
        <v>92</v>
      </c>
      <c r="AY281" s="18" t="s">
        <v>195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8" t="s">
        <v>90</v>
      </c>
      <c r="BK281" s="154">
        <f>ROUND(I281*H281,2)</f>
        <v>0</v>
      </c>
      <c r="BL281" s="18" t="s">
        <v>200</v>
      </c>
      <c r="BM281" s="262" t="s">
        <v>3240</v>
      </c>
    </row>
    <row r="282" spans="1:47" s="2" customFormat="1" ht="12">
      <c r="A282" s="41"/>
      <c r="B282" s="42"/>
      <c r="C282" s="43"/>
      <c r="D282" s="263" t="s">
        <v>202</v>
      </c>
      <c r="E282" s="43"/>
      <c r="F282" s="264" t="s">
        <v>3239</v>
      </c>
      <c r="G282" s="43"/>
      <c r="H282" s="43"/>
      <c r="I282" s="221"/>
      <c r="J282" s="43"/>
      <c r="K282" s="43"/>
      <c r="L282" s="44"/>
      <c r="M282" s="265"/>
      <c r="N282" s="266"/>
      <c r="O282" s="94"/>
      <c r="P282" s="94"/>
      <c r="Q282" s="94"/>
      <c r="R282" s="94"/>
      <c r="S282" s="94"/>
      <c r="T282" s="95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8" t="s">
        <v>202</v>
      </c>
      <c r="AU282" s="18" t="s">
        <v>92</v>
      </c>
    </row>
    <row r="283" spans="1:65" s="2" customFormat="1" ht="24.15" customHeight="1">
      <c r="A283" s="41"/>
      <c r="B283" s="42"/>
      <c r="C283" s="250" t="s">
        <v>612</v>
      </c>
      <c r="D283" s="250" t="s">
        <v>196</v>
      </c>
      <c r="E283" s="251" t="s">
        <v>3241</v>
      </c>
      <c r="F283" s="252" t="s">
        <v>3242</v>
      </c>
      <c r="G283" s="253" t="s">
        <v>353</v>
      </c>
      <c r="H283" s="254">
        <v>28</v>
      </c>
      <c r="I283" s="255"/>
      <c r="J283" s="256">
        <f>ROUND(I283*H283,2)</f>
        <v>0</v>
      </c>
      <c r="K283" s="257"/>
      <c r="L283" s="44"/>
      <c r="M283" s="258" t="s">
        <v>1</v>
      </c>
      <c r="N283" s="259" t="s">
        <v>47</v>
      </c>
      <c r="O283" s="94"/>
      <c r="P283" s="260">
        <f>O283*H283</f>
        <v>0</v>
      </c>
      <c r="Q283" s="260">
        <v>0</v>
      </c>
      <c r="R283" s="260">
        <f>Q283*H283</f>
        <v>0</v>
      </c>
      <c r="S283" s="260">
        <v>0</v>
      </c>
      <c r="T283" s="261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2" t="s">
        <v>200</v>
      </c>
      <c r="AT283" s="262" t="s">
        <v>196</v>
      </c>
      <c r="AU283" s="262" t="s">
        <v>92</v>
      </c>
      <c r="AY283" s="18" t="s">
        <v>195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8" t="s">
        <v>90</v>
      </c>
      <c r="BK283" s="154">
        <f>ROUND(I283*H283,2)</f>
        <v>0</v>
      </c>
      <c r="BL283" s="18" t="s">
        <v>200</v>
      </c>
      <c r="BM283" s="262" t="s">
        <v>3243</v>
      </c>
    </row>
    <row r="284" spans="1:47" s="2" customFormat="1" ht="12">
      <c r="A284" s="41"/>
      <c r="B284" s="42"/>
      <c r="C284" s="43"/>
      <c r="D284" s="263" t="s">
        <v>202</v>
      </c>
      <c r="E284" s="43"/>
      <c r="F284" s="264" t="s">
        <v>3242</v>
      </c>
      <c r="G284" s="43"/>
      <c r="H284" s="43"/>
      <c r="I284" s="221"/>
      <c r="J284" s="43"/>
      <c r="K284" s="43"/>
      <c r="L284" s="44"/>
      <c r="M284" s="265"/>
      <c r="N284" s="266"/>
      <c r="O284" s="94"/>
      <c r="P284" s="94"/>
      <c r="Q284" s="94"/>
      <c r="R284" s="94"/>
      <c r="S284" s="94"/>
      <c r="T284" s="95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8" t="s">
        <v>202</v>
      </c>
      <c r="AU284" s="18" t="s">
        <v>92</v>
      </c>
    </row>
    <row r="285" spans="1:65" s="2" customFormat="1" ht="24.15" customHeight="1">
      <c r="A285" s="41"/>
      <c r="B285" s="42"/>
      <c r="C285" s="250" t="s">
        <v>618</v>
      </c>
      <c r="D285" s="250" t="s">
        <v>196</v>
      </c>
      <c r="E285" s="251" t="s">
        <v>3244</v>
      </c>
      <c r="F285" s="252" t="s">
        <v>3245</v>
      </c>
      <c r="G285" s="253" t="s">
        <v>353</v>
      </c>
      <c r="H285" s="254">
        <v>28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200</v>
      </c>
      <c r="AT285" s="262" t="s">
        <v>196</v>
      </c>
      <c r="AU285" s="262" t="s">
        <v>92</v>
      </c>
      <c r="AY285" s="18" t="s">
        <v>195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200</v>
      </c>
      <c r="BM285" s="262" t="s">
        <v>3246</v>
      </c>
    </row>
    <row r="286" spans="1:47" s="2" customFormat="1" ht="12">
      <c r="A286" s="41"/>
      <c r="B286" s="42"/>
      <c r="C286" s="43"/>
      <c r="D286" s="263" t="s">
        <v>202</v>
      </c>
      <c r="E286" s="43"/>
      <c r="F286" s="264" t="s">
        <v>3245</v>
      </c>
      <c r="G286" s="43"/>
      <c r="H286" s="43"/>
      <c r="I286" s="221"/>
      <c r="J286" s="43"/>
      <c r="K286" s="43"/>
      <c r="L286" s="44"/>
      <c r="M286" s="265"/>
      <c r="N286" s="266"/>
      <c r="O286" s="94"/>
      <c r="P286" s="94"/>
      <c r="Q286" s="94"/>
      <c r="R286" s="94"/>
      <c r="S286" s="94"/>
      <c r="T286" s="9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8" t="s">
        <v>202</v>
      </c>
      <c r="AU286" s="18" t="s">
        <v>92</v>
      </c>
    </row>
    <row r="287" spans="1:65" s="2" customFormat="1" ht="21.75" customHeight="1">
      <c r="A287" s="41"/>
      <c r="B287" s="42"/>
      <c r="C287" s="250" t="s">
        <v>622</v>
      </c>
      <c r="D287" s="250" t="s">
        <v>196</v>
      </c>
      <c r="E287" s="251" t="s">
        <v>3247</v>
      </c>
      <c r="F287" s="252" t="s">
        <v>3248</v>
      </c>
      <c r="G287" s="253" t="s">
        <v>353</v>
      </c>
      <c r="H287" s="254">
        <v>1</v>
      </c>
      <c r="I287" s="255"/>
      <c r="J287" s="256">
        <f>ROUND(I287*H287,2)</f>
        <v>0</v>
      </c>
      <c r="K287" s="257"/>
      <c r="L287" s="44"/>
      <c r="M287" s="258" t="s">
        <v>1</v>
      </c>
      <c r="N287" s="259" t="s">
        <v>47</v>
      </c>
      <c r="O287" s="94"/>
      <c r="P287" s="260">
        <f>O287*H287</f>
        <v>0</v>
      </c>
      <c r="Q287" s="260">
        <v>0</v>
      </c>
      <c r="R287" s="260">
        <f>Q287*H287</f>
        <v>0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200</v>
      </c>
      <c r="AT287" s="262" t="s">
        <v>196</v>
      </c>
      <c r="AU287" s="262" t="s">
        <v>92</v>
      </c>
      <c r="AY287" s="18" t="s">
        <v>195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200</v>
      </c>
      <c r="BM287" s="262" t="s">
        <v>3249</v>
      </c>
    </row>
    <row r="288" spans="1:47" s="2" customFormat="1" ht="12">
      <c r="A288" s="41"/>
      <c r="B288" s="42"/>
      <c r="C288" s="43"/>
      <c r="D288" s="263" t="s">
        <v>202</v>
      </c>
      <c r="E288" s="43"/>
      <c r="F288" s="264" t="s">
        <v>3248</v>
      </c>
      <c r="G288" s="43"/>
      <c r="H288" s="43"/>
      <c r="I288" s="221"/>
      <c r="J288" s="43"/>
      <c r="K288" s="43"/>
      <c r="L288" s="44"/>
      <c r="M288" s="265"/>
      <c r="N288" s="266"/>
      <c r="O288" s="94"/>
      <c r="P288" s="94"/>
      <c r="Q288" s="94"/>
      <c r="R288" s="94"/>
      <c r="S288" s="94"/>
      <c r="T288" s="95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8" t="s">
        <v>202</v>
      </c>
      <c r="AU288" s="18" t="s">
        <v>92</v>
      </c>
    </row>
    <row r="289" spans="1:65" s="2" customFormat="1" ht="16.5" customHeight="1">
      <c r="A289" s="41"/>
      <c r="B289" s="42"/>
      <c r="C289" s="250" t="s">
        <v>627</v>
      </c>
      <c r="D289" s="250" t="s">
        <v>196</v>
      </c>
      <c r="E289" s="251" t="s">
        <v>3250</v>
      </c>
      <c r="F289" s="252" t="s">
        <v>3251</v>
      </c>
      <c r="G289" s="253" t="s">
        <v>353</v>
      </c>
      <c r="H289" s="254">
        <v>1</v>
      </c>
      <c r="I289" s="255"/>
      <c r="J289" s="256">
        <f>ROUND(I289*H289,2)</f>
        <v>0</v>
      </c>
      <c r="K289" s="257"/>
      <c r="L289" s="44"/>
      <c r="M289" s="258" t="s">
        <v>1</v>
      </c>
      <c r="N289" s="259" t="s">
        <v>47</v>
      </c>
      <c r="O289" s="94"/>
      <c r="P289" s="260">
        <f>O289*H289</f>
        <v>0</v>
      </c>
      <c r="Q289" s="260">
        <v>0</v>
      </c>
      <c r="R289" s="260">
        <f>Q289*H289</f>
        <v>0</v>
      </c>
      <c r="S289" s="260">
        <v>0</v>
      </c>
      <c r="T289" s="26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2" t="s">
        <v>200</v>
      </c>
      <c r="AT289" s="262" t="s">
        <v>196</v>
      </c>
      <c r="AU289" s="262" t="s">
        <v>92</v>
      </c>
      <c r="AY289" s="18" t="s">
        <v>195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90</v>
      </c>
      <c r="BK289" s="154">
        <f>ROUND(I289*H289,2)</f>
        <v>0</v>
      </c>
      <c r="BL289" s="18" t="s">
        <v>200</v>
      </c>
      <c r="BM289" s="262" t="s">
        <v>3252</v>
      </c>
    </row>
    <row r="290" spans="1:47" s="2" customFormat="1" ht="12">
      <c r="A290" s="41"/>
      <c r="B290" s="42"/>
      <c r="C290" s="43"/>
      <c r="D290" s="263" t="s">
        <v>202</v>
      </c>
      <c r="E290" s="43"/>
      <c r="F290" s="264" t="s">
        <v>3251</v>
      </c>
      <c r="G290" s="43"/>
      <c r="H290" s="43"/>
      <c r="I290" s="221"/>
      <c r="J290" s="43"/>
      <c r="K290" s="43"/>
      <c r="L290" s="44"/>
      <c r="M290" s="265"/>
      <c r="N290" s="266"/>
      <c r="O290" s="94"/>
      <c r="P290" s="94"/>
      <c r="Q290" s="94"/>
      <c r="R290" s="94"/>
      <c r="S290" s="94"/>
      <c r="T290" s="95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8" t="s">
        <v>202</v>
      </c>
      <c r="AU290" s="18" t="s">
        <v>92</v>
      </c>
    </row>
    <row r="291" spans="1:65" s="2" customFormat="1" ht="21.75" customHeight="1">
      <c r="A291" s="41"/>
      <c r="B291" s="42"/>
      <c r="C291" s="250" t="s">
        <v>632</v>
      </c>
      <c r="D291" s="250" t="s">
        <v>196</v>
      </c>
      <c r="E291" s="251" t="s">
        <v>3253</v>
      </c>
      <c r="F291" s="252" t="s">
        <v>3254</v>
      </c>
      <c r="G291" s="253" t="s">
        <v>353</v>
      </c>
      <c r="H291" s="254">
        <v>1</v>
      </c>
      <c r="I291" s="255"/>
      <c r="J291" s="256">
        <f>ROUND(I291*H291,2)</f>
        <v>0</v>
      </c>
      <c r="K291" s="257"/>
      <c r="L291" s="44"/>
      <c r="M291" s="258" t="s">
        <v>1</v>
      </c>
      <c r="N291" s="259" t="s">
        <v>47</v>
      </c>
      <c r="O291" s="94"/>
      <c r="P291" s="260">
        <f>O291*H291</f>
        <v>0</v>
      </c>
      <c r="Q291" s="260">
        <v>0</v>
      </c>
      <c r="R291" s="260">
        <f>Q291*H291</f>
        <v>0</v>
      </c>
      <c r="S291" s="260">
        <v>0</v>
      </c>
      <c r="T291" s="26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2" t="s">
        <v>200</v>
      </c>
      <c r="AT291" s="262" t="s">
        <v>196</v>
      </c>
      <c r="AU291" s="262" t="s">
        <v>92</v>
      </c>
      <c r="AY291" s="18" t="s">
        <v>195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90</v>
      </c>
      <c r="BK291" s="154">
        <f>ROUND(I291*H291,2)</f>
        <v>0</v>
      </c>
      <c r="BL291" s="18" t="s">
        <v>200</v>
      </c>
      <c r="BM291" s="262" t="s">
        <v>3255</v>
      </c>
    </row>
    <row r="292" spans="1:47" s="2" customFormat="1" ht="12">
      <c r="A292" s="41"/>
      <c r="B292" s="42"/>
      <c r="C292" s="43"/>
      <c r="D292" s="263" t="s">
        <v>202</v>
      </c>
      <c r="E292" s="43"/>
      <c r="F292" s="264" t="s">
        <v>3254</v>
      </c>
      <c r="G292" s="43"/>
      <c r="H292" s="43"/>
      <c r="I292" s="221"/>
      <c r="J292" s="43"/>
      <c r="K292" s="43"/>
      <c r="L292" s="44"/>
      <c r="M292" s="265"/>
      <c r="N292" s="266"/>
      <c r="O292" s="94"/>
      <c r="P292" s="94"/>
      <c r="Q292" s="94"/>
      <c r="R292" s="94"/>
      <c r="S292" s="94"/>
      <c r="T292" s="95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8" t="s">
        <v>202</v>
      </c>
      <c r="AU292" s="18" t="s">
        <v>92</v>
      </c>
    </row>
    <row r="293" spans="1:63" s="12" customFormat="1" ht="22.8" customHeight="1">
      <c r="A293" s="12"/>
      <c r="B293" s="236"/>
      <c r="C293" s="237"/>
      <c r="D293" s="238" t="s">
        <v>81</v>
      </c>
      <c r="E293" s="321" t="s">
        <v>3256</v>
      </c>
      <c r="F293" s="321" t="s">
        <v>3257</v>
      </c>
      <c r="G293" s="237"/>
      <c r="H293" s="237"/>
      <c r="I293" s="240"/>
      <c r="J293" s="322">
        <f>BK293</f>
        <v>0</v>
      </c>
      <c r="K293" s="237"/>
      <c r="L293" s="242"/>
      <c r="M293" s="243"/>
      <c r="N293" s="244"/>
      <c r="O293" s="244"/>
      <c r="P293" s="245">
        <f>SUM(P294:P327)</f>
        <v>0</v>
      </c>
      <c r="Q293" s="244"/>
      <c r="R293" s="245">
        <f>SUM(R294:R327)</f>
        <v>0</v>
      </c>
      <c r="S293" s="244"/>
      <c r="T293" s="246">
        <f>SUM(T294:T327)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47" t="s">
        <v>90</v>
      </c>
      <c r="AT293" s="248" t="s">
        <v>81</v>
      </c>
      <c r="AU293" s="248" t="s">
        <v>90</v>
      </c>
      <c r="AY293" s="247" t="s">
        <v>195</v>
      </c>
      <c r="BK293" s="249">
        <f>SUM(BK294:BK327)</f>
        <v>0</v>
      </c>
    </row>
    <row r="294" spans="1:65" s="2" customFormat="1" ht="24.15" customHeight="1">
      <c r="A294" s="41"/>
      <c r="B294" s="42"/>
      <c r="C294" s="250" t="s">
        <v>637</v>
      </c>
      <c r="D294" s="250" t="s">
        <v>196</v>
      </c>
      <c r="E294" s="251" t="s">
        <v>3258</v>
      </c>
      <c r="F294" s="252" t="s">
        <v>3259</v>
      </c>
      <c r="G294" s="253" t="s">
        <v>353</v>
      </c>
      <c r="H294" s="254">
        <v>1</v>
      </c>
      <c r="I294" s="255"/>
      <c r="J294" s="256">
        <f>ROUND(I294*H294,2)</f>
        <v>0</v>
      </c>
      <c r="K294" s="257"/>
      <c r="L294" s="44"/>
      <c r="M294" s="258" t="s">
        <v>1</v>
      </c>
      <c r="N294" s="259" t="s">
        <v>47</v>
      </c>
      <c r="O294" s="94"/>
      <c r="P294" s="260">
        <f>O294*H294</f>
        <v>0</v>
      </c>
      <c r="Q294" s="260">
        <v>0</v>
      </c>
      <c r="R294" s="260">
        <f>Q294*H294</f>
        <v>0</v>
      </c>
      <c r="S294" s="260">
        <v>0</v>
      </c>
      <c r="T294" s="261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2" t="s">
        <v>200</v>
      </c>
      <c r="AT294" s="262" t="s">
        <v>196</v>
      </c>
      <c r="AU294" s="262" t="s">
        <v>92</v>
      </c>
      <c r="AY294" s="18" t="s">
        <v>195</v>
      </c>
      <c r="BE294" s="154">
        <f>IF(N294="základní",J294,0)</f>
        <v>0</v>
      </c>
      <c r="BF294" s="154">
        <f>IF(N294="snížená",J294,0)</f>
        <v>0</v>
      </c>
      <c r="BG294" s="154">
        <f>IF(N294="zákl. přenesená",J294,0)</f>
        <v>0</v>
      </c>
      <c r="BH294" s="154">
        <f>IF(N294="sníž. přenesená",J294,0)</f>
        <v>0</v>
      </c>
      <c r="BI294" s="154">
        <f>IF(N294="nulová",J294,0)</f>
        <v>0</v>
      </c>
      <c r="BJ294" s="18" t="s">
        <v>90</v>
      </c>
      <c r="BK294" s="154">
        <f>ROUND(I294*H294,2)</f>
        <v>0</v>
      </c>
      <c r="BL294" s="18" t="s">
        <v>200</v>
      </c>
      <c r="BM294" s="262" t="s">
        <v>3260</v>
      </c>
    </row>
    <row r="295" spans="1:47" s="2" customFormat="1" ht="12">
      <c r="A295" s="41"/>
      <c r="B295" s="42"/>
      <c r="C295" s="43"/>
      <c r="D295" s="263" t="s">
        <v>202</v>
      </c>
      <c r="E295" s="43"/>
      <c r="F295" s="264" t="s">
        <v>3259</v>
      </c>
      <c r="G295" s="43"/>
      <c r="H295" s="43"/>
      <c r="I295" s="221"/>
      <c r="J295" s="43"/>
      <c r="K295" s="43"/>
      <c r="L295" s="44"/>
      <c r="M295" s="265"/>
      <c r="N295" s="266"/>
      <c r="O295" s="94"/>
      <c r="P295" s="94"/>
      <c r="Q295" s="94"/>
      <c r="R295" s="94"/>
      <c r="S295" s="94"/>
      <c r="T295" s="95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8" t="s">
        <v>202</v>
      </c>
      <c r="AU295" s="18" t="s">
        <v>92</v>
      </c>
    </row>
    <row r="296" spans="1:65" s="2" customFormat="1" ht="24.15" customHeight="1">
      <c r="A296" s="41"/>
      <c r="B296" s="42"/>
      <c r="C296" s="278" t="s">
        <v>641</v>
      </c>
      <c r="D296" s="278" t="s">
        <v>206</v>
      </c>
      <c r="E296" s="279" t="s">
        <v>3261</v>
      </c>
      <c r="F296" s="280" t="s">
        <v>3262</v>
      </c>
      <c r="G296" s="281" t="s">
        <v>353</v>
      </c>
      <c r="H296" s="282">
        <v>1</v>
      </c>
      <c r="I296" s="283"/>
      <c r="J296" s="284">
        <f>ROUND(I296*H296,2)</f>
        <v>0</v>
      </c>
      <c r="K296" s="285"/>
      <c r="L296" s="286"/>
      <c r="M296" s="287" t="s">
        <v>1</v>
      </c>
      <c r="N296" s="288" t="s">
        <v>47</v>
      </c>
      <c r="O296" s="94"/>
      <c r="P296" s="260">
        <f>O296*H296</f>
        <v>0</v>
      </c>
      <c r="Q296" s="260">
        <v>0</v>
      </c>
      <c r="R296" s="260">
        <f>Q296*H296</f>
        <v>0</v>
      </c>
      <c r="S296" s="260">
        <v>0</v>
      </c>
      <c r="T296" s="261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2" t="s">
        <v>209</v>
      </c>
      <c r="AT296" s="262" t="s">
        <v>206</v>
      </c>
      <c r="AU296" s="262" t="s">
        <v>92</v>
      </c>
      <c r="AY296" s="18" t="s">
        <v>195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8" t="s">
        <v>90</v>
      </c>
      <c r="BK296" s="154">
        <f>ROUND(I296*H296,2)</f>
        <v>0</v>
      </c>
      <c r="BL296" s="18" t="s">
        <v>200</v>
      </c>
      <c r="BM296" s="262" t="s">
        <v>3263</v>
      </c>
    </row>
    <row r="297" spans="1:47" s="2" customFormat="1" ht="12">
      <c r="A297" s="41"/>
      <c r="B297" s="42"/>
      <c r="C297" s="43"/>
      <c r="D297" s="263" t="s">
        <v>202</v>
      </c>
      <c r="E297" s="43"/>
      <c r="F297" s="264" t="s">
        <v>3262</v>
      </c>
      <c r="G297" s="43"/>
      <c r="H297" s="43"/>
      <c r="I297" s="221"/>
      <c r="J297" s="43"/>
      <c r="K297" s="43"/>
      <c r="L297" s="44"/>
      <c r="M297" s="265"/>
      <c r="N297" s="266"/>
      <c r="O297" s="94"/>
      <c r="P297" s="94"/>
      <c r="Q297" s="94"/>
      <c r="R297" s="94"/>
      <c r="S297" s="94"/>
      <c r="T297" s="95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8" t="s">
        <v>202</v>
      </c>
      <c r="AU297" s="18" t="s">
        <v>92</v>
      </c>
    </row>
    <row r="298" spans="1:65" s="2" customFormat="1" ht="24.15" customHeight="1">
      <c r="A298" s="41"/>
      <c r="B298" s="42"/>
      <c r="C298" s="278" t="s">
        <v>647</v>
      </c>
      <c r="D298" s="278" t="s">
        <v>206</v>
      </c>
      <c r="E298" s="279" t="s">
        <v>3264</v>
      </c>
      <c r="F298" s="280" t="s">
        <v>3265</v>
      </c>
      <c r="G298" s="281" t="s">
        <v>353</v>
      </c>
      <c r="H298" s="282">
        <v>2</v>
      </c>
      <c r="I298" s="283"/>
      <c r="J298" s="284">
        <f>ROUND(I298*H298,2)</f>
        <v>0</v>
      </c>
      <c r="K298" s="285"/>
      <c r="L298" s="286"/>
      <c r="M298" s="287" t="s">
        <v>1</v>
      </c>
      <c r="N298" s="288" t="s">
        <v>47</v>
      </c>
      <c r="O298" s="94"/>
      <c r="P298" s="260">
        <f>O298*H298</f>
        <v>0</v>
      </c>
      <c r="Q298" s="260">
        <v>0</v>
      </c>
      <c r="R298" s="260">
        <f>Q298*H298</f>
        <v>0</v>
      </c>
      <c r="S298" s="260">
        <v>0</v>
      </c>
      <c r="T298" s="261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2" t="s">
        <v>209</v>
      </c>
      <c r="AT298" s="262" t="s">
        <v>206</v>
      </c>
      <c r="AU298" s="262" t="s">
        <v>92</v>
      </c>
      <c r="AY298" s="18" t="s">
        <v>195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90</v>
      </c>
      <c r="BK298" s="154">
        <f>ROUND(I298*H298,2)</f>
        <v>0</v>
      </c>
      <c r="BL298" s="18" t="s">
        <v>200</v>
      </c>
      <c r="BM298" s="262" t="s">
        <v>3266</v>
      </c>
    </row>
    <row r="299" spans="1:47" s="2" customFormat="1" ht="12">
      <c r="A299" s="41"/>
      <c r="B299" s="42"/>
      <c r="C299" s="43"/>
      <c r="D299" s="263" t="s">
        <v>202</v>
      </c>
      <c r="E299" s="43"/>
      <c r="F299" s="264" t="s">
        <v>3265</v>
      </c>
      <c r="G299" s="43"/>
      <c r="H299" s="43"/>
      <c r="I299" s="221"/>
      <c r="J299" s="43"/>
      <c r="K299" s="43"/>
      <c r="L299" s="44"/>
      <c r="M299" s="265"/>
      <c r="N299" s="266"/>
      <c r="O299" s="94"/>
      <c r="P299" s="94"/>
      <c r="Q299" s="94"/>
      <c r="R299" s="94"/>
      <c r="S299" s="94"/>
      <c r="T299" s="95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8" t="s">
        <v>202</v>
      </c>
      <c r="AU299" s="18" t="s">
        <v>92</v>
      </c>
    </row>
    <row r="300" spans="1:65" s="2" customFormat="1" ht="33" customHeight="1">
      <c r="A300" s="41"/>
      <c r="B300" s="42"/>
      <c r="C300" s="250" t="s">
        <v>656</v>
      </c>
      <c r="D300" s="250" t="s">
        <v>196</v>
      </c>
      <c r="E300" s="251" t="s">
        <v>3267</v>
      </c>
      <c r="F300" s="252" t="s">
        <v>3268</v>
      </c>
      <c r="G300" s="253" t="s">
        <v>353</v>
      </c>
      <c r="H300" s="254">
        <v>1</v>
      </c>
      <c r="I300" s="255"/>
      <c r="J300" s="256">
        <f>ROUND(I300*H300,2)</f>
        <v>0</v>
      </c>
      <c r="K300" s="257"/>
      <c r="L300" s="44"/>
      <c r="M300" s="258" t="s">
        <v>1</v>
      </c>
      <c r="N300" s="259" t="s">
        <v>47</v>
      </c>
      <c r="O300" s="94"/>
      <c r="P300" s="260">
        <f>O300*H300</f>
        <v>0</v>
      </c>
      <c r="Q300" s="260">
        <v>0</v>
      </c>
      <c r="R300" s="260">
        <f>Q300*H300</f>
        <v>0</v>
      </c>
      <c r="S300" s="260">
        <v>0</v>
      </c>
      <c r="T300" s="261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2" t="s">
        <v>200</v>
      </c>
      <c r="AT300" s="262" t="s">
        <v>196</v>
      </c>
      <c r="AU300" s="262" t="s">
        <v>92</v>
      </c>
      <c r="AY300" s="18" t="s">
        <v>195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8" t="s">
        <v>90</v>
      </c>
      <c r="BK300" s="154">
        <f>ROUND(I300*H300,2)</f>
        <v>0</v>
      </c>
      <c r="BL300" s="18" t="s">
        <v>200</v>
      </c>
      <c r="BM300" s="262" t="s">
        <v>3269</v>
      </c>
    </row>
    <row r="301" spans="1:47" s="2" customFormat="1" ht="12">
      <c r="A301" s="41"/>
      <c r="B301" s="42"/>
      <c r="C301" s="43"/>
      <c r="D301" s="263" t="s">
        <v>202</v>
      </c>
      <c r="E301" s="43"/>
      <c r="F301" s="264" t="s">
        <v>3268</v>
      </c>
      <c r="G301" s="43"/>
      <c r="H301" s="43"/>
      <c r="I301" s="221"/>
      <c r="J301" s="43"/>
      <c r="K301" s="43"/>
      <c r="L301" s="44"/>
      <c r="M301" s="265"/>
      <c r="N301" s="266"/>
      <c r="O301" s="94"/>
      <c r="P301" s="94"/>
      <c r="Q301" s="94"/>
      <c r="R301" s="94"/>
      <c r="S301" s="94"/>
      <c r="T301" s="95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8" t="s">
        <v>202</v>
      </c>
      <c r="AU301" s="18" t="s">
        <v>92</v>
      </c>
    </row>
    <row r="302" spans="1:65" s="2" customFormat="1" ht="24.15" customHeight="1">
      <c r="A302" s="41"/>
      <c r="B302" s="42"/>
      <c r="C302" s="278" t="s">
        <v>662</v>
      </c>
      <c r="D302" s="278" t="s">
        <v>206</v>
      </c>
      <c r="E302" s="279" t="s">
        <v>3270</v>
      </c>
      <c r="F302" s="280" t="s">
        <v>3271</v>
      </c>
      <c r="G302" s="281" t="s">
        <v>353</v>
      </c>
      <c r="H302" s="282">
        <v>1</v>
      </c>
      <c r="I302" s="283"/>
      <c r="J302" s="284">
        <f>ROUND(I302*H302,2)</f>
        <v>0</v>
      </c>
      <c r="K302" s="285"/>
      <c r="L302" s="286"/>
      <c r="M302" s="287" t="s">
        <v>1</v>
      </c>
      <c r="N302" s="288" t="s">
        <v>47</v>
      </c>
      <c r="O302" s="94"/>
      <c r="P302" s="260">
        <f>O302*H302</f>
        <v>0</v>
      </c>
      <c r="Q302" s="260">
        <v>0</v>
      </c>
      <c r="R302" s="260">
        <f>Q302*H302</f>
        <v>0</v>
      </c>
      <c r="S302" s="260">
        <v>0</v>
      </c>
      <c r="T302" s="261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62" t="s">
        <v>209</v>
      </c>
      <c r="AT302" s="262" t="s">
        <v>206</v>
      </c>
      <c r="AU302" s="262" t="s">
        <v>92</v>
      </c>
      <c r="AY302" s="18" t="s">
        <v>195</v>
      </c>
      <c r="BE302" s="154">
        <f>IF(N302="základní",J302,0)</f>
        <v>0</v>
      </c>
      <c r="BF302" s="154">
        <f>IF(N302="snížená",J302,0)</f>
        <v>0</v>
      </c>
      <c r="BG302" s="154">
        <f>IF(N302="zákl. přenesená",J302,0)</f>
        <v>0</v>
      </c>
      <c r="BH302" s="154">
        <f>IF(N302="sníž. přenesená",J302,0)</f>
        <v>0</v>
      </c>
      <c r="BI302" s="154">
        <f>IF(N302="nulová",J302,0)</f>
        <v>0</v>
      </c>
      <c r="BJ302" s="18" t="s">
        <v>90</v>
      </c>
      <c r="BK302" s="154">
        <f>ROUND(I302*H302,2)</f>
        <v>0</v>
      </c>
      <c r="BL302" s="18" t="s">
        <v>200</v>
      </c>
      <c r="BM302" s="262" t="s">
        <v>3272</v>
      </c>
    </row>
    <row r="303" spans="1:47" s="2" customFormat="1" ht="12">
      <c r="A303" s="41"/>
      <c r="B303" s="42"/>
      <c r="C303" s="43"/>
      <c r="D303" s="263" t="s">
        <v>202</v>
      </c>
      <c r="E303" s="43"/>
      <c r="F303" s="264" t="s">
        <v>3271</v>
      </c>
      <c r="G303" s="43"/>
      <c r="H303" s="43"/>
      <c r="I303" s="221"/>
      <c r="J303" s="43"/>
      <c r="K303" s="43"/>
      <c r="L303" s="44"/>
      <c r="M303" s="265"/>
      <c r="N303" s="266"/>
      <c r="O303" s="94"/>
      <c r="P303" s="94"/>
      <c r="Q303" s="94"/>
      <c r="R303" s="94"/>
      <c r="S303" s="94"/>
      <c r="T303" s="95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8" t="s">
        <v>202</v>
      </c>
      <c r="AU303" s="18" t="s">
        <v>92</v>
      </c>
    </row>
    <row r="304" spans="1:65" s="2" customFormat="1" ht="16.5" customHeight="1">
      <c r="A304" s="41"/>
      <c r="B304" s="42"/>
      <c r="C304" s="250" t="s">
        <v>667</v>
      </c>
      <c r="D304" s="250" t="s">
        <v>196</v>
      </c>
      <c r="E304" s="251" t="s">
        <v>3273</v>
      </c>
      <c r="F304" s="252" t="s">
        <v>3274</v>
      </c>
      <c r="G304" s="253" t="s">
        <v>353</v>
      </c>
      <c r="H304" s="254">
        <v>5</v>
      </c>
      <c r="I304" s="255"/>
      <c r="J304" s="256">
        <f>ROUND(I304*H304,2)</f>
        <v>0</v>
      </c>
      <c r="K304" s="257"/>
      <c r="L304" s="44"/>
      <c r="M304" s="258" t="s">
        <v>1</v>
      </c>
      <c r="N304" s="259" t="s">
        <v>47</v>
      </c>
      <c r="O304" s="94"/>
      <c r="P304" s="260">
        <f>O304*H304</f>
        <v>0</v>
      </c>
      <c r="Q304" s="260">
        <v>0</v>
      </c>
      <c r="R304" s="260">
        <f>Q304*H304</f>
        <v>0</v>
      </c>
      <c r="S304" s="260">
        <v>0</v>
      </c>
      <c r="T304" s="261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62" t="s">
        <v>200</v>
      </c>
      <c r="AT304" s="262" t="s">
        <v>196</v>
      </c>
      <c r="AU304" s="262" t="s">
        <v>92</v>
      </c>
      <c r="AY304" s="18" t="s">
        <v>195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8" t="s">
        <v>90</v>
      </c>
      <c r="BK304" s="154">
        <f>ROUND(I304*H304,2)</f>
        <v>0</v>
      </c>
      <c r="BL304" s="18" t="s">
        <v>200</v>
      </c>
      <c r="BM304" s="262" t="s">
        <v>3275</v>
      </c>
    </row>
    <row r="305" spans="1:47" s="2" customFormat="1" ht="12">
      <c r="A305" s="41"/>
      <c r="B305" s="42"/>
      <c r="C305" s="43"/>
      <c r="D305" s="263" t="s">
        <v>202</v>
      </c>
      <c r="E305" s="43"/>
      <c r="F305" s="264" t="s">
        <v>3274</v>
      </c>
      <c r="G305" s="43"/>
      <c r="H305" s="43"/>
      <c r="I305" s="221"/>
      <c r="J305" s="43"/>
      <c r="K305" s="43"/>
      <c r="L305" s="44"/>
      <c r="M305" s="265"/>
      <c r="N305" s="266"/>
      <c r="O305" s="94"/>
      <c r="P305" s="94"/>
      <c r="Q305" s="94"/>
      <c r="R305" s="94"/>
      <c r="S305" s="94"/>
      <c r="T305" s="95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8" t="s">
        <v>202</v>
      </c>
      <c r="AU305" s="18" t="s">
        <v>92</v>
      </c>
    </row>
    <row r="306" spans="1:65" s="2" customFormat="1" ht="24.15" customHeight="1">
      <c r="A306" s="41"/>
      <c r="B306" s="42"/>
      <c r="C306" s="278" t="s">
        <v>674</v>
      </c>
      <c r="D306" s="278" t="s">
        <v>206</v>
      </c>
      <c r="E306" s="279" t="s">
        <v>3276</v>
      </c>
      <c r="F306" s="280" t="s">
        <v>3277</v>
      </c>
      <c r="G306" s="281" t="s">
        <v>353</v>
      </c>
      <c r="H306" s="282">
        <v>5</v>
      </c>
      <c r="I306" s="283"/>
      <c r="J306" s="284">
        <f>ROUND(I306*H306,2)</f>
        <v>0</v>
      </c>
      <c r="K306" s="285"/>
      <c r="L306" s="286"/>
      <c r="M306" s="287" t="s">
        <v>1</v>
      </c>
      <c r="N306" s="288" t="s">
        <v>47</v>
      </c>
      <c r="O306" s="94"/>
      <c r="P306" s="260">
        <f>O306*H306</f>
        <v>0</v>
      </c>
      <c r="Q306" s="260">
        <v>0</v>
      </c>
      <c r="R306" s="260">
        <f>Q306*H306</f>
        <v>0</v>
      </c>
      <c r="S306" s="260">
        <v>0</v>
      </c>
      <c r="T306" s="261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62" t="s">
        <v>209</v>
      </c>
      <c r="AT306" s="262" t="s">
        <v>206</v>
      </c>
      <c r="AU306" s="262" t="s">
        <v>92</v>
      </c>
      <c r="AY306" s="18" t="s">
        <v>195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8" t="s">
        <v>90</v>
      </c>
      <c r="BK306" s="154">
        <f>ROUND(I306*H306,2)</f>
        <v>0</v>
      </c>
      <c r="BL306" s="18" t="s">
        <v>200</v>
      </c>
      <c r="BM306" s="262" t="s">
        <v>3278</v>
      </c>
    </row>
    <row r="307" spans="1:47" s="2" customFormat="1" ht="12">
      <c r="A307" s="41"/>
      <c r="B307" s="42"/>
      <c r="C307" s="43"/>
      <c r="D307" s="263" t="s">
        <v>202</v>
      </c>
      <c r="E307" s="43"/>
      <c r="F307" s="264" t="s">
        <v>3277</v>
      </c>
      <c r="G307" s="43"/>
      <c r="H307" s="43"/>
      <c r="I307" s="221"/>
      <c r="J307" s="43"/>
      <c r="K307" s="43"/>
      <c r="L307" s="44"/>
      <c r="M307" s="265"/>
      <c r="N307" s="266"/>
      <c r="O307" s="94"/>
      <c r="P307" s="94"/>
      <c r="Q307" s="94"/>
      <c r="R307" s="94"/>
      <c r="S307" s="94"/>
      <c r="T307" s="95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8" t="s">
        <v>202</v>
      </c>
      <c r="AU307" s="18" t="s">
        <v>92</v>
      </c>
    </row>
    <row r="308" spans="1:65" s="2" customFormat="1" ht="16.5" customHeight="1">
      <c r="A308" s="41"/>
      <c r="B308" s="42"/>
      <c r="C308" s="250" t="s">
        <v>678</v>
      </c>
      <c r="D308" s="250" t="s">
        <v>196</v>
      </c>
      <c r="E308" s="251" t="s">
        <v>3279</v>
      </c>
      <c r="F308" s="252" t="s">
        <v>3280</v>
      </c>
      <c r="G308" s="253" t="s">
        <v>353</v>
      </c>
      <c r="H308" s="254">
        <v>4</v>
      </c>
      <c r="I308" s="255"/>
      <c r="J308" s="256">
        <f>ROUND(I308*H308,2)</f>
        <v>0</v>
      </c>
      <c r="K308" s="257"/>
      <c r="L308" s="44"/>
      <c r="M308" s="258" t="s">
        <v>1</v>
      </c>
      <c r="N308" s="259" t="s">
        <v>47</v>
      </c>
      <c r="O308" s="94"/>
      <c r="P308" s="260">
        <f>O308*H308</f>
        <v>0</v>
      </c>
      <c r="Q308" s="260">
        <v>0</v>
      </c>
      <c r="R308" s="260">
        <f>Q308*H308</f>
        <v>0</v>
      </c>
      <c r="S308" s="260">
        <v>0</v>
      </c>
      <c r="T308" s="261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2" t="s">
        <v>200</v>
      </c>
      <c r="AT308" s="262" t="s">
        <v>196</v>
      </c>
      <c r="AU308" s="262" t="s">
        <v>92</v>
      </c>
      <c r="AY308" s="18" t="s">
        <v>195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8" t="s">
        <v>90</v>
      </c>
      <c r="BK308" s="154">
        <f>ROUND(I308*H308,2)</f>
        <v>0</v>
      </c>
      <c r="BL308" s="18" t="s">
        <v>200</v>
      </c>
      <c r="BM308" s="262" t="s">
        <v>3281</v>
      </c>
    </row>
    <row r="309" spans="1:47" s="2" customFormat="1" ht="12">
      <c r="A309" s="41"/>
      <c r="B309" s="42"/>
      <c r="C309" s="43"/>
      <c r="D309" s="263" t="s">
        <v>202</v>
      </c>
      <c r="E309" s="43"/>
      <c r="F309" s="264" t="s">
        <v>3280</v>
      </c>
      <c r="G309" s="43"/>
      <c r="H309" s="43"/>
      <c r="I309" s="221"/>
      <c r="J309" s="43"/>
      <c r="K309" s="43"/>
      <c r="L309" s="44"/>
      <c r="M309" s="265"/>
      <c r="N309" s="266"/>
      <c r="O309" s="94"/>
      <c r="P309" s="94"/>
      <c r="Q309" s="94"/>
      <c r="R309" s="94"/>
      <c r="S309" s="94"/>
      <c r="T309" s="95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18" t="s">
        <v>202</v>
      </c>
      <c r="AU309" s="18" t="s">
        <v>92</v>
      </c>
    </row>
    <row r="310" spans="1:65" s="2" customFormat="1" ht="24.15" customHeight="1">
      <c r="A310" s="41"/>
      <c r="B310" s="42"/>
      <c r="C310" s="278" t="s">
        <v>682</v>
      </c>
      <c r="D310" s="278" t="s">
        <v>206</v>
      </c>
      <c r="E310" s="279" t="s">
        <v>3282</v>
      </c>
      <c r="F310" s="280" t="s">
        <v>3283</v>
      </c>
      <c r="G310" s="281" t="s">
        <v>353</v>
      </c>
      <c r="H310" s="282">
        <v>2</v>
      </c>
      <c r="I310" s="283"/>
      <c r="J310" s="284">
        <f>ROUND(I310*H310,2)</f>
        <v>0</v>
      </c>
      <c r="K310" s="285"/>
      <c r="L310" s="286"/>
      <c r="M310" s="287" t="s">
        <v>1</v>
      </c>
      <c r="N310" s="288" t="s">
        <v>47</v>
      </c>
      <c r="O310" s="94"/>
      <c r="P310" s="260">
        <f>O310*H310</f>
        <v>0</v>
      </c>
      <c r="Q310" s="260">
        <v>0</v>
      </c>
      <c r="R310" s="260">
        <f>Q310*H310</f>
        <v>0</v>
      </c>
      <c r="S310" s="260">
        <v>0</v>
      </c>
      <c r="T310" s="26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62" t="s">
        <v>209</v>
      </c>
      <c r="AT310" s="262" t="s">
        <v>206</v>
      </c>
      <c r="AU310" s="262" t="s">
        <v>92</v>
      </c>
      <c r="AY310" s="18" t="s">
        <v>195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90</v>
      </c>
      <c r="BK310" s="154">
        <f>ROUND(I310*H310,2)</f>
        <v>0</v>
      </c>
      <c r="BL310" s="18" t="s">
        <v>200</v>
      </c>
      <c r="BM310" s="262" t="s">
        <v>3284</v>
      </c>
    </row>
    <row r="311" spans="1:47" s="2" customFormat="1" ht="12">
      <c r="A311" s="41"/>
      <c r="B311" s="42"/>
      <c r="C311" s="43"/>
      <c r="D311" s="263" t="s">
        <v>202</v>
      </c>
      <c r="E311" s="43"/>
      <c r="F311" s="264" t="s">
        <v>3283</v>
      </c>
      <c r="G311" s="43"/>
      <c r="H311" s="43"/>
      <c r="I311" s="221"/>
      <c r="J311" s="43"/>
      <c r="K311" s="43"/>
      <c r="L311" s="44"/>
      <c r="M311" s="265"/>
      <c r="N311" s="266"/>
      <c r="O311" s="94"/>
      <c r="P311" s="94"/>
      <c r="Q311" s="94"/>
      <c r="R311" s="94"/>
      <c r="S311" s="94"/>
      <c r="T311" s="95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8" t="s">
        <v>202</v>
      </c>
      <c r="AU311" s="18" t="s">
        <v>92</v>
      </c>
    </row>
    <row r="312" spans="1:65" s="2" customFormat="1" ht="24.15" customHeight="1">
      <c r="A312" s="41"/>
      <c r="B312" s="42"/>
      <c r="C312" s="278" t="s">
        <v>687</v>
      </c>
      <c r="D312" s="278" t="s">
        <v>206</v>
      </c>
      <c r="E312" s="279" t="s">
        <v>3285</v>
      </c>
      <c r="F312" s="280" t="s">
        <v>3286</v>
      </c>
      <c r="G312" s="281" t="s">
        <v>353</v>
      </c>
      <c r="H312" s="282">
        <v>2</v>
      </c>
      <c r="I312" s="283"/>
      <c r="J312" s="284">
        <f>ROUND(I312*H312,2)</f>
        <v>0</v>
      </c>
      <c r="K312" s="285"/>
      <c r="L312" s="286"/>
      <c r="M312" s="287" t="s">
        <v>1</v>
      </c>
      <c r="N312" s="288" t="s">
        <v>47</v>
      </c>
      <c r="O312" s="94"/>
      <c r="P312" s="260">
        <f>O312*H312</f>
        <v>0</v>
      </c>
      <c r="Q312" s="260">
        <v>0</v>
      </c>
      <c r="R312" s="260">
        <f>Q312*H312</f>
        <v>0</v>
      </c>
      <c r="S312" s="260">
        <v>0</v>
      </c>
      <c r="T312" s="261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62" t="s">
        <v>209</v>
      </c>
      <c r="AT312" s="262" t="s">
        <v>206</v>
      </c>
      <c r="AU312" s="262" t="s">
        <v>92</v>
      </c>
      <c r="AY312" s="18" t="s">
        <v>195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8" t="s">
        <v>90</v>
      </c>
      <c r="BK312" s="154">
        <f>ROUND(I312*H312,2)</f>
        <v>0</v>
      </c>
      <c r="BL312" s="18" t="s">
        <v>200</v>
      </c>
      <c r="BM312" s="262" t="s">
        <v>3287</v>
      </c>
    </row>
    <row r="313" spans="1:47" s="2" customFormat="1" ht="12">
      <c r="A313" s="41"/>
      <c r="B313" s="42"/>
      <c r="C313" s="43"/>
      <c r="D313" s="263" t="s">
        <v>202</v>
      </c>
      <c r="E313" s="43"/>
      <c r="F313" s="264" t="s">
        <v>3286</v>
      </c>
      <c r="G313" s="43"/>
      <c r="H313" s="43"/>
      <c r="I313" s="221"/>
      <c r="J313" s="43"/>
      <c r="K313" s="43"/>
      <c r="L313" s="44"/>
      <c r="M313" s="265"/>
      <c r="N313" s="266"/>
      <c r="O313" s="94"/>
      <c r="P313" s="94"/>
      <c r="Q313" s="94"/>
      <c r="R313" s="94"/>
      <c r="S313" s="94"/>
      <c r="T313" s="95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8" t="s">
        <v>202</v>
      </c>
      <c r="AU313" s="18" t="s">
        <v>92</v>
      </c>
    </row>
    <row r="314" spans="1:65" s="2" customFormat="1" ht="24.15" customHeight="1">
      <c r="A314" s="41"/>
      <c r="B314" s="42"/>
      <c r="C314" s="250" t="s">
        <v>691</v>
      </c>
      <c r="D314" s="250" t="s">
        <v>196</v>
      </c>
      <c r="E314" s="251" t="s">
        <v>3288</v>
      </c>
      <c r="F314" s="252" t="s">
        <v>3289</v>
      </c>
      <c r="G314" s="253" t="s">
        <v>353</v>
      </c>
      <c r="H314" s="254">
        <v>9</v>
      </c>
      <c r="I314" s="255"/>
      <c r="J314" s="256">
        <f>ROUND(I314*H314,2)</f>
        <v>0</v>
      </c>
      <c r="K314" s="257"/>
      <c r="L314" s="44"/>
      <c r="M314" s="258" t="s">
        <v>1</v>
      </c>
      <c r="N314" s="259" t="s">
        <v>47</v>
      </c>
      <c r="O314" s="94"/>
      <c r="P314" s="260">
        <f>O314*H314</f>
        <v>0</v>
      </c>
      <c r="Q314" s="260">
        <v>0</v>
      </c>
      <c r="R314" s="260">
        <f>Q314*H314</f>
        <v>0</v>
      </c>
      <c r="S314" s="260">
        <v>0</v>
      </c>
      <c r="T314" s="261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62" t="s">
        <v>200</v>
      </c>
      <c r="AT314" s="262" t="s">
        <v>196</v>
      </c>
      <c r="AU314" s="262" t="s">
        <v>92</v>
      </c>
      <c r="AY314" s="18" t="s">
        <v>195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8" t="s">
        <v>90</v>
      </c>
      <c r="BK314" s="154">
        <f>ROUND(I314*H314,2)</f>
        <v>0</v>
      </c>
      <c r="BL314" s="18" t="s">
        <v>200</v>
      </c>
      <c r="BM314" s="262" t="s">
        <v>3290</v>
      </c>
    </row>
    <row r="315" spans="1:47" s="2" customFormat="1" ht="12">
      <c r="A315" s="41"/>
      <c r="B315" s="42"/>
      <c r="C315" s="43"/>
      <c r="D315" s="263" t="s">
        <v>202</v>
      </c>
      <c r="E315" s="43"/>
      <c r="F315" s="264" t="s">
        <v>3289</v>
      </c>
      <c r="G315" s="43"/>
      <c r="H315" s="43"/>
      <c r="I315" s="221"/>
      <c r="J315" s="43"/>
      <c r="K315" s="43"/>
      <c r="L315" s="44"/>
      <c r="M315" s="265"/>
      <c r="N315" s="266"/>
      <c r="O315" s="94"/>
      <c r="P315" s="94"/>
      <c r="Q315" s="94"/>
      <c r="R315" s="94"/>
      <c r="S315" s="94"/>
      <c r="T315" s="95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8" t="s">
        <v>202</v>
      </c>
      <c r="AU315" s="18" t="s">
        <v>92</v>
      </c>
    </row>
    <row r="316" spans="1:65" s="2" customFormat="1" ht="24.15" customHeight="1">
      <c r="A316" s="41"/>
      <c r="B316" s="42"/>
      <c r="C316" s="278" t="s">
        <v>696</v>
      </c>
      <c r="D316" s="278" t="s">
        <v>206</v>
      </c>
      <c r="E316" s="279" t="s">
        <v>3291</v>
      </c>
      <c r="F316" s="280" t="s">
        <v>3292</v>
      </c>
      <c r="G316" s="281" t="s">
        <v>353</v>
      </c>
      <c r="H316" s="282">
        <v>2</v>
      </c>
      <c r="I316" s="283"/>
      <c r="J316" s="284">
        <f>ROUND(I316*H316,2)</f>
        <v>0</v>
      </c>
      <c r="K316" s="285"/>
      <c r="L316" s="286"/>
      <c r="M316" s="287" t="s">
        <v>1</v>
      </c>
      <c r="N316" s="288" t="s">
        <v>47</v>
      </c>
      <c r="O316" s="94"/>
      <c r="P316" s="260">
        <f>O316*H316</f>
        <v>0</v>
      </c>
      <c r="Q316" s="260">
        <v>0</v>
      </c>
      <c r="R316" s="260">
        <f>Q316*H316</f>
        <v>0</v>
      </c>
      <c r="S316" s="260">
        <v>0</v>
      </c>
      <c r="T316" s="261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62" t="s">
        <v>209</v>
      </c>
      <c r="AT316" s="262" t="s">
        <v>206</v>
      </c>
      <c r="AU316" s="262" t="s">
        <v>92</v>
      </c>
      <c r="AY316" s="18" t="s">
        <v>195</v>
      </c>
      <c r="BE316" s="154">
        <f>IF(N316="základní",J316,0)</f>
        <v>0</v>
      </c>
      <c r="BF316" s="154">
        <f>IF(N316="snížená",J316,0)</f>
        <v>0</v>
      </c>
      <c r="BG316" s="154">
        <f>IF(N316="zákl. přenesená",J316,0)</f>
        <v>0</v>
      </c>
      <c r="BH316" s="154">
        <f>IF(N316="sníž. přenesená",J316,0)</f>
        <v>0</v>
      </c>
      <c r="BI316" s="154">
        <f>IF(N316="nulová",J316,0)</f>
        <v>0</v>
      </c>
      <c r="BJ316" s="18" t="s">
        <v>90</v>
      </c>
      <c r="BK316" s="154">
        <f>ROUND(I316*H316,2)</f>
        <v>0</v>
      </c>
      <c r="BL316" s="18" t="s">
        <v>200</v>
      </c>
      <c r="BM316" s="262" t="s">
        <v>3293</v>
      </c>
    </row>
    <row r="317" spans="1:47" s="2" customFormat="1" ht="12">
      <c r="A317" s="41"/>
      <c r="B317" s="42"/>
      <c r="C317" s="43"/>
      <c r="D317" s="263" t="s">
        <v>202</v>
      </c>
      <c r="E317" s="43"/>
      <c r="F317" s="264" t="s">
        <v>3292</v>
      </c>
      <c r="G317" s="43"/>
      <c r="H317" s="43"/>
      <c r="I317" s="221"/>
      <c r="J317" s="43"/>
      <c r="K317" s="43"/>
      <c r="L317" s="44"/>
      <c r="M317" s="265"/>
      <c r="N317" s="266"/>
      <c r="O317" s="94"/>
      <c r="P317" s="94"/>
      <c r="Q317" s="94"/>
      <c r="R317" s="94"/>
      <c r="S317" s="94"/>
      <c r="T317" s="95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8" t="s">
        <v>202</v>
      </c>
      <c r="AU317" s="18" t="s">
        <v>92</v>
      </c>
    </row>
    <row r="318" spans="1:65" s="2" customFormat="1" ht="24.15" customHeight="1">
      <c r="A318" s="41"/>
      <c r="B318" s="42"/>
      <c r="C318" s="278" t="s">
        <v>701</v>
      </c>
      <c r="D318" s="278" t="s">
        <v>206</v>
      </c>
      <c r="E318" s="279" t="s">
        <v>3294</v>
      </c>
      <c r="F318" s="280" t="s">
        <v>3295</v>
      </c>
      <c r="G318" s="281" t="s">
        <v>353</v>
      </c>
      <c r="H318" s="282">
        <v>7</v>
      </c>
      <c r="I318" s="283"/>
      <c r="J318" s="284">
        <f>ROUND(I318*H318,2)</f>
        <v>0</v>
      </c>
      <c r="K318" s="285"/>
      <c r="L318" s="286"/>
      <c r="M318" s="287" t="s">
        <v>1</v>
      </c>
      <c r="N318" s="288" t="s">
        <v>47</v>
      </c>
      <c r="O318" s="94"/>
      <c r="P318" s="260">
        <f>O318*H318</f>
        <v>0</v>
      </c>
      <c r="Q318" s="260">
        <v>0</v>
      </c>
      <c r="R318" s="260">
        <f>Q318*H318</f>
        <v>0</v>
      </c>
      <c r="S318" s="260">
        <v>0</v>
      </c>
      <c r="T318" s="261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62" t="s">
        <v>209</v>
      </c>
      <c r="AT318" s="262" t="s">
        <v>206</v>
      </c>
      <c r="AU318" s="262" t="s">
        <v>92</v>
      </c>
      <c r="AY318" s="18" t="s">
        <v>195</v>
      </c>
      <c r="BE318" s="154">
        <f>IF(N318="základní",J318,0)</f>
        <v>0</v>
      </c>
      <c r="BF318" s="154">
        <f>IF(N318="snížená",J318,0)</f>
        <v>0</v>
      </c>
      <c r="BG318" s="154">
        <f>IF(N318="zákl. přenesená",J318,0)</f>
        <v>0</v>
      </c>
      <c r="BH318" s="154">
        <f>IF(N318="sníž. přenesená",J318,0)</f>
        <v>0</v>
      </c>
      <c r="BI318" s="154">
        <f>IF(N318="nulová",J318,0)</f>
        <v>0</v>
      </c>
      <c r="BJ318" s="18" t="s">
        <v>90</v>
      </c>
      <c r="BK318" s="154">
        <f>ROUND(I318*H318,2)</f>
        <v>0</v>
      </c>
      <c r="BL318" s="18" t="s">
        <v>200</v>
      </c>
      <c r="BM318" s="262" t="s">
        <v>3296</v>
      </c>
    </row>
    <row r="319" spans="1:47" s="2" customFormat="1" ht="12">
      <c r="A319" s="41"/>
      <c r="B319" s="42"/>
      <c r="C319" s="43"/>
      <c r="D319" s="263" t="s">
        <v>202</v>
      </c>
      <c r="E319" s="43"/>
      <c r="F319" s="264" t="s">
        <v>3295</v>
      </c>
      <c r="G319" s="43"/>
      <c r="H319" s="43"/>
      <c r="I319" s="221"/>
      <c r="J319" s="43"/>
      <c r="K319" s="43"/>
      <c r="L319" s="44"/>
      <c r="M319" s="265"/>
      <c r="N319" s="266"/>
      <c r="O319" s="94"/>
      <c r="P319" s="94"/>
      <c r="Q319" s="94"/>
      <c r="R319" s="94"/>
      <c r="S319" s="94"/>
      <c r="T319" s="95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8" t="s">
        <v>202</v>
      </c>
      <c r="AU319" s="18" t="s">
        <v>92</v>
      </c>
    </row>
    <row r="320" spans="1:65" s="2" customFormat="1" ht="24.15" customHeight="1">
      <c r="A320" s="41"/>
      <c r="B320" s="42"/>
      <c r="C320" s="250" t="s">
        <v>706</v>
      </c>
      <c r="D320" s="250" t="s">
        <v>196</v>
      </c>
      <c r="E320" s="251" t="s">
        <v>3297</v>
      </c>
      <c r="F320" s="252" t="s">
        <v>3298</v>
      </c>
      <c r="G320" s="253" t="s">
        <v>353</v>
      </c>
      <c r="H320" s="254">
        <v>6</v>
      </c>
      <c r="I320" s="255"/>
      <c r="J320" s="256">
        <f>ROUND(I320*H320,2)</f>
        <v>0</v>
      </c>
      <c r="K320" s="257"/>
      <c r="L320" s="44"/>
      <c r="M320" s="258" t="s">
        <v>1</v>
      </c>
      <c r="N320" s="259" t="s">
        <v>47</v>
      </c>
      <c r="O320" s="94"/>
      <c r="P320" s="260">
        <f>O320*H320</f>
        <v>0</v>
      </c>
      <c r="Q320" s="260">
        <v>0</v>
      </c>
      <c r="R320" s="260">
        <f>Q320*H320</f>
        <v>0</v>
      </c>
      <c r="S320" s="260">
        <v>0</v>
      </c>
      <c r="T320" s="261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62" t="s">
        <v>200</v>
      </c>
      <c r="AT320" s="262" t="s">
        <v>196</v>
      </c>
      <c r="AU320" s="262" t="s">
        <v>92</v>
      </c>
      <c r="AY320" s="18" t="s">
        <v>195</v>
      </c>
      <c r="BE320" s="154">
        <f>IF(N320="základní",J320,0)</f>
        <v>0</v>
      </c>
      <c r="BF320" s="154">
        <f>IF(N320="snížená",J320,0)</f>
        <v>0</v>
      </c>
      <c r="BG320" s="154">
        <f>IF(N320="zákl. přenesená",J320,0)</f>
        <v>0</v>
      </c>
      <c r="BH320" s="154">
        <f>IF(N320="sníž. přenesená",J320,0)</f>
        <v>0</v>
      </c>
      <c r="BI320" s="154">
        <f>IF(N320="nulová",J320,0)</f>
        <v>0</v>
      </c>
      <c r="BJ320" s="18" t="s">
        <v>90</v>
      </c>
      <c r="BK320" s="154">
        <f>ROUND(I320*H320,2)</f>
        <v>0</v>
      </c>
      <c r="BL320" s="18" t="s">
        <v>200</v>
      </c>
      <c r="BM320" s="262" t="s">
        <v>3299</v>
      </c>
    </row>
    <row r="321" spans="1:47" s="2" customFormat="1" ht="12">
      <c r="A321" s="41"/>
      <c r="B321" s="42"/>
      <c r="C321" s="43"/>
      <c r="D321" s="263" t="s">
        <v>202</v>
      </c>
      <c r="E321" s="43"/>
      <c r="F321" s="264" t="s">
        <v>3298</v>
      </c>
      <c r="G321" s="43"/>
      <c r="H321" s="43"/>
      <c r="I321" s="221"/>
      <c r="J321" s="43"/>
      <c r="K321" s="43"/>
      <c r="L321" s="44"/>
      <c r="M321" s="265"/>
      <c r="N321" s="266"/>
      <c r="O321" s="94"/>
      <c r="P321" s="94"/>
      <c r="Q321" s="94"/>
      <c r="R321" s="94"/>
      <c r="S321" s="94"/>
      <c r="T321" s="95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8" t="s">
        <v>202</v>
      </c>
      <c r="AU321" s="18" t="s">
        <v>92</v>
      </c>
    </row>
    <row r="322" spans="1:65" s="2" customFormat="1" ht="33" customHeight="1">
      <c r="A322" s="41"/>
      <c r="B322" s="42"/>
      <c r="C322" s="250" t="s">
        <v>710</v>
      </c>
      <c r="D322" s="250" t="s">
        <v>196</v>
      </c>
      <c r="E322" s="251" t="s">
        <v>3300</v>
      </c>
      <c r="F322" s="252" t="s">
        <v>3301</v>
      </c>
      <c r="G322" s="253" t="s">
        <v>353</v>
      </c>
      <c r="H322" s="254">
        <v>9</v>
      </c>
      <c r="I322" s="255"/>
      <c r="J322" s="256">
        <f>ROUND(I322*H322,2)</f>
        <v>0</v>
      </c>
      <c r="K322" s="257"/>
      <c r="L322" s="44"/>
      <c r="M322" s="258" t="s">
        <v>1</v>
      </c>
      <c r="N322" s="259" t="s">
        <v>47</v>
      </c>
      <c r="O322" s="94"/>
      <c r="P322" s="260">
        <f>O322*H322</f>
        <v>0</v>
      </c>
      <c r="Q322" s="260">
        <v>0</v>
      </c>
      <c r="R322" s="260">
        <f>Q322*H322</f>
        <v>0</v>
      </c>
      <c r="S322" s="260">
        <v>0</v>
      </c>
      <c r="T322" s="261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62" t="s">
        <v>200</v>
      </c>
      <c r="AT322" s="262" t="s">
        <v>196</v>
      </c>
      <c r="AU322" s="262" t="s">
        <v>92</v>
      </c>
      <c r="AY322" s="18" t="s">
        <v>195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8" t="s">
        <v>90</v>
      </c>
      <c r="BK322" s="154">
        <f>ROUND(I322*H322,2)</f>
        <v>0</v>
      </c>
      <c r="BL322" s="18" t="s">
        <v>200</v>
      </c>
      <c r="BM322" s="262" t="s">
        <v>3302</v>
      </c>
    </row>
    <row r="323" spans="1:47" s="2" customFormat="1" ht="12">
      <c r="A323" s="41"/>
      <c r="B323" s="42"/>
      <c r="C323" s="43"/>
      <c r="D323" s="263" t="s">
        <v>202</v>
      </c>
      <c r="E323" s="43"/>
      <c r="F323" s="264" t="s">
        <v>3301</v>
      </c>
      <c r="G323" s="43"/>
      <c r="H323" s="43"/>
      <c r="I323" s="221"/>
      <c r="J323" s="43"/>
      <c r="K323" s="43"/>
      <c r="L323" s="44"/>
      <c r="M323" s="265"/>
      <c r="N323" s="266"/>
      <c r="O323" s="94"/>
      <c r="P323" s="94"/>
      <c r="Q323" s="94"/>
      <c r="R323" s="94"/>
      <c r="S323" s="94"/>
      <c r="T323" s="9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8" t="s">
        <v>202</v>
      </c>
      <c r="AU323" s="18" t="s">
        <v>92</v>
      </c>
    </row>
    <row r="324" spans="1:65" s="2" customFormat="1" ht="33" customHeight="1">
      <c r="A324" s="41"/>
      <c r="B324" s="42"/>
      <c r="C324" s="250" t="s">
        <v>714</v>
      </c>
      <c r="D324" s="250" t="s">
        <v>196</v>
      </c>
      <c r="E324" s="251" t="s">
        <v>3303</v>
      </c>
      <c r="F324" s="252" t="s">
        <v>3304</v>
      </c>
      <c r="G324" s="253" t="s">
        <v>353</v>
      </c>
      <c r="H324" s="254">
        <v>1</v>
      </c>
      <c r="I324" s="255"/>
      <c r="J324" s="256">
        <f>ROUND(I324*H324,2)</f>
        <v>0</v>
      </c>
      <c r="K324" s="257"/>
      <c r="L324" s="44"/>
      <c r="M324" s="258" t="s">
        <v>1</v>
      </c>
      <c r="N324" s="259" t="s">
        <v>47</v>
      </c>
      <c r="O324" s="94"/>
      <c r="P324" s="260">
        <f>O324*H324</f>
        <v>0</v>
      </c>
      <c r="Q324" s="260">
        <v>0</v>
      </c>
      <c r="R324" s="260">
        <f>Q324*H324</f>
        <v>0</v>
      </c>
      <c r="S324" s="260">
        <v>0</v>
      </c>
      <c r="T324" s="261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62" t="s">
        <v>200</v>
      </c>
      <c r="AT324" s="262" t="s">
        <v>196</v>
      </c>
      <c r="AU324" s="262" t="s">
        <v>92</v>
      </c>
      <c r="AY324" s="18" t="s">
        <v>195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8" t="s">
        <v>90</v>
      </c>
      <c r="BK324" s="154">
        <f>ROUND(I324*H324,2)</f>
        <v>0</v>
      </c>
      <c r="BL324" s="18" t="s">
        <v>200</v>
      </c>
      <c r="BM324" s="262" t="s">
        <v>3305</v>
      </c>
    </row>
    <row r="325" spans="1:47" s="2" customFormat="1" ht="12">
      <c r="A325" s="41"/>
      <c r="B325" s="42"/>
      <c r="C325" s="43"/>
      <c r="D325" s="263" t="s">
        <v>202</v>
      </c>
      <c r="E325" s="43"/>
      <c r="F325" s="264" t="s">
        <v>3304</v>
      </c>
      <c r="G325" s="43"/>
      <c r="H325" s="43"/>
      <c r="I325" s="221"/>
      <c r="J325" s="43"/>
      <c r="K325" s="43"/>
      <c r="L325" s="44"/>
      <c r="M325" s="265"/>
      <c r="N325" s="266"/>
      <c r="O325" s="94"/>
      <c r="P325" s="94"/>
      <c r="Q325" s="94"/>
      <c r="R325" s="94"/>
      <c r="S325" s="94"/>
      <c r="T325" s="9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8" t="s">
        <v>202</v>
      </c>
      <c r="AU325" s="18" t="s">
        <v>92</v>
      </c>
    </row>
    <row r="326" spans="1:65" s="2" customFormat="1" ht="24.15" customHeight="1">
      <c r="A326" s="41"/>
      <c r="B326" s="42"/>
      <c r="C326" s="250" t="s">
        <v>719</v>
      </c>
      <c r="D326" s="250" t="s">
        <v>196</v>
      </c>
      <c r="E326" s="251" t="s">
        <v>3306</v>
      </c>
      <c r="F326" s="252" t="s">
        <v>3307</v>
      </c>
      <c r="G326" s="253" t="s">
        <v>353</v>
      </c>
      <c r="H326" s="254">
        <v>9</v>
      </c>
      <c r="I326" s="255"/>
      <c r="J326" s="256">
        <f>ROUND(I326*H326,2)</f>
        <v>0</v>
      </c>
      <c r="K326" s="257"/>
      <c r="L326" s="44"/>
      <c r="M326" s="258" t="s">
        <v>1</v>
      </c>
      <c r="N326" s="259" t="s">
        <v>47</v>
      </c>
      <c r="O326" s="94"/>
      <c r="P326" s="260">
        <f>O326*H326</f>
        <v>0</v>
      </c>
      <c r="Q326" s="260">
        <v>0</v>
      </c>
      <c r="R326" s="260">
        <f>Q326*H326</f>
        <v>0</v>
      </c>
      <c r="S326" s="260">
        <v>0</v>
      </c>
      <c r="T326" s="261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2" t="s">
        <v>200</v>
      </c>
      <c r="AT326" s="262" t="s">
        <v>196</v>
      </c>
      <c r="AU326" s="262" t="s">
        <v>92</v>
      </c>
      <c r="AY326" s="18" t="s">
        <v>195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8" t="s">
        <v>90</v>
      </c>
      <c r="BK326" s="154">
        <f>ROUND(I326*H326,2)</f>
        <v>0</v>
      </c>
      <c r="BL326" s="18" t="s">
        <v>200</v>
      </c>
      <c r="BM326" s="262" t="s">
        <v>3308</v>
      </c>
    </row>
    <row r="327" spans="1:47" s="2" customFormat="1" ht="12">
      <c r="A327" s="41"/>
      <c r="B327" s="42"/>
      <c r="C327" s="43"/>
      <c r="D327" s="263" t="s">
        <v>202</v>
      </c>
      <c r="E327" s="43"/>
      <c r="F327" s="264" t="s">
        <v>3307</v>
      </c>
      <c r="G327" s="43"/>
      <c r="H327" s="43"/>
      <c r="I327" s="221"/>
      <c r="J327" s="43"/>
      <c r="K327" s="43"/>
      <c r="L327" s="44"/>
      <c r="M327" s="265"/>
      <c r="N327" s="266"/>
      <c r="O327" s="94"/>
      <c r="P327" s="94"/>
      <c r="Q327" s="94"/>
      <c r="R327" s="94"/>
      <c r="S327" s="94"/>
      <c r="T327" s="95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8" t="s">
        <v>202</v>
      </c>
      <c r="AU327" s="18" t="s">
        <v>92</v>
      </c>
    </row>
    <row r="328" spans="1:63" s="12" customFormat="1" ht="22.8" customHeight="1">
      <c r="A328" s="12"/>
      <c r="B328" s="236"/>
      <c r="C328" s="237"/>
      <c r="D328" s="238" t="s">
        <v>81</v>
      </c>
      <c r="E328" s="321" t="s">
        <v>3309</v>
      </c>
      <c r="F328" s="321" t="s">
        <v>3310</v>
      </c>
      <c r="G328" s="237"/>
      <c r="H328" s="237"/>
      <c r="I328" s="240"/>
      <c r="J328" s="322">
        <f>BK328</f>
        <v>0</v>
      </c>
      <c r="K328" s="237"/>
      <c r="L328" s="242"/>
      <c r="M328" s="243"/>
      <c r="N328" s="244"/>
      <c r="O328" s="244"/>
      <c r="P328" s="245">
        <f>SUM(P329:P396)</f>
        <v>0</v>
      </c>
      <c r="Q328" s="244"/>
      <c r="R328" s="245">
        <f>SUM(R329:R396)</f>
        <v>0</v>
      </c>
      <c r="S328" s="244"/>
      <c r="T328" s="246">
        <f>SUM(T329:T396)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47" t="s">
        <v>90</v>
      </c>
      <c r="AT328" s="248" t="s">
        <v>81</v>
      </c>
      <c r="AU328" s="248" t="s">
        <v>90</v>
      </c>
      <c r="AY328" s="247" t="s">
        <v>195</v>
      </c>
      <c r="BK328" s="249">
        <f>SUM(BK329:BK396)</f>
        <v>0</v>
      </c>
    </row>
    <row r="329" spans="1:65" s="2" customFormat="1" ht="21.75" customHeight="1">
      <c r="A329" s="41"/>
      <c r="B329" s="42"/>
      <c r="C329" s="250" t="s">
        <v>724</v>
      </c>
      <c r="D329" s="250" t="s">
        <v>196</v>
      </c>
      <c r="E329" s="251" t="s">
        <v>3311</v>
      </c>
      <c r="F329" s="252" t="s">
        <v>3312</v>
      </c>
      <c r="G329" s="253" t="s">
        <v>353</v>
      </c>
      <c r="H329" s="254">
        <v>1</v>
      </c>
      <c r="I329" s="255"/>
      <c r="J329" s="256">
        <f>ROUND(I329*H329,2)</f>
        <v>0</v>
      </c>
      <c r="K329" s="257"/>
      <c r="L329" s="44"/>
      <c r="M329" s="258" t="s">
        <v>1</v>
      </c>
      <c r="N329" s="259" t="s">
        <v>47</v>
      </c>
      <c r="O329" s="94"/>
      <c r="P329" s="260">
        <f>O329*H329</f>
        <v>0</v>
      </c>
      <c r="Q329" s="260">
        <v>0</v>
      </c>
      <c r="R329" s="260">
        <f>Q329*H329</f>
        <v>0</v>
      </c>
      <c r="S329" s="260">
        <v>0</v>
      </c>
      <c r="T329" s="261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2" t="s">
        <v>200</v>
      </c>
      <c r="AT329" s="262" t="s">
        <v>196</v>
      </c>
      <c r="AU329" s="262" t="s">
        <v>92</v>
      </c>
      <c r="AY329" s="18" t="s">
        <v>195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8" t="s">
        <v>90</v>
      </c>
      <c r="BK329" s="154">
        <f>ROUND(I329*H329,2)</f>
        <v>0</v>
      </c>
      <c r="BL329" s="18" t="s">
        <v>200</v>
      </c>
      <c r="BM329" s="262" t="s">
        <v>3313</v>
      </c>
    </row>
    <row r="330" spans="1:47" s="2" customFormat="1" ht="12">
      <c r="A330" s="41"/>
      <c r="B330" s="42"/>
      <c r="C330" s="43"/>
      <c r="D330" s="263" t="s">
        <v>202</v>
      </c>
      <c r="E330" s="43"/>
      <c r="F330" s="264" t="s">
        <v>3312</v>
      </c>
      <c r="G330" s="43"/>
      <c r="H330" s="43"/>
      <c r="I330" s="221"/>
      <c r="J330" s="43"/>
      <c r="K330" s="43"/>
      <c r="L330" s="44"/>
      <c r="M330" s="265"/>
      <c r="N330" s="266"/>
      <c r="O330" s="94"/>
      <c r="P330" s="94"/>
      <c r="Q330" s="94"/>
      <c r="R330" s="94"/>
      <c r="S330" s="94"/>
      <c r="T330" s="95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8" t="s">
        <v>202</v>
      </c>
      <c r="AU330" s="18" t="s">
        <v>92</v>
      </c>
    </row>
    <row r="331" spans="1:65" s="2" customFormat="1" ht="24.15" customHeight="1">
      <c r="A331" s="41"/>
      <c r="B331" s="42"/>
      <c r="C331" s="278" t="s">
        <v>730</v>
      </c>
      <c r="D331" s="278" t="s">
        <v>206</v>
      </c>
      <c r="E331" s="279" t="s">
        <v>3314</v>
      </c>
      <c r="F331" s="280" t="s">
        <v>3315</v>
      </c>
      <c r="G331" s="281" t="s">
        <v>353</v>
      </c>
      <c r="H331" s="282">
        <v>1</v>
      </c>
      <c r="I331" s="283"/>
      <c r="J331" s="284">
        <f>ROUND(I331*H331,2)</f>
        <v>0</v>
      </c>
      <c r="K331" s="285"/>
      <c r="L331" s="286"/>
      <c r="M331" s="287" t="s">
        <v>1</v>
      </c>
      <c r="N331" s="288" t="s">
        <v>47</v>
      </c>
      <c r="O331" s="94"/>
      <c r="P331" s="260">
        <f>O331*H331</f>
        <v>0</v>
      </c>
      <c r="Q331" s="260">
        <v>0</v>
      </c>
      <c r="R331" s="260">
        <f>Q331*H331</f>
        <v>0</v>
      </c>
      <c r="S331" s="260">
        <v>0</v>
      </c>
      <c r="T331" s="261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2" t="s">
        <v>209</v>
      </c>
      <c r="AT331" s="262" t="s">
        <v>206</v>
      </c>
      <c r="AU331" s="262" t="s">
        <v>92</v>
      </c>
      <c r="AY331" s="18" t="s">
        <v>195</v>
      </c>
      <c r="BE331" s="154">
        <f>IF(N331="základní",J331,0)</f>
        <v>0</v>
      </c>
      <c r="BF331" s="154">
        <f>IF(N331="snížená",J331,0)</f>
        <v>0</v>
      </c>
      <c r="BG331" s="154">
        <f>IF(N331="zákl. přenesená",J331,0)</f>
        <v>0</v>
      </c>
      <c r="BH331" s="154">
        <f>IF(N331="sníž. přenesená",J331,0)</f>
        <v>0</v>
      </c>
      <c r="BI331" s="154">
        <f>IF(N331="nulová",J331,0)</f>
        <v>0</v>
      </c>
      <c r="BJ331" s="18" t="s">
        <v>90</v>
      </c>
      <c r="BK331" s="154">
        <f>ROUND(I331*H331,2)</f>
        <v>0</v>
      </c>
      <c r="BL331" s="18" t="s">
        <v>200</v>
      </c>
      <c r="BM331" s="262" t="s">
        <v>3316</v>
      </c>
    </row>
    <row r="332" spans="1:47" s="2" customFormat="1" ht="12">
      <c r="A332" s="41"/>
      <c r="B332" s="42"/>
      <c r="C332" s="43"/>
      <c r="D332" s="263" t="s">
        <v>202</v>
      </c>
      <c r="E332" s="43"/>
      <c r="F332" s="264" t="s">
        <v>3315</v>
      </c>
      <c r="G332" s="43"/>
      <c r="H332" s="43"/>
      <c r="I332" s="221"/>
      <c r="J332" s="43"/>
      <c r="K332" s="43"/>
      <c r="L332" s="44"/>
      <c r="M332" s="265"/>
      <c r="N332" s="266"/>
      <c r="O332" s="94"/>
      <c r="P332" s="94"/>
      <c r="Q332" s="94"/>
      <c r="R332" s="94"/>
      <c r="S332" s="94"/>
      <c r="T332" s="95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8" t="s">
        <v>202</v>
      </c>
      <c r="AU332" s="18" t="s">
        <v>92</v>
      </c>
    </row>
    <row r="333" spans="1:65" s="2" customFormat="1" ht="24.15" customHeight="1">
      <c r="A333" s="41"/>
      <c r="B333" s="42"/>
      <c r="C333" s="278" t="s">
        <v>735</v>
      </c>
      <c r="D333" s="278" t="s">
        <v>206</v>
      </c>
      <c r="E333" s="279" t="s">
        <v>3317</v>
      </c>
      <c r="F333" s="280" t="s">
        <v>3318</v>
      </c>
      <c r="G333" s="281" t="s">
        <v>353</v>
      </c>
      <c r="H333" s="282">
        <v>1</v>
      </c>
      <c r="I333" s="283"/>
      <c r="J333" s="284">
        <f>ROUND(I333*H333,2)</f>
        <v>0</v>
      </c>
      <c r="K333" s="285"/>
      <c r="L333" s="286"/>
      <c r="M333" s="287" t="s">
        <v>1</v>
      </c>
      <c r="N333" s="288" t="s">
        <v>47</v>
      </c>
      <c r="O333" s="94"/>
      <c r="P333" s="260">
        <f>O333*H333</f>
        <v>0</v>
      </c>
      <c r="Q333" s="260">
        <v>0</v>
      </c>
      <c r="R333" s="260">
        <f>Q333*H333</f>
        <v>0</v>
      </c>
      <c r="S333" s="260">
        <v>0</v>
      </c>
      <c r="T333" s="261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62" t="s">
        <v>209</v>
      </c>
      <c r="AT333" s="262" t="s">
        <v>206</v>
      </c>
      <c r="AU333" s="262" t="s">
        <v>92</v>
      </c>
      <c r="AY333" s="18" t="s">
        <v>195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8" t="s">
        <v>90</v>
      </c>
      <c r="BK333" s="154">
        <f>ROUND(I333*H333,2)</f>
        <v>0</v>
      </c>
      <c r="BL333" s="18" t="s">
        <v>200</v>
      </c>
      <c r="BM333" s="262" t="s">
        <v>3319</v>
      </c>
    </row>
    <row r="334" spans="1:47" s="2" customFormat="1" ht="12">
      <c r="A334" s="41"/>
      <c r="B334" s="42"/>
      <c r="C334" s="43"/>
      <c r="D334" s="263" t="s">
        <v>202</v>
      </c>
      <c r="E334" s="43"/>
      <c r="F334" s="264" t="s">
        <v>3318</v>
      </c>
      <c r="G334" s="43"/>
      <c r="H334" s="43"/>
      <c r="I334" s="221"/>
      <c r="J334" s="43"/>
      <c r="K334" s="43"/>
      <c r="L334" s="44"/>
      <c r="M334" s="265"/>
      <c r="N334" s="266"/>
      <c r="O334" s="94"/>
      <c r="P334" s="94"/>
      <c r="Q334" s="94"/>
      <c r="R334" s="94"/>
      <c r="S334" s="94"/>
      <c r="T334" s="95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8" t="s">
        <v>202</v>
      </c>
      <c r="AU334" s="18" t="s">
        <v>92</v>
      </c>
    </row>
    <row r="335" spans="1:65" s="2" customFormat="1" ht="24.15" customHeight="1">
      <c r="A335" s="41"/>
      <c r="B335" s="42"/>
      <c r="C335" s="278" t="s">
        <v>739</v>
      </c>
      <c r="D335" s="278" t="s">
        <v>206</v>
      </c>
      <c r="E335" s="279" t="s">
        <v>3320</v>
      </c>
      <c r="F335" s="280" t="s">
        <v>3321</v>
      </c>
      <c r="G335" s="281" t="s">
        <v>353</v>
      </c>
      <c r="H335" s="282">
        <v>18</v>
      </c>
      <c r="I335" s="283"/>
      <c r="J335" s="284">
        <f>ROUND(I335*H335,2)</f>
        <v>0</v>
      </c>
      <c r="K335" s="285"/>
      <c r="L335" s="286"/>
      <c r="M335" s="287" t="s">
        <v>1</v>
      </c>
      <c r="N335" s="288" t="s">
        <v>47</v>
      </c>
      <c r="O335" s="94"/>
      <c r="P335" s="260">
        <f>O335*H335</f>
        <v>0</v>
      </c>
      <c r="Q335" s="260">
        <v>0</v>
      </c>
      <c r="R335" s="260">
        <f>Q335*H335</f>
        <v>0</v>
      </c>
      <c r="S335" s="260">
        <v>0</v>
      </c>
      <c r="T335" s="261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62" t="s">
        <v>209</v>
      </c>
      <c r="AT335" s="262" t="s">
        <v>206</v>
      </c>
      <c r="AU335" s="262" t="s">
        <v>92</v>
      </c>
      <c r="AY335" s="18" t="s">
        <v>195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8" t="s">
        <v>90</v>
      </c>
      <c r="BK335" s="154">
        <f>ROUND(I335*H335,2)</f>
        <v>0</v>
      </c>
      <c r="BL335" s="18" t="s">
        <v>200</v>
      </c>
      <c r="BM335" s="262" t="s">
        <v>3322</v>
      </c>
    </row>
    <row r="336" spans="1:47" s="2" customFormat="1" ht="12">
      <c r="A336" s="41"/>
      <c r="B336" s="42"/>
      <c r="C336" s="43"/>
      <c r="D336" s="263" t="s">
        <v>202</v>
      </c>
      <c r="E336" s="43"/>
      <c r="F336" s="264" t="s">
        <v>3321</v>
      </c>
      <c r="G336" s="43"/>
      <c r="H336" s="43"/>
      <c r="I336" s="221"/>
      <c r="J336" s="43"/>
      <c r="K336" s="43"/>
      <c r="L336" s="44"/>
      <c r="M336" s="265"/>
      <c r="N336" s="266"/>
      <c r="O336" s="94"/>
      <c r="P336" s="94"/>
      <c r="Q336" s="94"/>
      <c r="R336" s="94"/>
      <c r="S336" s="94"/>
      <c r="T336" s="95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8" t="s">
        <v>202</v>
      </c>
      <c r="AU336" s="18" t="s">
        <v>92</v>
      </c>
    </row>
    <row r="337" spans="1:65" s="2" customFormat="1" ht="37.8" customHeight="1">
      <c r="A337" s="41"/>
      <c r="B337" s="42"/>
      <c r="C337" s="250" t="s">
        <v>743</v>
      </c>
      <c r="D337" s="250" t="s">
        <v>196</v>
      </c>
      <c r="E337" s="251" t="s">
        <v>3323</v>
      </c>
      <c r="F337" s="252" t="s">
        <v>3324</v>
      </c>
      <c r="G337" s="253" t="s">
        <v>353</v>
      </c>
      <c r="H337" s="254">
        <v>2</v>
      </c>
      <c r="I337" s="255"/>
      <c r="J337" s="256">
        <f>ROUND(I337*H337,2)</f>
        <v>0</v>
      </c>
      <c r="K337" s="257"/>
      <c r="L337" s="44"/>
      <c r="M337" s="258" t="s">
        <v>1</v>
      </c>
      <c r="N337" s="259" t="s">
        <v>47</v>
      </c>
      <c r="O337" s="94"/>
      <c r="P337" s="260">
        <f>O337*H337</f>
        <v>0</v>
      </c>
      <c r="Q337" s="260">
        <v>0</v>
      </c>
      <c r="R337" s="260">
        <f>Q337*H337</f>
        <v>0</v>
      </c>
      <c r="S337" s="260">
        <v>0</v>
      </c>
      <c r="T337" s="261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62" t="s">
        <v>200</v>
      </c>
      <c r="AT337" s="262" t="s">
        <v>196</v>
      </c>
      <c r="AU337" s="262" t="s">
        <v>92</v>
      </c>
      <c r="AY337" s="18" t="s">
        <v>195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8" t="s">
        <v>90</v>
      </c>
      <c r="BK337" s="154">
        <f>ROUND(I337*H337,2)</f>
        <v>0</v>
      </c>
      <c r="BL337" s="18" t="s">
        <v>200</v>
      </c>
      <c r="BM337" s="262" t="s">
        <v>3325</v>
      </c>
    </row>
    <row r="338" spans="1:47" s="2" customFormat="1" ht="12">
      <c r="A338" s="41"/>
      <c r="B338" s="42"/>
      <c r="C338" s="43"/>
      <c r="D338" s="263" t="s">
        <v>202</v>
      </c>
      <c r="E338" s="43"/>
      <c r="F338" s="264" t="s">
        <v>3324</v>
      </c>
      <c r="G338" s="43"/>
      <c r="H338" s="43"/>
      <c r="I338" s="221"/>
      <c r="J338" s="43"/>
      <c r="K338" s="43"/>
      <c r="L338" s="44"/>
      <c r="M338" s="265"/>
      <c r="N338" s="266"/>
      <c r="O338" s="94"/>
      <c r="P338" s="94"/>
      <c r="Q338" s="94"/>
      <c r="R338" s="94"/>
      <c r="S338" s="94"/>
      <c r="T338" s="95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8" t="s">
        <v>202</v>
      </c>
      <c r="AU338" s="18" t="s">
        <v>92</v>
      </c>
    </row>
    <row r="339" spans="1:65" s="2" customFormat="1" ht="24.15" customHeight="1">
      <c r="A339" s="41"/>
      <c r="B339" s="42"/>
      <c r="C339" s="278" t="s">
        <v>748</v>
      </c>
      <c r="D339" s="278" t="s">
        <v>206</v>
      </c>
      <c r="E339" s="279" t="s">
        <v>3326</v>
      </c>
      <c r="F339" s="280" t="s">
        <v>3327</v>
      </c>
      <c r="G339" s="281" t="s">
        <v>353</v>
      </c>
      <c r="H339" s="282">
        <v>2</v>
      </c>
      <c r="I339" s="283"/>
      <c r="J339" s="284">
        <f>ROUND(I339*H339,2)</f>
        <v>0</v>
      </c>
      <c r="K339" s="285"/>
      <c r="L339" s="286"/>
      <c r="M339" s="287" t="s">
        <v>1</v>
      </c>
      <c r="N339" s="288" t="s">
        <v>47</v>
      </c>
      <c r="O339" s="94"/>
      <c r="P339" s="260">
        <f>O339*H339</f>
        <v>0</v>
      </c>
      <c r="Q339" s="260">
        <v>0</v>
      </c>
      <c r="R339" s="260">
        <f>Q339*H339</f>
        <v>0</v>
      </c>
      <c r="S339" s="260">
        <v>0</v>
      </c>
      <c r="T339" s="261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62" t="s">
        <v>209</v>
      </c>
      <c r="AT339" s="262" t="s">
        <v>206</v>
      </c>
      <c r="AU339" s="262" t="s">
        <v>92</v>
      </c>
      <c r="AY339" s="18" t="s">
        <v>195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8" t="s">
        <v>90</v>
      </c>
      <c r="BK339" s="154">
        <f>ROUND(I339*H339,2)</f>
        <v>0</v>
      </c>
      <c r="BL339" s="18" t="s">
        <v>200</v>
      </c>
      <c r="BM339" s="262" t="s">
        <v>3328</v>
      </c>
    </row>
    <row r="340" spans="1:47" s="2" customFormat="1" ht="12">
      <c r="A340" s="41"/>
      <c r="B340" s="42"/>
      <c r="C340" s="43"/>
      <c r="D340" s="263" t="s">
        <v>202</v>
      </c>
      <c r="E340" s="43"/>
      <c r="F340" s="264" t="s">
        <v>3327</v>
      </c>
      <c r="G340" s="43"/>
      <c r="H340" s="43"/>
      <c r="I340" s="221"/>
      <c r="J340" s="43"/>
      <c r="K340" s="43"/>
      <c r="L340" s="44"/>
      <c r="M340" s="265"/>
      <c r="N340" s="266"/>
      <c r="O340" s="94"/>
      <c r="P340" s="94"/>
      <c r="Q340" s="94"/>
      <c r="R340" s="94"/>
      <c r="S340" s="94"/>
      <c r="T340" s="95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8" t="s">
        <v>202</v>
      </c>
      <c r="AU340" s="18" t="s">
        <v>92</v>
      </c>
    </row>
    <row r="341" spans="1:65" s="2" customFormat="1" ht="24.15" customHeight="1">
      <c r="A341" s="41"/>
      <c r="B341" s="42"/>
      <c r="C341" s="278" t="s">
        <v>753</v>
      </c>
      <c r="D341" s="278" t="s">
        <v>206</v>
      </c>
      <c r="E341" s="279" t="s">
        <v>3329</v>
      </c>
      <c r="F341" s="280" t="s">
        <v>3330</v>
      </c>
      <c r="G341" s="281" t="s">
        <v>353</v>
      </c>
      <c r="H341" s="282">
        <v>48</v>
      </c>
      <c r="I341" s="283"/>
      <c r="J341" s="284">
        <f>ROUND(I341*H341,2)</f>
        <v>0</v>
      </c>
      <c r="K341" s="285"/>
      <c r="L341" s="286"/>
      <c r="M341" s="287" t="s">
        <v>1</v>
      </c>
      <c r="N341" s="288" t="s">
        <v>47</v>
      </c>
      <c r="O341" s="94"/>
      <c r="P341" s="260">
        <f>O341*H341</f>
        <v>0</v>
      </c>
      <c r="Q341" s="260">
        <v>0</v>
      </c>
      <c r="R341" s="260">
        <f>Q341*H341</f>
        <v>0</v>
      </c>
      <c r="S341" s="260">
        <v>0</v>
      </c>
      <c r="T341" s="261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62" t="s">
        <v>209</v>
      </c>
      <c r="AT341" s="262" t="s">
        <v>206</v>
      </c>
      <c r="AU341" s="262" t="s">
        <v>92</v>
      </c>
      <c r="AY341" s="18" t="s">
        <v>195</v>
      </c>
      <c r="BE341" s="154">
        <f>IF(N341="základní",J341,0)</f>
        <v>0</v>
      </c>
      <c r="BF341" s="154">
        <f>IF(N341="snížená",J341,0)</f>
        <v>0</v>
      </c>
      <c r="BG341" s="154">
        <f>IF(N341="zákl. přenesená",J341,0)</f>
        <v>0</v>
      </c>
      <c r="BH341" s="154">
        <f>IF(N341="sníž. přenesená",J341,0)</f>
        <v>0</v>
      </c>
      <c r="BI341" s="154">
        <f>IF(N341="nulová",J341,0)</f>
        <v>0</v>
      </c>
      <c r="BJ341" s="18" t="s">
        <v>90</v>
      </c>
      <c r="BK341" s="154">
        <f>ROUND(I341*H341,2)</f>
        <v>0</v>
      </c>
      <c r="BL341" s="18" t="s">
        <v>200</v>
      </c>
      <c r="BM341" s="262" t="s">
        <v>3331</v>
      </c>
    </row>
    <row r="342" spans="1:47" s="2" customFormat="1" ht="12">
      <c r="A342" s="41"/>
      <c r="B342" s="42"/>
      <c r="C342" s="43"/>
      <c r="D342" s="263" t="s">
        <v>202</v>
      </c>
      <c r="E342" s="43"/>
      <c r="F342" s="264" t="s">
        <v>3330</v>
      </c>
      <c r="G342" s="43"/>
      <c r="H342" s="43"/>
      <c r="I342" s="221"/>
      <c r="J342" s="43"/>
      <c r="K342" s="43"/>
      <c r="L342" s="44"/>
      <c r="M342" s="265"/>
      <c r="N342" s="266"/>
      <c r="O342" s="94"/>
      <c r="P342" s="94"/>
      <c r="Q342" s="94"/>
      <c r="R342" s="94"/>
      <c r="S342" s="94"/>
      <c r="T342" s="95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8" t="s">
        <v>202</v>
      </c>
      <c r="AU342" s="18" t="s">
        <v>92</v>
      </c>
    </row>
    <row r="343" spans="1:65" s="2" customFormat="1" ht="33" customHeight="1">
      <c r="A343" s="41"/>
      <c r="B343" s="42"/>
      <c r="C343" s="250" t="s">
        <v>759</v>
      </c>
      <c r="D343" s="250" t="s">
        <v>196</v>
      </c>
      <c r="E343" s="251" t="s">
        <v>3332</v>
      </c>
      <c r="F343" s="252" t="s">
        <v>3333</v>
      </c>
      <c r="G343" s="253" t="s">
        <v>353</v>
      </c>
      <c r="H343" s="254">
        <v>3</v>
      </c>
      <c r="I343" s="255"/>
      <c r="J343" s="256">
        <f>ROUND(I343*H343,2)</f>
        <v>0</v>
      </c>
      <c r="K343" s="257"/>
      <c r="L343" s="44"/>
      <c r="M343" s="258" t="s">
        <v>1</v>
      </c>
      <c r="N343" s="259" t="s">
        <v>47</v>
      </c>
      <c r="O343" s="94"/>
      <c r="P343" s="260">
        <f>O343*H343</f>
        <v>0</v>
      </c>
      <c r="Q343" s="260">
        <v>0</v>
      </c>
      <c r="R343" s="260">
        <f>Q343*H343</f>
        <v>0</v>
      </c>
      <c r="S343" s="260">
        <v>0</v>
      </c>
      <c r="T343" s="261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62" t="s">
        <v>200</v>
      </c>
      <c r="AT343" s="262" t="s">
        <v>196</v>
      </c>
      <c r="AU343" s="262" t="s">
        <v>92</v>
      </c>
      <c r="AY343" s="18" t="s">
        <v>195</v>
      </c>
      <c r="BE343" s="154">
        <f>IF(N343="základní",J343,0)</f>
        <v>0</v>
      </c>
      <c r="BF343" s="154">
        <f>IF(N343="snížená",J343,0)</f>
        <v>0</v>
      </c>
      <c r="BG343" s="154">
        <f>IF(N343="zákl. přenesená",J343,0)</f>
        <v>0</v>
      </c>
      <c r="BH343" s="154">
        <f>IF(N343="sníž. přenesená",J343,0)</f>
        <v>0</v>
      </c>
      <c r="BI343" s="154">
        <f>IF(N343="nulová",J343,0)</f>
        <v>0</v>
      </c>
      <c r="BJ343" s="18" t="s">
        <v>90</v>
      </c>
      <c r="BK343" s="154">
        <f>ROUND(I343*H343,2)</f>
        <v>0</v>
      </c>
      <c r="BL343" s="18" t="s">
        <v>200</v>
      </c>
      <c r="BM343" s="262" t="s">
        <v>3334</v>
      </c>
    </row>
    <row r="344" spans="1:47" s="2" customFormat="1" ht="12">
      <c r="A344" s="41"/>
      <c r="B344" s="42"/>
      <c r="C344" s="43"/>
      <c r="D344" s="263" t="s">
        <v>202</v>
      </c>
      <c r="E344" s="43"/>
      <c r="F344" s="264" t="s">
        <v>3333</v>
      </c>
      <c r="G344" s="43"/>
      <c r="H344" s="43"/>
      <c r="I344" s="221"/>
      <c r="J344" s="43"/>
      <c r="K344" s="43"/>
      <c r="L344" s="44"/>
      <c r="M344" s="265"/>
      <c r="N344" s="266"/>
      <c r="O344" s="94"/>
      <c r="P344" s="94"/>
      <c r="Q344" s="94"/>
      <c r="R344" s="94"/>
      <c r="S344" s="94"/>
      <c r="T344" s="95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8" t="s">
        <v>202</v>
      </c>
      <c r="AU344" s="18" t="s">
        <v>92</v>
      </c>
    </row>
    <row r="345" spans="1:65" s="2" customFormat="1" ht="24.15" customHeight="1">
      <c r="A345" s="41"/>
      <c r="B345" s="42"/>
      <c r="C345" s="278" t="s">
        <v>766</v>
      </c>
      <c r="D345" s="278" t="s">
        <v>206</v>
      </c>
      <c r="E345" s="279" t="s">
        <v>3335</v>
      </c>
      <c r="F345" s="280" t="s">
        <v>3336</v>
      </c>
      <c r="G345" s="281" t="s">
        <v>353</v>
      </c>
      <c r="H345" s="282">
        <v>2</v>
      </c>
      <c r="I345" s="283"/>
      <c r="J345" s="284">
        <f>ROUND(I345*H345,2)</f>
        <v>0</v>
      </c>
      <c r="K345" s="285"/>
      <c r="L345" s="286"/>
      <c r="M345" s="287" t="s">
        <v>1</v>
      </c>
      <c r="N345" s="288" t="s">
        <v>47</v>
      </c>
      <c r="O345" s="94"/>
      <c r="P345" s="260">
        <f>O345*H345</f>
        <v>0</v>
      </c>
      <c r="Q345" s="260">
        <v>0</v>
      </c>
      <c r="R345" s="260">
        <f>Q345*H345</f>
        <v>0</v>
      </c>
      <c r="S345" s="260">
        <v>0</v>
      </c>
      <c r="T345" s="261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62" t="s">
        <v>209</v>
      </c>
      <c r="AT345" s="262" t="s">
        <v>206</v>
      </c>
      <c r="AU345" s="262" t="s">
        <v>92</v>
      </c>
      <c r="AY345" s="18" t="s">
        <v>195</v>
      </c>
      <c r="BE345" s="154">
        <f>IF(N345="základní",J345,0)</f>
        <v>0</v>
      </c>
      <c r="BF345" s="154">
        <f>IF(N345="snížená",J345,0)</f>
        <v>0</v>
      </c>
      <c r="BG345" s="154">
        <f>IF(N345="zákl. přenesená",J345,0)</f>
        <v>0</v>
      </c>
      <c r="BH345" s="154">
        <f>IF(N345="sníž. přenesená",J345,0)</f>
        <v>0</v>
      </c>
      <c r="BI345" s="154">
        <f>IF(N345="nulová",J345,0)</f>
        <v>0</v>
      </c>
      <c r="BJ345" s="18" t="s">
        <v>90</v>
      </c>
      <c r="BK345" s="154">
        <f>ROUND(I345*H345,2)</f>
        <v>0</v>
      </c>
      <c r="BL345" s="18" t="s">
        <v>200</v>
      </c>
      <c r="BM345" s="262" t="s">
        <v>3337</v>
      </c>
    </row>
    <row r="346" spans="1:47" s="2" customFormat="1" ht="12">
      <c r="A346" s="41"/>
      <c r="B346" s="42"/>
      <c r="C346" s="43"/>
      <c r="D346" s="263" t="s">
        <v>202</v>
      </c>
      <c r="E346" s="43"/>
      <c r="F346" s="264" t="s">
        <v>3336</v>
      </c>
      <c r="G346" s="43"/>
      <c r="H346" s="43"/>
      <c r="I346" s="221"/>
      <c r="J346" s="43"/>
      <c r="K346" s="43"/>
      <c r="L346" s="44"/>
      <c r="M346" s="265"/>
      <c r="N346" s="266"/>
      <c r="O346" s="94"/>
      <c r="P346" s="94"/>
      <c r="Q346" s="94"/>
      <c r="R346" s="94"/>
      <c r="S346" s="94"/>
      <c r="T346" s="95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8" t="s">
        <v>202</v>
      </c>
      <c r="AU346" s="18" t="s">
        <v>92</v>
      </c>
    </row>
    <row r="347" spans="1:65" s="2" customFormat="1" ht="24.15" customHeight="1">
      <c r="A347" s="41"/>
      <c r="B347" s="42"/>
      <c r="C347" s="250" t="s">
        <v>772</v>
      </c>
      <c r="D347" s="250" t="s">
        <v>196</v>
      </c>
      <c r="E347" s="251" t="s">
        <v>3338</v>
      </c>
      <c r="F347" s="252" t="s">
        <v>3339</v>
      </c>
      <c r="G347" s="253" t="s">
        <v>353</v>
      </c>
      <c r="H347" s="254">
        <v>1</v>
      </c>
      <c r="I347" s="255"/>
      <c r="J347" s="256">
        <f>ROUND(I347*H347,2)</f>
        <v>0</v>
      </c>
      <c r="K347" s="257"/>
      <c r="L347" s="44"/>
      <c r="M347" s="258" t="s">
        <v>1</v>
      </c>
      <c r="N347" s="259" t="s">
        <v>47</v>
      </c>
      <c r="O347" s="94"/>
      <c r="P347" s="260">
        <f>O347*H347</f>
        <v>0</v>
      </c>
      <c r="Q347" s="260">
        <v>0</v>
      </c>
      <c r="R347" s="260">
        <f>Q347*H347</f>
        <v>0</v>
      </c>
      <c r="S347" s="260">
        <v>0</v>
      </c>
      <c r="T347" s="261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62" t="s">
        <v>200</v>
      </c>
      <c r="AT347" s="262" t="s">
        <v>196</v>
      </c>
      <c r="AU347" s="262" t="s">
        <v>92</v>
      </c>
      <c r="AY347" s="18" t="s">
        <v>195</v>
      </c>
      <c r="BE347" s="154">
        <f>IF(N347="základní",J347,0)</f>
        <v>0</v>
      </c>
      <c r="BF347" s="154">
        <f>IF(N347="snížená",J347,0)</f>
        <v>0</v>
      </c>
      <c r="BG347" s="154">
        <f>IF(N347="zákl. přenesená",J347,0)</f>
        <v>0</v>
      </c>
      <c r="BH347" s="154">
        <f>IF(N347="sníž. přenesená",J347,0)</f>
        <v>0</v>
      </c>
      <c r="BI347" s="154">
        <f>IF(N347="nulová",J347,0)</f>
        <v>0</v>
      </c>
      <c r="BJ347" s="18" t="s">
        <v>90</v>
      </c>
      <c r="BK347" s="154">
        <f>ROUND(I347*H347,2)</f>
        <v>0</v>
      </c>
      <c r="BL347" s="18" t="s">
        <v>200</v>
      </c>
      <c r="BM347" s="262" t="s">
        <v>3340</v>
      </c>
    </row>
    <row r="348" spans="1:47" s="2" customFormat="1" ht="12">
      <c r="A348" s="41"/>
      <c r="B348" s="42"/>
      <c r="C348" s="43"/>
      <c r="D348" s="263" t="s">
        <v>202</v>
      </c>
      <c r="E348" s="43"/>
      <c r="F348" s="264" t="s">
        <v>3339</v>
      </c>
      <c r="G348" s="43"/>
      <c r="H348" s="43"/>
      <c r="I348" s="221"/>
      <c r="J348" s="43"/>
      <c r="K348" s="43"/>
      <c r="L348" s="44"/>
      <c r="M348" s="265"/>
      <c r="N348" s="266"/>
      <c r="O348" s="94"/>
      <c r="P348" s="94"/>
      <c r="Q348" s="94"/>
      <c r="R348" s="94"/>
      <c r="S348" s="94"/>
      <c r="T348" s="95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8" t="s">
        <v>202</v>
      </c>
      <c r="AU348" s="18" t="s">
        <v>92</v>
      </c>
    </row>
    <row r="349" spans="1:65" s="2" customFormat="1" ht="24.15" customHeight="1">
      <c r="A349" s="41"/>
      <c r="B349" s="42"/>
      <c r="C349" s="278" t="s">
        <v>777</v>
      </c>
      <c r="D349" s="278" t="s">
        <v>206</v>
      </c>
      <c r="E349" s="279" t="s">
        <v>3341</v>
      </c>
      <c r="F349" s="280" t="s">
        <v>3342</v>
      </c>
      <c r="G349" s="281" t="s">
        <v>353</v>
      </c>
      <c r="H349" s="282">
        <v>1</v>
      </c>
      <c r="I349" s="283"/>
      <c r="J349" s="284">
        <f>ROUND(I349*H349,2)</f>
        <v>0</v>
      </c>
      <c r="K349" s="285"/>
      <c r="L349" s="286"/>
      <c r="M349" s="287" t="s">
        <v>1</v>
      </c>
      <c r="N349" s="288" t="s">
        <v>47</v>
      </c>
      <c r="O349" s="94"/>
      <c r="P349" s="260">
        <f>O349*H349</f>
        <v>0</v>
      </c>
      <c r="Q349" s="260">
        <v>0</v>
      </c>
      <c r="R349" s="260">
        <f>Q349*H349</f>
        <v>0</v>
      </c>
      <c r="S349" s="260">
        <v>0</v>
      </c>
      <c r="T349" s="261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62" t="s">
        <v>209</v>
      </c>
      <c r="AT349" s="262" t="s">
        <v>206</v>
      </c>
      <c r="AU349" s="262" t="s">
        <v>92</v>
      </c>
      <c r="AY349" s="18" t="s">
        <v>195</v>
      </c>
      <c r="BE349" s="154">
        <f>IF(N349="základní",J349,0)</f>
        <v>0</v>
      </c>
      <c r="BF349" s="154">
        <f>IF(N349="snížená",J349,0)</f>
        <v>0</v>
      </c>
      <c r="BG349" s="154">
        <f>IF(N349="zákl. přenesená",J349,0)</f>
        <v>0</v>
      </c>
      <c r="BH349" s="154">
        <f>IF(N349="sníž. přenesená",J349,0)</f>
        <v>0</v>
      </c>
      <c r="BI349" s="154">
        <f>IF(N349="nulová",J349,0)</f>
        <v>0</v>
      </c>
      <c r="BJ349" s="18" t="s">
        <v>90</v>
      </c>
      <c r="BK349" s="154">
        <f>ROUND(I349*H349,2)</f>
        <v>0</v>
      </c>
      <c r="BL349" s="18" t="s">
        <v>200</v>
      </c>
      <c r="BM349" s="262" t="s">
        <v>3343</v>
      </c>
    </row>
    <row r="350" spans="1:47" s="2" customFormat="1" ht="12">
      <c r="A350" s="41"/>
      <c r="B350" s="42"/>
      <c r="C350" s="43"/>
      <c r="D350" s="263" t="s">
        <v>202</v>
      </c>
      <c r="E350" s="43"/>
      <c r="F350" s="264" t="s">
        <v>3342</v>
      </c>
      <c r="G350" s="43"/>
      <c r="H350" s="43"/>
      <c r="I350" s="221"/>
      <c r="J350" s="43"/>
      <c r="K350" s="43"/>
      <c r="L350" s="44"/>
      <c r="M350" s="265"/>
      <c r="N350" s="266"/>
      <c r="O350" s="94"/>
      <c r="P350" s="94"/>
      <c r="Q350" s="94"/>
      <c r="R350" s="94"/>
      <c r="S350" s="94"/>
      <c r="T350" s="95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8" t="s">
        <v>202</v>
      </c>
      <c r="AU350" s="18" t="s">
        <v>92</v>
      </c>
    </row>
    <row r="351" spans="1:65" s="2" customFormat="1" ht="33" customHeight="1">
      <c r="A351" s="41"/>
      <c r="B351" s="42"/>
      <c r="C351" s="250" t="s">
        <v>782</v>
      </c>
      <c r="D351" s="250" t="s">
        <v>196</v>
      </c>
      <c r="E351" s="251" t="s">
        <v>3344</v>
      </c>
      <c r="F351" s="252" t="s">
        <v>3345</v>
      </c>
      <c r="G351" s="253" t="s">
        <v>353</v>
      </c>
      <c r="H351" s="254">
        <v>2</v>
      </c>
      <c r="I351" s="255"/>
      <c r="J351" s="256">
        <f>ROUND(I351*H351,2)</f>
        <v>0</v>
      </c>
      <c r="K351" s="257"/>
      <c r="L351" s="44"/>
      <c r="M351" s="258" t="s">
        <v>1</v>
      </c>
      <c r="N351" s="259" t="s">
        <v>47</v>
      </c>
      <c r="O351" s="94"/>
      <c r="P351" s="260">
        <f>O351*H351</f>
        <v>0</v>
      </c>
      <c r="Q351" s="260">
        <v>0</v>
      </c>
      <c r="R351" s="260">
        <f>Q351*H351</f>
        <v>0</v>
      </c>
      <c r="S351" s="260">
        <v>0</v>
      </c>
      <c r="T351" s="261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2" t="s">
        <v>200</v>
      </c>
      <c r="AT351" s="262" t="s">
        <v>196</v>
      </c>
      <c r="AU351" s="262" t="s">
        <v>92</v>
      </c>
      <c r="AY351" s="18" t="s">
        <v>195</v>
      </c>
      <c r="BE351" s="154">
        <f>IF(N351="základní",J351,0)</f>
        <v>0</v>
      </c>
      <c r="BF351" s="154">
        <f>IF(N351="snížená",J351,0)</f>
        <v>0</v>
      </c>
      <c r="BG351" s="154">
        <f>IF(N351="zákl. přenesená",J351,0)</f>
        <v>0</v>
      </c>
      <c r="BH351" s="154">
        <f>IF(N351="sníž. přenesená",J351,0)</f>
        <v>0</v>
      </c>
      <c r="BI351" s="154">
        <f>IF(N351="nulová",J351,0)</f>
        <v>0</v>
      </c>
      <c r="BJ351" s="18" t="s">
        <v>90</v>
      </c>
      <c r="BK351" s="154">
        <f>ROUND(I351*H351,2)</f>
        <v>0</v>
      </c>
      <c r="BL351" s="18" t="s">
        <v>200</v>
      </c>
      <c r="BM351" s="262" t="s">
        <v>3346</v>
      </c>
    </row>
    <row r="352" spans="1:47" s="2" customFormat="1" ht="12">
      <c r="A352" s="41"/>
      <c r="B352" s="42"/>
      <c r="C352" s="43"/>
      <c r="D352" s="263" t="s">
        <v>202</v>
      </c>
      <c r="E352" s="43"/>
      <c r="F352" s="264" t="s">
        <v>3345</v>
      </c>
      <c r="G352" s="43"/>
      <c r="H352" s="43"/>
      <c r="I352" s="221"/>
      <c r="J352" s="43"/>
      <c r="K352" s="43"/>
      <c r="L352" s="44"/>
      <c r="M352" s="265"/>
      <c r="N352" s="266"/>
      <c r="O352" s="94"/>
      <c r="P352" s="94"/>
      <c r="Q352" s="94"/>
      <c r="R352" s="94"/>
      <c r="S352" s="94"/>
      <c r="T352" s="95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8" t="s">
        <v>202</v>
      </c>
      <c r="AU352" s="18" t="s">
        <v>92</v>
      </c>
    </row>
    <row r="353" spans="1:65" s="2" customFormat="1" ht="24.15" customHeight="1">
      <c r="A353" s="41"/>
      <c r="B353" s="42"/>
      <c r="C353" s="278" t="s">
        <v>786</v>
      </c>
      <c r="D353" s="278" t="s">
        <v>206</v>
      </c>
      <c r="E353" s="279" t="s">
        <v>3347</v>
      </c>
      <c r="F353" s="280" t="s">
        <v>3348</v>
      </c>
      <c r="G353" s="281" t="s">
        <v>353</v>
      </c>
      <c r="H353" s="282">
        <v>2</v>
      </c>
      <c r="I353" s="283"/>
      <c r="J353" s="284">
        <f>ROUND(I353*H353,2)</f>
        <v>0</v>
      </c>
      <c r="K353" s="285"/>
      <c r="L353" s="286"/>
      <c r="M353" s="287" t="s">
        <v>1</v>
      </c>
      <c r="N353" s="288" t="s">
        <v>47</v>
      </c>
      <c r="O353" s="94"/>
      <c r="P353" s="260">
        <f>O353*H353</f>
        <v>0</v>
      </c>
      <c r="Q353" s="260">
        <v>0</v>
      </c>
      <c r="R353" s="260">
        <f>Q353*H353</f>
        <v>0</v>
      </c>
      <c r="S353" s="260">
        <v>0</v>
      </c>
      <c r="T353" s="261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62" t="s">
        <v>209</v>
      </c>
      <c r="AT353" s="262" t="s">
        <v>206</v>
      </c>
      <c r="AU353" s="262" t="s">
        <v>92</v>
      </c>
      <c r="AY353" s="18" t="s">
        <v>195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8" t="s">
        <v>90</v>
      </c>
      <c r="BK353" s="154">
        <f>ROUND(I353*H353,2)</f>
        <v>0</v>
      </c>
      <c r="BL353" s="18" t="s">
        <v>200</v>
      </c>
      <c r="BM353" s="262" t="s">
        <v>3349</v>
      </c>
    </row>
    <row r="354" spans="1:47" s="2" customFormat="1" ht="12">
      <c r="A354" s="41"/>
      <c r="B354" s="42"/>
      <c r="C354" s="43"/>
      <c r="D354" s="263" t="s">
        <v>202</v>
      </c>
      <c r="E354" s="43"/>
      <c r="F354" s="264" t="s">
        <v>3348</v>
      </c>
      <c r="G354" s="43"/>
      <c r="H354" s="43"/>
      <c r="I354" s="221"/>
      <c r="J354" s="43"/>
      <c r="K354" s="43"/>
      <c r="L354" s="44"/>
      <c r="M354" s="265"/>
      <c r="N354" s="266"/>
      <c r="O354" s="94"/>
      <c r="P354" s="94"/>
      <c r="Q354" s="94"/>
      <c r="R354" s="94"/>
      <c r="S354" s="94"/>
      <c r="T354" s="95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8" t="s">
        <v>202</v>
      </c>
      <c r="AU354" s="18" t="s">
        <v>92</v>
      </c>
    </row>
    <row r="355" spans="1:65" s="2" customFormat="1" ht="24.15" customHeight="1">
      <c r="A355" s="41"/>
      <c r="B355" s="42"/>
      <c r="C355" s="278" t="s">
        <v>792</v>
      </c>
      <c r="D355" s="278" t="s">
        <v>206</v>
      </c>
      <c r="E355" s="279" t="s">
        <v>3350</v>
      </c>
      <c r="F355" s="280" t="s">
        <v>3351</v>
      </c>
      <c r="G355" s="281" t="s">
        <v>353</v>
      </c>
      <c r="H355" s="282">
        <v>2</v>
      </c>
      <c r="I355" s="283"/>
      <c r="J355" s="284">
        <f>ROUND(I355*H355,2)</f>
        <v>0</v>
      </c>
      <c r="K355" s="285"/>
      <c r="L355" s="286"/>
      <c r="M355" s="287" t="s">
        <v>1</v>
      </c>
      <c r="N355" s="288" t="s">
        <v>47</v>
      </c>
      <c r="O355" s="94"/>
      <c r="P355" s="260">
        <f>O355*H355</f>
        <v>0</v>
      </c>
      <c r="Q355" s="260">
        <v>0</v>
      </c>
      <c r="R355" s="260">
        <f>Q355*H355</f>
        <v>0</v>
      </c>
      <c r="S355" s="260">
        <v>0</v>
      </c>
      <c r="T355" s="261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62" t="s">
        <v>209</v>
      </c>
      <c r="AT355" s="262" t="s">
        <v>206</v>
      </c>
      <c r="AU355" s="262" t="s">
        <v>92</v>
      </c>
      <c r="AY355" s="18" t="s">
        <v>195</v>
      </c>
      <c r="BE355" s="154">
        <f>IF(N355="základní",J355,0)</f>
        <v>0</v>
      </c>
      <c r="BF355" s="154">
        <f>IF(N355="snížená",J355,0)</f>
        <v>0</v>
      </c>
      <c r="BG355" s="154">
        <f>IF(N355="zákl. přenesená",J355,0)</f>
        <v>0</v>
      </c>
      <c r="BH355" s="154">
        <f>IF(N355="sníž. přenesená",J355,0)</f>
        <v>0</v>
      </c>
      <c r="BI355" s="154">
        <f>IF(N355="nulová",J355,0)</f>
        <v>0</v>
      </c>
      <c r="BJ355" s="18" t="s">
        <v>90</v>
      </c>
      <c r="BK355" s="154">
        <f>ROUND(I355*H355,2)</f>
        <v>0</v>
      </c>
      <c r="BL355" s="18" t="s">
        <v>200</v>
      </c>
      <c r="BM355" s="262" t="s">
        <v>3352</v>
      </c>
    </row>
    <row r="356" spans="1:47" s="2" customFormat="1" ht="12">
      <c r="A356" s="41"/>
      <c r="B356" s="42"/>
      <c r="C356" s="43"/>
      <c r="D356" s="263" t="s">
        <v>202</v>
      </c>
      <c r="E356" s="43"/>
      <c r="F356" s="264" t="s">
        <v>3351</v>
      </c>
      <c r="G356" s="43"/>
      <c r="H356" s="43"/>
      <c r="I356" s="221"/>
      <c r="J356" s="43"/>
      <c r="K356" s="43"/>
      <c r="L356" s="44"/>
      <c r="M356" s="265"/>
      <c r="N356" s="266"/>
      <c r="O356" s="94"/>
      <c r="P356" s="94"/>
      <c r="Q356" s="94"/>
      <c r="R356" s="94"/>
      <c r="S356" s="94"/>
      <c r="T356" s="95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8" t="s">
        <v>202</v>
      </c>
      <c r="AU356" s="18" t="s">
        <v>92</v>
      </c>
    </row>
    <row r="357" spans="1:65" s="2" customFormat="1" ht="24.15" customHeight="1">
      <c r="A357" s="41"/>
      <c r="B357" s="42"/>
      <c r="C357" s="278" t="s">
        <v>796</v>
      </c>
      <c r="D357" s="278" t="s">
        <v>206</v>
      </c>
      <c r="E357" s="279" t="s">
        <v>3353</v>
      </c>
      <c r="F357" s="280" t="s">
        <v>3354</v>
      </c>
      <c r="G357" s="281" t="s">
        <v>353</v>
      </c>
      <c r="H357" s="282">
        <v>2</v>
      </c>
      <c r="I357" s="283"/>
      <c r="J357" s="284">
        <f>ROUND(I357*H357,2)</f>
        <v>0</v>
      </c>
      <c r="K357" s="285"/>
      <c r="L357" s="286"/>
      <c r="M357" s="287" t="s">
        <v>1</v>
      </c>
      <c r="N357" s="288" t="s">
        <v>47</v>
      </c>
      <c r="O357" s="94"/>
      <c r="P357" s="260">
        <f>O357*H357</f>
        <v>0</v>
      </c>
      <c r="Q357" s="260">
        <v>0</v>
      </c>
      <c r="R357" s="260">
        <f>Q357*H357</f>
        <v>0</v>
      </c>
      <c r="S357" s="260">
        <v>0</v>
      </c>
      <c r="T357" s="261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62" t="s">
        <v>209</v>
      </c>
      <c r="AT357" s="262" t="s">
        <v>206</v>
      </c>
      <c r="AU357" s="262" t="s">
        <v>92</v>
      </c>
      <c r="AY357" s="18" t="s">
        <v>195</v>
      </c>
      <c r="BE357" s="154">
        <f>IF(N357="základní",J357,0)</f>
        <v>0</v>
      </c>
      <c r="BF357" s="154">
        <f>IF(N357="snížená",J357,0)</f>
        <v>0</v>
      </c>
      <c r="BG357" s="154">
        <f>IF(N357="zákl. přenesená",J357,0)</f>
        <v>0</v>
      </c>
      <c r="BH357" s="154">
        <f>IF(N357="sníž. přenesená",J357,0)</f>
        <v>0</v>
      </c>
      <c r="BI357" s="154">
        <f>IF(N357="nulová",J357,0)</f>
        <v>0</v>
      </c>
      <c r="BJ357" s="18" t="s">
        <v>90</v>
      </c>
      <c r="BK357" s="154">
        <f>ROUND(I357*H357,2)</f>
        <v>0</v>
      </c>
      <c r="BL357" s="18" t="s">
        <v>200</v>
      </c>
      <c r="BM357" s="262" t="s">
        <v>3355</v>
      </c>
    </row>
    <row r="358" spans="1:47" s="2" customFormat="1" ht="12">
      <c r="A358" s="41"/>
      <c r="B358" s="42"/>
      <c r="C358" s="43"/>
      <c r="D358" s="263" t="s">
        <v>202</v>
      </c>
      <c r="E358" s="43"/>
      <c r="F358" s="264" t="s">
        <v>3354</v>
      </c>
      <c r="G358" s="43"/>
      <c r="H358" s="43"/>
      <c r="I358" s="221"/>
      <c r="J358" s="43"/>
      <c r="K358" s="43"/>
      <c r="L358" s="44"/>
      <c r="M358" s="265"/>
      <c r="N358" s="266"/>
      <c r="O358" s="94"/>
      <c r="P358" s="94"/>
      <c r="Q358" s="94"/>
      <c r="R358" s="94"/>
      <c r="S358" s="94"/>
      <c r="T358" s="95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18" t="s">
        <v>202</v>
      </c>
      <c r="AU358" s="18" t="s">
        <v>92</v>
      </c>
    </row>
    <row r="359" spans="1:65" s="2" customFormat="1" ht="24.15" customHeight="1">
      <c r="A359" s="41"/>
      <c r="B359" s="42"/>
      <c r="C359" s="278" t="s">
        <v>801</v>
      </c>
      <c r="D359" s="278" t="s">
        <v>206</v>
      </c>
      <c r="E359" s="279" t="s">
        <v>3356</v>
      </c>
      <c r="F359" s="280" t="s">
        <v>3357</v>
      </c>
      <c r="G359" s="281" t="s">
        <v>353</v>
      </c>
      <c r="H359" s="282">
        <v>24</v>
      </c>
      <c r="I359" s="283"/>
      <c r="J359" s="284">
        <f>ROUND(I359*H359,2)</f>
        <v>0</v>
      </c>
      <c r="K359" s="285"/>
      <c r="L359" s="286"/>
      <c r="M359" s="287" t="s">
        <v>1</v>
      </c>
      <c r="N359" s="288" t="s">
        <v>47</v>
      </c>
      <c r="O359" s="94"/>
      <c r="P359" s="260">
        <f>O359*H359</f>
        <v>0</v>
      </c>
      <c r="Q359" s="260">
        <v>0</v>
      </c>
      <c r="R359" s="260">
        <f>Q359*H359</f>
        <v>0</v>
      </c>
      <c r="S359" s="260">
        <v>0</v>
      </c>
      <c r="T359" s="261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62" t="s">
        <v>209</v>
      </c>
      <c r="AT359" s="262" t="s">
        <v>206</v>
      </c>
      <c r="AU359" s="262" t="s">
        <v>92</v>
      </c>
      <c r="AY359" s="18" t="s">
        <v>195</v>
      </c>
      <c r="BE359" s="154">
        <f>IF(N359="základní",J359,0)</f>
        <v>0</v>
      </c>
      <c r="BF359" s="154">
        <f>IF(N359="snížená",J359,0)</f>
        <v>0</v>
      </c>
      <c r="BG359" s="154">
        <f>IF(N359="zákl. přenesená",J359,0)</f>
        <v>0</v>
      </c>
      <c r="BH359" s="154">
        <f>IF(N359="sníž. přenesená",J359,0)</f>
        <v>0</v>
      </c>
      <c r="BI359" s="154">
        <f>IF(N359="nulová",J359,0)</f>
        <v>0</v>
      </c>
      <c r="BJ359" s="18" t="s">
        <v>90</v>
      </c>
      <c r="BK359" s="154">
        <f>ROUND(I359*H359,2)</f>
        <v>0</v>
      </c>
      <c r="BL359" s="18" t="s">
        <v>200</v>
      </c>
      <c r="BM359" s="262" t="s">
        <v>3358</v>
      </c>
    </row>
    <row r="360" spans="1:47" s="2" customFormat="1" ht="12">
      <c r="A360" s="41"/>
      <c r="B360" s="42"/>
      <c r="C360" s="43"/>
      <c r="D360" s="263" t="s">
        <v>202</v>
      </c>
      <c r="E360" s="43"/>
      <c r="F360" s="264" t="s">
        <v>3357</v>
      </c>
      <c r="G360" s="43"/>
      <c r="H360" s="43"/>
      <c r="I360" s="221"/>
      <c r="J360" s="43"/>
      <c r="K360" s="43"/>
      <c r="L360" s="44"/>
      <c r="M360" s="265"/>
      <c r="N360" s="266"/>
      <c r="O360" s="94"/>
      <c r="P360" s="94"/>
      <c r="Q360" s="94"/>
      <c r="R360" s="94"/>
      <c r="S360" s="94"/>
      <c r="T360" s="95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8" t="s">
        <v>202</v>
      </c>
      <c r="AU360" s="18" t="s">
        <v>92</v>
      </c>
    </row>
    <row r="361" spans="1:65" s="2" customFormat="1" ht="24.15" customHeight="1">
      <c r="A361" s="41"/>
      <c r="B361" s="42"/>
      <c r="C361" s="278" t="s">
        <v>806</v>
      </c>
      <c r="D361" s="278" t="s">
        <v>206</v>
      </c>
      <c r="E361" s="279" t="s">
        <v>3359</v>
      </c>
      <c r="F361" s="280" t="s">
        <v>3360</v>
      </c>
      <c r="G361" s="281" t="s">
        <v>353</v>
      </c>
      <c r="H361" s="282">
        <v>24</v>
      </c>
      <c r="I361" s="283"/>
      <c r="J361" s="284">
        <f>ROUND(I361*H361,2)</f>
        <v>0</v>
      </c>
      <c r="K361" s="285"/>
      <c r="L361" s="286"/>
      <c r="M361" s="287" t="s">
        <v>1</v>
      </c>
      <c r="N361" s="288" t="s">
        <v>47</v>
      </c>
      <c r="O361" s="94"/>
      <c r="P361" s="260">
        <f>O361*H361</f>
        <v>0</v>
      </c>
      <c r="Q361" s="260">
        <v>0</v>
      </c>
      <c r="R361" s="260">
        <f>Q361*H361</f>
        <v>0</v>
      </c>
      <c r="S361" s="260">
        <v>0</v>
      </c>
      <c r="T361" s="261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62" t="s">
        <v>209</v>
      </c>
      <c r="AT361" s="262" t="s">
        <v>206</v>
      </c>
      <c r="AU361" s="262" t="s">
        <v>92</v>
      </c>
      <c r="AY361" s="18" t="s">
        <v>195</v>
      </c>
      <c r="BE361" s="154">
        <f>IF(N361="základní",J361,0)</f>
        <v>0</v>
      </c>
      <c r="BF361" s="154">
        <f>IF(N361="snížená",J361,0)</f>
        <v>0</v>
      </c>
      <c r="BG361" s="154">
        <f>IF(N361="zákl. přenesená",J361,0)</f>
        <v>0</v>
      </c>
      <c r="BH361" s="154">
        <f>IF(N361="sníž. přenesená",J361,0)</f>
        <v>0</v>
      </c>
      <c r="BI361" s="154">
        <f>IF(N361="nulová",J361,0)</f>
        <v>0</v>
      </c>
      <c r="BJ361" s="18" t="s">
        <v>90</v>
      </c>
      <c r="BK361" s="154">
        <f>ROUND(I361*H361,2)</f>
        <v>0</v>
      </c>
      <c r="BL361" s="18" t="s">
        <v>200</v>
      </c>
      <c r="BM361" s="262" t="s">
        <v>3361</v>
      </c>
    </row>
    <row r="362" spans="1:47" s="2" customFormat="1" ht="12">
      <c r="A362" s="41"/>
      <c r="B362" s="42"/>
      <c r="C362" s="43"/>
      <c r="D362" s="263" t="s">
        <v>202</v>
      </c>
      <c r="E362" s="43"/>
      <c r="F362" s="264" t="s">
        <v>3360</v>
      </c>
      <c r="G362" s="43"/>
      <c r="H362" s="43"/>
      <c r="I362" s="221"/>
      <c r="J362" s="43"/>
      <c r="K362" s="43"/>
      <c r="L362" s="44"/>
      <c r="M362" s="265"/>
      <c r="N362" s="266"/>
      <c r="O362" s="94"/>
      <c r="P362" s="94"/>
      <c r="Q362" s="94"/>
      <c r="R362" s="94"/>
      <c r="S362" s="94"/>
      <c r="T362" s="95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8" t="s">
        <v>202</v>
      </c>
      <c r="AU362" s="18" t="s">
        <v>92</v>
      </c>
    </row>
    <row r="363" spans="1:65" s="2" customFormat="1" ht="24.15" customHeight="1">
      <c r="A363" s="41"/>
      <c r="B363" s="42"/>
      <c r="C363" s="250" t="s">
        <v>810</v>
      </c>
      <c r="D363" s="250" t="s">
        <v>196</v>
      </c>
      <c r="E363" s="251" t="s">
        <v>3362</v>
      </c>
      <c r="F363" s="252" t="s">
        <v>3363</v>
      </c>
      <c r="G363" s="253" t="s">
        <v>353</v>
      </c>
      <c r="H363" s="254">
        <v>48</v>
      </c>
      <c r="I363" s="255"/>
      <c r="J363" s="256">
        <f>ROUND(I363*H363,2)</f>
        <v>0</v>
      </c>
      <c r="K363" s="257"/>
      <c r="L363" s="44"/>
      <c r="M363" s="258" t="s">
        <v>1</v>
      </c>
      <c r="N363" s="259" t="s">
        <v>47</v>
      </c>
      <c r="O363" s="94"/>
      <c r="P363" s="260">
        <f>O363*H363</f>
        <v>0</v>
      </c>
      <c r="Q363" s="260">
        <v>0</v>
      </c>
      <c r="R363" s="260">
        <f>Q363*H363</f>
        <v>0</v>
      </c>
      <c r="S363" s="260">
        <v>0</v>
      </c>
      <c r="T363" s="261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62" t="s">
        <v>200</v>
      </c>
      <c r="AT363" s="262" t="s">
        <v>196</v>
      </c>
      <c r="AU363" s="262" t="s">
        <v>92</v>
      </c>
      <c r="AY363" s="18" t="s">
        <v>195</v>
      </c>
      <c r="BE363" s="154">
        <f>IF(N363="základní",J363,0)</f>
        <v>0</v>
      </c>
      <c r="BF363" s="154">
        <f>IF(N363="snížená",J363,0)</f>
        <v>0</v>
      </c>
      <c r="BG363" s="154">
        <f>IF(N363="zákl. přenesená",J363,0)</f>
        <v>0</v>
      </c>
      <c r="BH363" s="154">
        <f>IF(N363="sníž. přenesená",J363,0)</f>
        <v>0</v>
      </c>
      <c r="BI363" s="154">
        <f>IF(N363="nulová",J363,0)</f>
        <v>0</v>
      </c>
      <c r="BJ363" s="18" t="s">
        <v>90</v>
      </c>
      <c r="BK363" s="154">
        <f>ROUND(I363*H363,2)</f>
        <v>0</v>
      </c>
      <c r="BL363" s="18" t="s">
        <v>200</v>
      </c>
      <c r="BM363" s="262" t="s">
        <v>3364</v>
      </c>
    </row>
    <row r="364" spans="1:47" s="2" customFormat="1" ht="12">
      <c r="A364" s="41"/>
      <c r="B364" s="42"/>
      <c r="C364" s="43"/>
      <c r="D364" s="263" t="s">
        <v>202</v>
      </c>
      <c r="E364" s="43"/>
      <c r="F364" s="264" t="s">
        <v>3363</v>
      </c>
      <c r="G364" s="43"/>
      <c r="H364" s="43"/>
      <c r="I364" s="221"/>
      <c r="J364" s="43"/>
      <c r="K364" s="43"/>
      <c r="L364" s="44"/>
      <c r="M364" s="265"/>
      <c r="N364" s="266"/>
      <c r="O364" s="94"/>
      <c r="P364" s="94"/>
      <c r="Q364" s="94"/>
      <c r="R364" s="94"/>
      <c r="S364" s="94"/>
      <c r="T364" s="95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8" t="s">
        <v>202</v>
      </c>
      <c r="AU364" s="18" t="s">
        <v>92</v>
      </c>
    </row>
    <row r="365" spans="1:65" s="2" customFormat="1" ht="24.15" customHeight="1">
      <c r="A365" s="41"/>
      <c r="B365" s="42"/>
      <c r="C365" s="278" t="s">
        <v>814</v>
      </c>
      <c r="D365" s="278" t="s">
        <v>206</v>
      </c>
      <c r="E365" s="279" t="s">
        <v>3365</v>
      </c>
      <c r="F365" s="280" t="s">
        <v>3366</v>
      </c>
      <c r="G365" s="281" t="s">
        <v>353</v>
      </c>
      <c r="H365" s="282">
        <v>48</v>
      </c>
      <c r="I365" s="283"/>
      <c r="J365" s="284">
        <f>ROUND(I365*H365,2)</f>
        <v>0</v>
      </c>
      <c r="K365" s="285"/>
      <c r="L365" s="286"/>
      <c r="M365" s="287" t="s">
        <v>1</v>
      </c>
      <c r="N365" s="288" t="s">
        <v>47</v>
      </c>
      <c r="O365" s="94"/>
      <c r="P365" s="260">
        <f>O365*H365</f>
        <v>0</v>
      </c>
      <c r="Q365" s="260">
        <v>0</v>
      </c>
      <c r="R365" s="260">
        <f>Q365*H365</f>
        <v>0</v>
      </c>
      <c r="S365" s="260">
        <v>0</v>
      </c>
      <c r="T365" s="261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62" t="s">
        <v>209</v>
      </c>
      <c r="AT365" s="262" t="s">
        <v>206</v>
      </c>
      <c r="AU365" s="262" t="s">
        <v>92</v>
      </c>
      <c r="AY365" s="18" t="s">
        <v>195</v>
      </c>
      <c r="BE365" s="154">
        <f>IF(N365="základní",J365,0)</f>
        <v>0</v>
      </c>
      <c r="BF365" s="154">
        <f>IF(N365="snížená",J365,0)</f>
        <v>0</v>
      </c>
      <c r="BG365" s="154">
        <f>IF(N365="zákl. přenesená",J365,0)</f>
        <v>0</v>
      </c>
      <c r="BH365" s="154">
        <f>IF(N365="sníž. přenesená",J365,0)</f>
        <v>0</v>
      </c>
      <c r="BI365" s="154">
        <f>IF(N365="nulová",J365,0)</f>
        <v>0</v>
      </c>
      <c r="BJ365" s="18" t="s">
        <v>90</v>
      </c>
      <c r="BK365" s="154">
        <f>ROUND(I365*H365,2)</f>
        <v>0</v>
      </c>
      <c r="BL365" s="18" t="s">
        <v>200</v>
      </c>
      <c r="BM365" s="262" t="s">
        <v>3367</v>
      </c>
    </row>
    <row r="366" spans="1:47" s="2" customFormat="1" ht="12">
      <c r="A366" s="41"/>
      <c r="B366" s="42"/>
      <c r="C366" s="43"/>
      <c r="D366" s="263" t="s">
        <v>202</v>
      </c>
      <c r="E366" s="43"/>
      <c r="F366" s="264" t="s">
        <v>3366</v>
      </c>
      <c r="G366" s="43"/>
      <c r="H366" s="43"/>
      <c r="I366" s="221"/>
      <c r="J366" s="43"/>
      <c r="K366" s="43"/>
      <c r="L366" s="44"/>
      <c r="M366" s="265"/>
      <c r="N366" s="266"/>
      <c r="O366" s="94"/>
      <c r="P366" s="94"/>
      <c r="Q366" s="94"/>
      <c r="R366" s="94"/>
      <c r="S366" s="94"/>
      <c r="T366" s="95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8" t="s">
        <v>202</v>
      </c>
      <c r="AU366" s="18" t="s">
        <v>92</v>
      </c>
    </row>
    <row r="367" spans="1:65" s="2" customFormat="1" ht="33" customHeight="1">
      <c r="A367" s="41"/>
      <c r="B367" s="42"/>
      <c r="C367" s="250" t="s">
        <v>818</v>
      </c>
      <c r="D367" s="250" t="s">
        <v>196</v>
      </c>
      <c r="E367" s="251" t="s">
        <v>3368</v>
      </c>
      <c r="F367" s="252" t="s">
        <v>3369</v>
      </c>
      <c r="G367" s="253" t="s">
        <v>353</v>
      </c>
      <c r="H367" s="254">
        <v>48</v>
      </c>
      <c r="I367" s="255"/>
      <c r="J367" s="256">
        <f>ROUND(I367*H367,2)</f>
        <v>0</v>
      </c>
      <c r="K367" s="257"/>
      <c r="L367" s="44"/>
      <c r="M367" s="258" t="s">
        <v>1</v>
      </c>
      <c r="N367" s="259" t="s">
        <v>47</v>
      </c>
      <c r="O367" s="94"/>
      <c r="P367" s="260">
        <f>O367*H367</f>
        <v>0</v>
      </c>
      <c r="Q367" s="260">
        <v>0</v>
      </c>
      <c r="R367" s="260">
        <f>Q367*H367</f>
        <v>0</v>
      </c>
      <c r="S367" s="260">
        <v>0</v>
      </c>
      <c r="T367" s="261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62" t="s">
        <v>200</v>
      </c>
      <c r="AT367" s="262" t="s">
        <v>196</v>
      </c>
      <c r="AU367" s="262" t="s">
        <v>92</v>
      </c>
      <c r="AY367" s="18" t="s">
        <v>195</v>
      </c>
      <c r="BE367" s="154">
        <f>IF(N367="základní",J367,0)</f>
        <v>0</v>
      </c>
      <c r="BF367" s="154">
        <f>IF(N367="snížená",J367,0)</f>
        <v>0</v>
      </c>
      <c r="BG367" s="154">
        <f>IF(N367="zákl. přenesená",J367,0)</f>
        <v>0</v>
      </c>
      <c r="BH367" s="154">
        <f>IF(N367="sníž. přenesená",J367,0)</f>
        <v>0</v>
      </c>
      <c r="BI367" s="154">
        <f>IF(N367="nulová",J367,0)</f>
        <v>0</v>
      </c>
      <c r="BJ367" s="18" t="s">
        <v>90</v>
      </c>
      <c r="BK367" s="154">
        <f>ROUND(I367*H367,2)</f>
        <v>0</v>
      </c>
      <c r="BL367" s="18" t="s">
        <v>200</v>
      </c>
      <c r="BM367" s="262" t="s">
        <v>3370</v>
      </c>
    </row>
    <row r="368" spans="1:47" s="2" customFormat="1" ht="12">
      <c r="A368" s="41"/>
      <c r="B368" s="42"/>
      <c r="C368" s="43"/>
      <c r="D368" s="263" t="s">
        <v>202</v>
      </c>
      <c r="E368" s="43"/>
      <c r="F368" s="264" t="s">
        <v>3369</v>
      </c>
      <c r="G368" s="43"/>
      <c r="H368" s="43"/>
      <c r="I368" s="221"/>
      <c r="J368" s="43"/>
      <c r="K368" s="43"/>
      <c r="L368" s="44"/>
      <c r="M368" s="265"/>
      <c r="N368" s="266"/>
      <c r="O368" s="94"/>
      <c r="P368" s="94"/>
      <c r="Q368" s="94"/>
      <c r="R368" s="94"/>
      <c r="S368" s="94"/>
      <c r="T368" s="95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18" t="s">
        <v>202</v>
      </c>
      <c r="AU368" s="18" t="s">
        <v>92</v>
      </c>
    </row>
    <row r="369" spans="1:65" s="2" customFormat="1" ht="16.5" customHeight="1">
      <c r="A369" s="41"/>
      <c r="B369" s="42"/>
      <c r="C369" s="278" t="s">
        <v>822</v>
      </c>
      <c r="D369" s="278" t="s">
        <v>206</v>
      </c>
      <c r="E369" s="279" t="s">
        <v>3371</v>
      </c>
      <c r="F369" s="280" t="s">
        <v>3372</v>
      </c>
      <c r="G369" s="281" t="s">
        <v>353</v>
      </c>
      <c r="H369" s="282">
        <v>48</v>
      </c>
      <c r="I369" s="283"/>
      <c r="J369" s="284">
        <f>ROUND(I369*H369,2)</f>
        <v>0</v>
      </c>
      <c r="K369" s="285"/>
      <c r="L369" s="286"/>
      <c r="M369" s="287" t="s">
        <v>1</v>
      </c>
      <c r="N369" s="288" t="s">
        <v>47</v>
      </c>
      <c r="O369" s="94"/>
      <c r="P369" s="260">
        <f>O369*H369</f>
        <v>0</v>
      </c>
      <c r="Q369" s="260">
        <v>0</v>
      </c>
      <c r="R369" s="260">
        <f>Q369*H369</f>
        <v>0</v>
      </c>
      <c r="S369" s="260">
        <v>0</v>
      </c>
      <c r="T369" s="261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62" t="s">
        <v>209</v>
      </c>
      <c r="AT369" s="262" t="s">
        <v>206</v>
      </c>
      <c r="AU369" s="262" t="s">
        <v>92</v>
      </c>
      <c r="AY369" s="18" t="s">
        <v>195</v>
      </c>
      <c r="BE369" s="154">
        <f>IF(N369="základní",J369,0)</f>
        <v>0</v>
      </c>
      <c r="BF369" s="154">
        <f>IF(N369="snížená",J369,0)</f>
        <v>0</v>
      </c>
      <c r="BG369" s="154">
        <f>IF(N369="zákl. přenesená",J369,0)</f>
        <v>0</v>
      </c>
      <c r="BH369" s="154">
        <f>IF(N369="sníž. přenesená",J369,0)</f>
        <v>0</v>
      </c>
      <c r="BI369" s="154">
        <f>IF(N369="nulová",J369,0)</f>
        <v>0</v>
      </c>
      <c r="BJ369" s="18" t="s">
        <v>90</v>
      </c>
      <c r="BK369" s="154">
        <f>ROUND(I369*H369,2)</f>
        <v>0</v>
      </c>
      <c r="BL369" s="18" t="s">
        <v>200</v>
      </c>
      <c r="BM369" s="262" t="s">
        <v>3373</v>
      </c>
    </row>
    <row r="370" spans="1:47" s="2" customFormat="1" ht="12">
      <c r="A370" s="41"/>
      <c r="B370" s="42"/>
      <c r="C370" s="43"/>
      <c r="D370" s="263" t="s">
        <v>202</v>
      </c>
      <c r="E370" s="43"/>
      <c r="F370" s="264" t="s">
        <v>3372</v>
      </c>
      <c r="G370" s="43"/>
      <c r="H370" s="43"/>
      <c r="I370" s="221"/>
      <c r="J370" s="43"/>
      <c r="K370" s="43"/>
      <c r="L370" s="44"/>
      <c r="M370" s="265"/>
      <c r="N370" s="266"/>
      <c r="O370" s="94"/>
      <c r="P370" s="94"/>
      <c r="Q370" s="94"/>
      <c r="R370" s="94"/>
      <c r="S370" s="94"/>
      <c r="T370" s="95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8" t="s">
        <v>202</v>
      </c>
      <c r="AU370" s="18" t="s">
        <v>92</v>
      </c>
    </row>
    <row r="371" spans="1:65" s="2" customFormat="1" ht="24.15" customHeight="1">
      <c r="A371" s="41"/>
      <c r="B371" s="42"/>
      <c r="C371" s="250" t="s">
        <v>826</v>
      </c>
      <c r="D371" s="250" t="s">
        <v>196</v>
      </c>
      <c r="E371" s="251" t="s">
        <v>3374</v>
      </c>
      <c r="F371" s="252" t="s">
        <v>3375</v>
      </c>
      <c r="G371" s="253" t="s">
        <v>353</v>
      </c>
      <c r="H371" s="254">
        <v>1</v>
      </c>
      <c r="I371" s="255"/>
      <c r="J371" s="256">
        <f>ROUND(I371*H371,2)</f>
        <v>0</v>
      </c>
      <c r="K371" s="257"/>
      <c r="L371" s="44"/>
      <c r="M371" s="258" t="s">
        <v>1</v>
      </c>
      <c r="N371" s="259" t="s">
        <v>47</v>
      </c>
      <c r="O371" s="94"/>
      <c r="P371" s="260">
        <f>O371*H371</f>
        <v>0</v>
      </c>
      <c r="Q371" s="260">
        <v>0</v>
      </c>
      <c r="R371" s="260">
        <f>Q371*H371</f>
        <v>0</v>
      </c>
      <c r="S371" s="260">
        <v>0</v>
      </c>
      <c r="T371" s="261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62" t="s">
        <v>200</v>
      </c>
      <c r="AT371" s="262" t="s">
        <v>196</v>
      </c>
      <c r="AU371" s="262" t="s">
        <v>92</v>
      </c>
      <c r="AY371" s="18" t="s">
        <v>195</v>
      </c>
      <c r="BE371" s="154">
        <f>IF(N371="základní",J371,0)</f>
        <v>0</v>
      </c>
      <c r="BF371" s="154">
        <f>IF(N371="snížená",J371,0)</f>
        <v>0</v>
      </c>
      <c r="BG371" s="154">
        <f>IF(N371="zákl. přenesená",J371,0)</f>
        <v>0</v>
      </c>
      <c r="BH371" s="154">
        <f>IF(N371="sníž. přenesená",J371,0)</f>
        <v>0</v>
      </c>
      <c r="BI371" s="154">
        <f>IF(N371="nulová",J371,0)</f>
        <v>0</v>
      </c>
      <c r="BJ371" s="18" t="s">
        <v>90</v>
      </c>
      <c r="BK371" s="154">
        <f>ROUND(I371*H371,2)</f>
        <v>0</v>
      </c>
      <c r="BL371" s="18" t="s">
        <v>200</v>
      </c>
      <c r="BM371" s="262" t="s">
        <v>3376</v>
      </c>
    </row>
    <row r="372" spans="1:47" s="2" customFormat="1" ht="12">
      <c r="A372" s="41"/>
      <c r="B372" s="42"/>
      <c r="C372" s="43"/>
      <c r="D372" s="263" t="s">
        <v>202</v>
      </c>
      <c r="E372" s="43"/>
      <c r="F372" s="264" t="s">
        <v>3375</v>
      </c>
      <c r="G372" s="43"/>
      <c r="H372" s="43"/>
      <c r="I372" s="221"/>
      <c r="J372" s="43"/>
      <c r="K372" s="43"/>
      <c r="L372" s="44"/>
      <c r="M372" s="265"/>
      <c r="N372" s="266"/>
      <c r="O372" s="94"/>
      <c r="P372" s="94"/>
      <c r="Q372" s="94"/>
      <c r="R372" s="94"/>
      <c r="S372" s="94"/>
      <c r="T372" s="95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8" t="s">
        <v>202</v>
      </c>
      <c r="AU372" s="18" t="s">
        <v>92</v>
      </c>
    </row>
    <row r="373" spans="1:65" s="2" customFormat="1" ht="24.15" customHeight="1">
      <c r="A373" s="41"/>
      <c r="B373" s="42"/>
      <c r="C373" s="278" t="s">
        <v>830</v>
      </c>
      <c r="D373" s="278" t="s">
        <v>206</v>
      </c>
      <c r="E373" s="279" t="s">
        <v>3377</v>
      </c>
      <c r="F373" s="280" t="s">
        <v>3378</v>
      </c>
      <c r="G373" s="281" t="s">
        <v>353</v>
      </c>
      <c r="H373" s="282">
        <v>1</v>
      </c>
      <c r="I373" s="283"/>
      <c r="J373" s="284">
        <f>ROUND(I373*H373,2)</f>
        <v>0</v>
      </c>
      <c r="K373" s="285"/>
      <c r="L373" s="286"/>
      <c r="M373" s="287" t="s">
        <v>1</v>
      </c>
      <c r="N373" s="288" t="s">
        <v>47</v>
      </c>
      <c r="O373" s="94"/>
      <c r="P373" s="260">
        <f>O373*H373</f>
        <v>0</v>
      </c>
      <c r="Q373" s="260">
        <v>0</v>
      </c>
      <c r="R373" s="260">
        <f>Q373*H373</f>
        <v>0</v>
      </c>
      <c r="S373" s="260">
        <v>0</v>
      </c>
      <c r="T373" s="261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62" t="s">
        <v>209</v>
      </c>
      <c r="AT373" s="262" t="s">
        <v>206</v>
      </c>
      <c r="AU373" s="262" t="s">
        <v>92</v>
      </c>
      <c r="AY373" s="18" t="s">
        <v>195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8" t="s">
        <v>90</v>
      </c>
      <c r="BK373" s="154">
        <f>ROUND(I373*H373,2)</f>
        <v>0</v>
      </c>
      <c r="BL373" s="18" t="s">
        <v>200</v>
      </c>
      <c r="BM373" s="262" t="s">
        <v>3379</v>
      </c>
    </row>
    <row r="374" spans="1:47" s="2" customFormat="1" ht="12">
      <c r="A374" s="41"/>
      <c r="B374" s="42"/>
      <c r="C374" s="43"/>
      <c r="D374" s="263" t="s">
        <v>202</v>
      </c>
      <c r="E374" s="43"/>
      <c r="F374" s="264" t="s">
        <v>3378</v>
      </c>
      <c r="G374" s="43"/>
      <c r="H374" s="43"/>
      <c r="I374" s="221"/>
      <c r="J374" s="43"/>
      <c r="K374" s="43"/>
      <c r="L374" s="44"/>
      <c r="M374" s="265"/>
      <c r="N374" s="266"/>
      <c r="O374" s="94"/>
      <c r="P374" s="94"/>
      <c r="Q374" s="94"/>
      <c r="R374" s="94"/>
      <c r="S374" s="94"/>
      <c r="T374" s="95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8" t="s">
        <v>202</v>
      </c>
      <c r="AU374" s="18" t="s">
        <v>92</v>
      </c>
    </row>
    <row r="375" spans="1:65" s="2" customFormat="1" ht="24.15" customHeight="1">
      <c r="A375" s="41"/>
      <c r="B375" s="42"/>
      <c r="C375" s="250" t="s">
        <v>834</v>
      </c>
      <c r="D375" s="250" t="s">
        <v>196</v>
      </c>
      <c r="E375" s="251" t="s">
        <v>3380</v>
      </c>
      <c r="F375" s="252" t="s">
        <v>3381</v>
      </c>
      <c r="G375" s="253" t="s">
        <v>353</v>
      </c>
      <c r="H375" s="254">
        <v>8</v>
      </c>
      <c r="I375" s="255"/>
      <c r="J375" s="256">
        <f>ROUND(I375*H375,2)</f>
        <v>0</v>
      </c>
      <c r="K375" s="257"/>
      <c r="L375" s="44"/>
      <c r="M375" s="258" t="s">
        <v>1</v>
      </c>
      <c r="N375" s="259" t="s">
        <v>47</v>
      </c>
      <c r="O375" s="94"/>
      <c r="P375" s="260">
        <f>O375*H375</f>
        <v>0</v>
      </c>
      <c r="Q375" s="260">
        <v>0</v>
      </c>
      <c r="R375" s="260">
        <f>Q375*H375</f>
        <v>0</v>
      </c>
      <c r="S375" s="260">
        <v>0</v>
      </c>
      <c r="T375" s="261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62" t="s">
        <v>200</v>
      </c>
      <c r="AT375" s="262" t="s">
        <v>196</v>
      </c>
      <c r="AU375" s="262" t="s">
        <v>92</v>
      </c>
      <c r="AY375" s="18" t="s">
        <v>195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8" t="s">
        <v>90</v>
      </c>
      <c r="BK375" s="154">
        <f>ROUND(I375*H375,2)</f>
        <v>0</v>
      </c>
      <c r="BL375" s="18" t="s">
        <v>200</v>
      </c>
      <c r="BM375" s="262" t="s">
        <v>3382</v>
      </c>
    </row>
    <row r="376" spans="1:47" s="2" customFormat="1" ht="12">
      <c r="A376" s="41"/>
      <c r="B376" s="42"/>
      <c r="C376" s="43"/>
      <c r="D376" s="263" t="s">
        <v>202</v>
      </c>
      <c r="E376" s="43"/>
      <c r="F376" s="264" t="s">
        <v>3381</v>
      </c>
      <c r="G376" s="43"/>
      <c r="H376" s="43"/>
      <c r="I376" s="221"/>
      <c r="J376" s="43"/>
      <c r="K376" s="43"/>
      <c r="L376" s="44"/>
      <c r="M376" s="265"/>
      <c r="N376" s="266"/>
      <c r="O376" s="94"/>
      <c r="P376" s="94"/>
      <c r="Q376" s="94"/>
      <c r="R376" s="94"/>
      <c r="S376" s="94"/>
      <c r="T376" s="95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8" t="s">
        <v>202</v>
      </c>
      <c r="AU376" s="18" t="s">
        <v>92</v>
      </c>
    </row>
    <row r="377" spans="1:65" s="2" customFormat="1" ht="24.15" customHeight="1">
      <c r="A377" s="41"/>
      <c r="B377" s="42"/>
      <c r="C377" s="278" t="s">
        <v>838</v>
      </c>
      <c r="D377" s="278" t="s">
        <v>206</v>
      </c>
      <c r="E377" s="279" t="s">
        <v>3383</v>
      </c>
      <c r="F377" s="280" t="s">
        <v>3384</v>
      </c>
      <c r="G377" s="281" t="s">
        <v>353</v>
      </c>
      <c r="H377" s="282">
        <v>16</v>
      </c>
      <c r="I377" s="283"/>
      <c r="J377" s="284">
        <f>ROUND(I377*H377,2)</f>
        <v>0</v>
      </c>
      <c r="K377" s="285"/>
      <c r="L377" s="286"/>
      <c r="M377" s="287" t="s">
        <v>1</v>
      </c>
      <c r="N377" s="288" t="s">
        <v>47</v>
      </c>
      <c r="O377" s="94"/>
      <c r="P377" s="260">
        <f>O377*H377</f>
        <v>0</v>
      </c>
      <c r="Q377" s="260">
        <v>0</v>
      </c>
      <c r="R377" s="260">
        <f>Q377*H377</f>
        <v>0</v>
      </c>
      <c r="S377" s="260">
        <v>0</v>
      </c>
      <c r="T377" s="261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62" t="s">
        <v>209</v>
      </c>
      <c r="AT377" s="262" t="s">
        <v>206</v>
      </c>
      <c r="AU377" s="262" t="s">
        <v>92</v>
      </c>
      <c r="AY377" s="18" t="s">
        <v>195</v>
      </c>
      <c r="BE377" s="154">
        <f>IF(N377="základní",J377,0)</f>
        <v>0</v>
      </c>
      <c r="BF377" s="154">
        <f>IF(N377="snížená",J377,0)</f>
        <v>0</v>
      </c>
      <c r="BG377" s="154">
        <f>IF(N377="zákl. přenesená",J377,0)</f>
        <v>0</v>
      </c>
      <c r="BH377" s="154">
        <f>IF(N377="sníž. přenesená",J377,0)</f>
        <v>0</v>
      </c>
      <c r="BI377" s="154">
        <f>IF(N377="nulová",J377,0)</f>
        <v>0</v>
      </c>
      <c r="BJ377" s="18" t="s">
        <v>90</v>
      </c>
      <c r="BK377" s="154">
        <f>ROUND(I377*H377,2)</f>
        <v>0</v>
      </c>
      <c r="BL377" s="18" t="s">
        <v>200</v>
      </c>
      <c r="BM377" s="262" t="s">
        <v>3385</v>
      </c>
    </row>
    <row r="378" spans="1:47" s="2" customFormat="1" ht="12">
      <c r="A378" s="41"/>
      <c r="B378" s="42"/>
      <c r="C378" s="43"/>
      <c r="D378" s="263" t="s">
        <v>202</v>
      </c>
      <c r="E378" s="43"/>
      <c r="F378" s="264" t="s">
        <v>3384</v>
      </c>
      <c r="G378" s="43"/>
      <c r="H378" s="43"/>
      <c r="I378" s="221"/>
      <c r="J378" s="43"/>
      <c r="K378" s="43"/>
      <c r="L378" s="44"/>
      <c r="M378" s="265"/>
      <c r="N378" s="266"/>
      <c r="O378" s="94"/>
      <c r="P378" s="94"/>
      <c r="Q378" s="94"/>
      <c r="R378" s="94"/>
      <c r="S378" s="94"/>
      <c r="T378" s="95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18" t="s">
        <v>202</v>
      </c>
      <c r="AU378" s="18" t="s">
        <v>92</v>
      </c>
    </row>
    <row r="379" spans="1:65" s="2" customFormat="1" ht="24.15" customHeight="1">
      <c r="A379" s="41"/>
      <c r="B379" s="42"/>
      <c r="C379" s="278" t="s">
        <v>842</v>
      </c>
      <c r="D379" s="278" t="s">
        <v>206</v>
      </c>
      <c r="E379" s="279" t="s">
        <v>3386</v>
      </c>
      <c r="F379" s="280" t="s">
        <v>3387</v>
      </c>
      <c r="G379" s="281" t="s">
        <v>353</v>
      </c>
      <c r="H379" s="282">
        <v>8</v>
      </c>
      <c r="I379" s="283"/>
      <c r="J379" s="284">
        <f>ROUND(I379*H379,2)</f>
        <v>0</v>
      </c>
      <c r="K379" s="285"/>
      <c r="L379" s="286"/>
      <c r="M379" s="287" t="s">
        <v>1</v>
      </c>
      <c r="N379" s="288" t="s">
        <v>47</v>
      </c>
      <c r="O379" s="94"/>
      <c r="P379" s="260">
        <f>O379*H379</f>
        <v>0</v>
      </c>
      <c r="Q379" s="260">
        <v>0</v>
      </c>
      <c r="R379" s="260">
        <f>Q379*H379</f>
        <v>0</v>
      </c>
      <c r="S379" s="260">
        <v>0</v>
      </c>
      <c r="T379" s="261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62" t="s">
        <v>209</v>
      </c>
      <c r="AT379" s="262" t="s">
        <v>206</v>
      </c>
      <c r="AU379" s="262" t="s">
        <v>92</v>
      </c>
      <c r="AY379" s="18" t="s">
        <v>195</v>
      </c>
      <c r="BE379" s="154">
        <f>IF(N379="základní",J379,0)</f>
        <v>0</v>
      </c>
      <c r="BF379" s="154">
        <f>IF(N379="snížená",J379,0)</f>
        <v>0</v>
      </c>
      <c r="BG379" s="154">
        <f>IF(N379="zákl. přenesená",J379,0)</f>
        <v>0</v>
      </c>
      <c r="BH379" s="154">
        <f>IF(N379="sníž. přenesená",J379,0)</f>
        <v>0</v>
      </c>
      <c r="BI379" s="154">
        <f>IF(N379="nulová",J379,0)</f>
        <v>0</v>
      </c>
      <c r="BJ379" s="18" t="s">
        <v>90</v>
      </c>
      <c r="BK379" s="154">
        <f>ROUND(I379*H379,2)</f>
        <v>0</v>
      </c>
      <c r="BL379" s="18" t="s">
        <v>200</v>
      </c>
      <c r="BM379" s="262" t="s">
        <v>3388</v>
      </c>
    </row>
    <row r="380" spans="1:47" s="2" customFormat="1" ht="12">
      <c r="A380" s="41"/>
      <c r="B380" s="42"/>
      <c r="C380" s="43"/>
      <c r="D380" s="263" t="s">
        <v>202</v>
      </c>
      <c r="E380" s="43"/>
      <c r="F380" s="264" t="s">
        <v>3387</v>
      </c>
      <c r="G380" s="43"/>
      <c r="H380" s="43"/>
      <c r="I380" s="221"/>
      <c r="J380" s="43"/>
      <c r="K380" s="43"/>
      <c r="L380" s="44"/>
      <c r="M380" s="265"/>
      <c r="N380" s="266"/>
      <c r="O380" s="94"/>
      <c r="P380" s="94"/>
      <c r="Q380" s="94"/>
      <c r="R380" s="94"/>
      <c r="S380" s="94"/>
      <c r="T380" s="95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8" t="s">
        <v>202</v>
      </c>
      <c r="AU380" s="18" t="s">
        <v>92</v>
      </c>
    </row>
    <row r="381" spans="1:65" s="2" customFormat="1" ht="24.15" customHeight="1">
      <c r="A381" s="41"/>
      <c r="B381" s="42"/>
      <c r="C381" s="278" t="s">
        <v>847</v>
      </c>
      <c r="D381" s="278" t="s">
        <v>206</v>
      </c>
      <c r="E381" s="279" t="s">
        <v>3389</v>
      </c>
      <c r="F381" s="280" t="s">
        <v>3390</v>
      </c>
      <c r="G381" s="281" t="s">
        <v>353</v>
      </c>
      <c r="H381" s="282">
        <v>8</v>
      </c>
      <c r="I381" s="283"/>
      <c r="J381" s="284">
        <f>ROUND(I381*H381,2)</f>
        <v>0</v>
      </c>
      <c r="K381" s="285"/>
      <c r="L381" s="286"/>
      <c r="M381" s="287" t="s">
        <v>1</v>
      </c>
      <c r="N381" s="288" t="s">
        <v>47</v>
      </c>
      <c r="O381" s="94"/>
      <c r="P381" s="260">
        <f>O381*H381</f>
        <v>0</v>
      </c>
      <c r="Q381" s="260">
        <v>0</v>
      </c>
      <c r="R381" s="260">
        <f>Q381*H381</f>
        <v>0</v>
      </c>
      <c r="S381" s="260">
        <v>0</v>
      </c>
      <c r="T381" s="261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62" t="s">
        <v>209</v>
      </c>
      <c r="AT381" s="262" t="s">
        <v>206</v>
      </c>
      <c r="AU381" s="262" t="s">
        <v>92</v>
      </c>
      <c r="AY381" s="18" t="s">
        <v>195</v>
      </c>
      <c r="BE381" s="154">
        <f>IF(N381="základní",J381,0)</f>
        <v>0</v>
      </c>
      <c r="BF381" s="154">
        <f>IF(N381="snížená",J381,0)</f>
        <v>0</v>
      </c>
      <c r="BG381" s="154">
        <f>IF(N381="zákl. přenesená",J381,0)</f>
        <v>0</v>
      </c>
      <c r="BH381" s="154">
        <f>IF(N381="sníž. přenesená",J381,0)</f>
        <v>0</v>
      </c>
      <c r="BI381" s="154">
        <f>IF(N381="nulová",J381,0)</f>
        <v>0</v>
      </c>
      <c r="BJ381" s="18" t="s">
        <v>90</v>
      </c>
      <c r="BK381" s="154">
        <f>ROUND(I381*H381,2)</f>
        <v>0</v>
      </c>
      <c r="BL381" s="18" t="s">
        <v>200</v>
      </c>
      <c r="BM381" s="262" t="s">
        <v>3391</v>
      </c>
    </row>
    <row r="382" spans="1:47" s="2" customFormat="1" ht="12">
      <c r="A382" s="41"/>
      <c r="B382" s="42"/>
      <c r="C382" s="43"/>
      <c r="D382" s="263" t="s">
        <v>202</v>
      </c>
      <c r="E382" s="43"/>
      <c r="F382" s="264" t="s">
        <v>3390</v>
      </c>
      <c r="G382" s="43"/>
      <c r="H382" s="43"/>
      <c r="I382" s="221"/>
      <c r="J382" s="43"/>
      <c r="K382" s="43"/>
      <c r="L382" s="44"/>
      <c r="M382" s="265"/>
      <c r="N382" s="266"/>
      <c r="O382" s="94"/>
      <c r="P382" s="94"/>
      <c r="Q382" s="94"/>
      <c r="R382" s="94"/>
      <c r="S382" s="94"/>
      <c r="T382" s="95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8" t="s">
        <v>202</v>
      </c>
      <c r="AU382" s="18" t="s">
        <v>92</v>
      </c>
    </row>
    <row r="383" spans="1:65" s="2" customFormat="1" ht="24.15" customHeight="1">
      <c r="A383" s="41"/>
      <c r="B383" s="42"/>
      <c r="C383" s="278" t="s">
        <v>852</v>
      </c>
      <c r="D383" s="278" t="s">
        <v>206</v>
      </c>
      <c r="E383" s="279" t="s">
        <v>3392</v>
      </c>
      <c r="F383" s="280" t="s">
        <v>3393</v>
      </c>
      <c r="G383" s="281" t="s">
        <v>353</v>
      </c>
      <c r="H383" s="282">
        <v>8</v>
      </c>
      <c r="I383" s="283"/>
      <c r="J383" s="284">
        <f>ROUND(I383*H383,2)</f>
        <v>0</v>
      </c>
      <c r="K383" s="285"/>
      <c r="L383" s="286"/>
      <c r="M383" s="287" t="s">
        <v>1</v>
      </c>
      <c r="N383" s="288" t="s">
        <v>47</v>
      </c>
      <c r="O383" s="94"/>
      <c r="P383" s="260">
        <f>O383*H383</f>
        <v>0</v>
      </c>
      <c r="Q383" s="260">
        <v>0</v>
      </c>
      <c r="R383" s="260">
        <f>Q383*H383</f>
        <v>0</v>
      </c>
      <c r="S383" s="260">
        <v>0</v>
      </c>
      <c r="T383" s="261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2" t="s">
        <v>209</v>
      </c>
      <c r="AT383" s="262" t="s">
        <v>206</v>
      </c>
      <c r="AU383" s="262" t="s">
        <v>92</v>
      </c>
      <c r="AY383" s="18" t="s">
        <v>195</v>
      </c>
      <c r="BE383" s="154">
        <f>IF(N383="základní",J383,0)</f>
        <v>0</v>
      </c>
      <c r="BF383" s="154">
        <f>IF(N383="snížená",J383,0)</f>
        <v>0</v>
      </c>
      <c r="BG383" s="154">
        <f>IF(N383="zákl. přenesená",J383,0)</f>
        <v>0</v>
      </c>
      <c r="BH383" s="154">
        <f>IF(N383="sníž. přenesená",J383,0)</f>
        <v>0</v>
      </c>
      <c r="BI383" s="154">
        <f>IF(N383="nulová",J383,0)</f>
        <v>0</v>
      </c>
      <c r="BJ383" s="18" t="s">
        <v>90</v>
      </c>
      <c r="BK383" s="154">
        <f>ROUND(I383*H383,2)</f>
        <v>0</v>
      </c>
      <c r="BL383" s="18" t="s">
        <v>200</v>
      </c>
      <c r="BM383" s="262" t="s">
        <v>3394</v>
      </c>
    </row>
    <row r="384" spans="1:47" s="2" customFormat="1" ht="12">
      <c r="A384" s="41"/>
      <c r="B384" s="42"/>
      <c r="C384" s="43"/>
      <c r="D384" s="263" t="s">
        <v>202</v>
      </c>
      <c r="E384" s="43"/>
      <c r="F384" s="264" t="s">
        <v>3393</v>
      </c>
      <c r="G384" s="43"/>
      <c r="H384" s="43"/>
      <c r="I384" s="221"/>
      <c r="J384" s="43"/>
      <c r="K384" s="43"/>
      <c r="L384" s="44"/>
      <c r="M384" s="265"/>
      <c r="N384" s="266"/>
      <c r="O384" s="94"/>
      <c r="P384" s="94"/>
      <c r="Q384" s="94"/>
      <c r="R384" s="94"/>
      <c r="S384" s="94"/>
      <c r="T384" s="95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8" t="s">
        <v>202</v>
      </c>
      <c r="AU384" s="18" t="s">
        <v>92</v>
      </c>
    </row>
    <row r="385" spans="1:65" s="2" customFormat="1" ht="24.15" customHeight="1">
      <c r="A385" s="41"/>
      <c r="B385" s="42"/>
      <c r="C385" s="250" t="s">
        <v>856</v>
      </c>
      <c r="D385" s="250" t="s">
        <v>196</v>
      </c>
      <c r="E385" s="251" t="s">
        <v>3395</v>
      </c>
      <c r="F385" s="252" t="s">
        <v>3396</v>
      </c>
      <c r="G385" s="253" t="s">
        <v>353</v>
      </c>
      <c r="H385" s="254">
        <v>16</v>
      </c>
      <c r="I385" s="255"/>
      <c r="J385" s="256">
        <f>ROUND(I385*H385,2)</f>
        <v>0</v>
      </c>
      <c r="K385" s="257"/>
      <c r="L385" s="44"/>
      <c r="M385" s="258" t="s">
        <v>1</v>
      </c>
      <c r="N385" s="259" t="s">
        <v>47</v>
      </c>
      <c r="O385" s="94"/>
      <c r="P385" s="260">
        <f>O385*H385</f>
        <v>0</v>
      </c>
      <c r="Q385" s="260">
        <v>0</v>
      </c>
      <c r="R385" s="260">
        <f>Q385*H385</f>
        <v>0</v>
      </c>
      <c r="S385" s="260">
        <v>0</v>
      </c>
      <c r="T385" s="26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2" t="s">
        <v>200</v>
      </c>
      <c r="AT385" s="262" t="s">
        <v>196</v>
      </c>
      <c r="AU385" s="262" t="s">
        <v>92</v>
      </c>
      <c r="AY385" s="18" t="s">
        <v>195</v>
      </c>
      <c r="BE385" s="154">
        <f>IF(N385="základní",J385,0)</f>
        <v>0</v>
      </c>
      <c r="BF385" s="154">
        <f>IF(N385="snížená",J385,0)</f>
        <v>0</v>
      </c>
      <c r="BG385" s="154">
        <f>IF(N385="zákl. přenesená",J385,0)</f>
        <v>0</v>
      </c>
      <c r="BH385" s="154">
        <f>IF(N385="sníž. přenesená",J385,0)</f>
        <v>0</v>
      </c>
      <c r="BI385" s="154">
        <f>IF(N385="nulová",J385,0)</f>
        <v>0</v>
      </c>
      <c r="BJ385" s="18" t="s">
        <v>90</v>
      </c>
      <c r="BK385" s="154">
        <f>ROUND(I385*H385,2)</f>
        <v>0</v>
      </c>
      <c r="BL385" s="18" t="s">
        <v>200</v>
      </c>
      <c r="BM385" s="262" t="s">
        <v>3397</v>
      </c>
    </row>
    <row r="386" spans="1:47" s="2" customFormat="1" ht="12">
      <c r="A386" s="41"/>
      <c r="B386" s="42"/>
      <c r="C386" s="43"/>
      <c r="D386" s="263" t="s">
        <v>202</v>
      </c>
      <c r="E386" s="43"/>
      <c r="F386" s="264" t="s">
        <v>3396</v>
      </c>
      <c r="G386" s="43"/>
      <c r="H386" s="43"/>
      <c r="I386" s="221"/>
      <c r="J386" s="43"/>
      <c r="K386" s="43"/>
      <c r="L386" s="44"/>
      <c r="M386" s="265"/>
      <c r="N386" s="266"/>
      <c r="O386" s="94"/>
      <c r="P386" s="94"/>
      <c r="Q386" s="94"/>
      <c r="R386" s="94"/>
      <c r="S386" s="94"/>
      <c r="T386" s="95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8" t="s">
        <v>202</v>
      </c>
      <c r="AU386" s="18" t="s">
        <v>92</v>
      </c>
    </row>
    <row r="387" spans="1:65" s="2" customFormat="1" ht="24.15" customHeight="1">
      <c r="A387" s="41"/>
      <c r="B387" s="42"/>
      <c r="C387" s="250" t="s">
        <v>860</v>
      </c>
      <c r="D387" s="250" t="s">
        <v>196</v>
      </c>
      <c r="E387" s="251" t="s">
        <v>3398</v>
      </c>
      <c r="F387" s="252" t="s">
        <v>3399</v>
      </c>
      <c r="G387" s="253" t="s">
        <v>353</v>
      </c>
      <c r="H387" s="254">
        <v>2</v>
      </c>
      <c r="I387" s="255"/>
      <c r="J387" s="256">
        <f>ROUND(I387*H387,2)</f>
        <v>0</v>
      </c>
      <c r="K387" s="257"/>
      <c r="L387" s="44"/>
      <c r="M387" s="258" t="s">
        <v>1</v>
      </c>
      <c r="N387" s="259" t="s">
        <v>47</v>
      </c>
      <c r="O387" s="94"/>
      <c r="P387" s="260">
        <f>O387*H387</f>
        <v>0</v>
      </c>
      <c r="Q387" s="260">
        <v>0</v>
      </c>
      <c r="R387" s="260">
        <f>Q387*H387</f>
        <v>0</v>
      </c>
      <c r="S387" s="260">
        <v>0</v>
      </c>
      <c r="T387" s="261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62" t="s">
        <v>200</v>
      </c>
      <c r="AT387" s="262" t="s">
        <v>196</v>
      </c>
      <c r="AU387" s="262" t="s">
        <v>92</v>
      </c>
      <c r="AY387" s="18" t="s">
        <v>195</v>
      </c>
      <c r="BE387" s="154">
        <f>IF(N387="základní",J387,0)</f>
        <v>0</v>
      </c>
      <c r="BF387" s="154">
        <f>IF(N387="snížená",J387,0)</f>
        <v>0</v>
      </c>
      <c r="BG387" s="154">
        <f>IF(N387="zákl. přenesená",J387,0)</f>
        <v>0</v>
      </c>
      <c r="BH387" s="154">
        <f>IF(N387="sníž. přenesená",J387,0)</f>
        <v>0</v>
      </c>
      <c r="BI387" s="154">
        <f>IF(N387="nulová",J387,0)</f>
        <v>0</v>
      </c>
      <c r="BJ387" s="18" t="s">
        <v>90</v>
      </c>
      <c r="BK387" s="154">
        <f>ROUND(I387*H387,2)</f>
        <v>0</v>
      </c>
      <c r="BL387" s="18" t="s">
        <v>200</v>
      </c>
      <c r="BM387" s="262" t="s">
        <v>3400</v>
      </c>
    </row>
    <row r="388" spans="1:47" s="2" customFormat="1" ht="12">
      <c r="A388" s="41"/>
      <c r="B388" s="42"/>
      <c r="C388" s="43"/>
      <c r="D388" s="263" t="s">
        <v>202</v>
      </c>
      <c r="E388" s="43"/>
      <c r="F388" s="264" t="s">
        <v>3399</v>
      </c>
      <c r="G388" s="43"/>
      <c r="H388" s="43"/>
      <c r="I388" s="221"/>
      <c r="J388" s="43"/>
      <c r="K388" s="43"/>
      <c r="L388" s="44"/>
      <c r="M388" s="265"/>
      <c r="N388" s="266"/>
      <c r="O388" s="94"/>
      <c r="P388" s="94"/>
      <c r="Q388" s="94"/>
      <c r="R388" s="94"/>
      <c r="S388" s="94"/>
      <c r="T388" s="95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8" t="s">
        <v>202</v>
      </c>
      <c r="AU388" s="18" t="s">
        <v>92</v>
      </c>
    </row>
    <row r="389" spans="1:65" s="2" customFormat="1" ht="24.15" customHeight="1">
      <c r="A389" s="41"/>
      <c r="B389" s="42"/>
      <c r="C389" s="250" t="s">
        <v>865</v>
      </c>
      <c r="D389" s="250" t="s">
        <v>196</v>
      </c>
      <c r="E389" s="251" t="s">
        <v>3401</v>
      </c>
      <c r="F389" s="252" t="s">
        <v>3402</v>
      </c>
      <c r="G389" s="253" t="s">
        <v>353</v>
      </c>
      <c r="H389" s="254">
        <v>25</v>
      </c>
      <c r="I389" s="255"/>
      <c r="J389" s="256">
        <f>ROUND(I389*H389,2)</f>
        <v>0</v>
      </c>
      <c r="K389" s="257"/>
      <c r="L389" s="44"/>
      <c r="M389" s="258" t="s">
        <v>1</v>
      </c>
      <c r="N389" s="259" t="s">
        <v>47</v>
      </c>
      <c r="O389" s="94"/>
      <c r="P389" s="260">
        <f>O389*H389</f>
        <v>0</v>
      </c>
      <c r="Q389" s="260">
        <v>0</v>
      </c>
      <c r="R389" s="260">
        <f>Q389*H389</f>
        <v>0</v>
      </c>
      <c r="S389" s="260">
        <v>0</v>
      </c>
      <c r="T389" s="261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62" t="s">
        <v>200</v>
      </c>
      <c r="AT389" s="262" t="s">
        <v>196</v>
      </c>
      <c r="AU389" s="262" t="s">
        <v>92</v>
      </c>
      <c r="AY389" s="18" t="s">
        <v>195</v>
      </c>
      <c r="BE389" s="154">
        <f>IF(N389="základní",J389,0)</f>
        <v>0</v>
      </c>
      <c r="BF389" s="154">
        <f>IF(N389="snížená",J389,0)</f>
        <v>0</v>
      </c>
      <c r="BG389" s="154">
        <f>IF(N389="zákl. přenesená",J389,0)</f>
        <v>0</v>
      </c>
      <c r="BH389" s="154">
        <f>IF(N389="sníž. přenesená",J389,0)</f>
        <v>0</v>
      </c>
      <c r="BI389" s="154">
        <f>IF(N389="nulová",J389,0)</f>
        <v>0</v>
      </c>
      <c r="BJ389" s="18" t="s">
        <v>90</v>
      </c>
      <c r="BK389" s="154">
        <f>ROUND(I389*H389,2)</f>
        <v>0</v>
      </c>
      <c r="BL389" s="18" t="s">
        <v>200</v>
      </c>
      <c r="BM389" s="262" t="s">
        <v>3403</v>
      </c>
    </row>
    <row r="390" spans="1:47" s="2" customFormat="1" ht="12">
      <c r="A390" s="41"/>
      <c r="B390" s="42"/>
      <c r="C390" s="43"/>
      <c r="D390" s="263" t="s">
        <v>202</v>
      </c>
      <c r="E390" s="43"/>
      <c r="F390" s="264" t="s">
        <v>3402</v>
      </c>
      <c r="G390" s="43"/>
      <c r="H390" s="43"/>
      <c r="I390" s="221"/>
      <c r="J390" s="43"/>
      <c r="K390" s="43"/>
      <c r="L390" s="44"/>
      <c r="M390" s="265"/>
      <c r="N390" s="266"/>
      <c r="O390" s="94"/>
      <c r="P390" s="94"/>
      <c r="Q390" s="94"/>
      <c r="R390" s="94"/>
      <c r="S390" s="94"/>
      <c r="T390" s="95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8" t="s">
        <v>202</v>
      </c>
      <c r="AU390" s="18" t="s">
        <v>92</v>
      </c>
    </row>
    <row r="391" spans="1:65" s="2" customFormat="1" ht="24.15" customHeight="1">
      <c r="A391" s="41"/>
      <c r="B391" s="42"/>
      <c r="C391" s="250" t="s">
        <v>870</v>
      </c>
      <c r="D391" s="250" t="s">
        <v>196</v>
      </c>
      <c r="E391" s="251" t="s">
        <v>3404</v>
      </c>
      <c r="F391" s="252" t="s">
        <v>3405</v>
      </c>
      <c r="G391" s="253" t="s">
        <v>353</v>
      </c>
      <c r="H391" s="254">
        <v>24</v>
      </c>
      <c r="I391" s="255"/>
      <c r="J391" s="256">
        <f>ROUND(I391*H391,2)</f>
        <v>0</v>
      </c>
      <c r="K391" s="257"/>
      <c r="L391" s="44"/>
      <c r="M391" s="258" t="s">
        <v>1</v>
      </c>
      <c r="N391" s="259" t="s">
        <v>47</v>
      </c>
      <c r="O391" s="94"/>
      <c r="P391" s="260">
        <f>O391*H391</f>
        <v>0</v>
      </c>
      <c r="Q391" s="260">
        <v>0</v>
      </c>
      <c r="R391" s="260">
        <f>Q391*H391</f>
        <v>0</v>
      </c>
      <c r="S391" s="260">
        <v>0</v>
      </c>
      <c r="T391" s="261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62" t="s">
        <v>200</v>
      </c>
      <c r="AT391" s="262" t="s">
        <v>196</v>
      </c>
      <c r="AU391" s="262" t="s">
        <v>92</v>
      </c>
      <c r="AY391" s="18" t="s">
        <v>195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8" t="s">
        <v>90</v>
      </c>
      <c r="BK391" s="154">
        <f>ROUND(I391*H391,2)</f>
        <v>0</v>
      </c>
      <c r="BL391" s="18" t="s">
        <v>200</v>
      </c>
      <c r="BM391" s="262" t="s">
        <v>3406</v>
      </c>
    </row>
    <row r="392" spans="1:47" s="2" customFormat="1" ht="12">
      <c r="A392" s="41"/>
      <c r="B392" s="42"/>
      <c r="C392" s="43"/>
      <c r="D392" s="263" t="s">
        <v>202</v>
      </c>
      <c r="E392" s="43"/>
      <c r="F392" s="264" t="s">
        <v>3405</v>
      </c>
      <c r="G392" s="43"/>
      <c r="H392" s="43"/>
      <c r="I392" s="221"/>
      <c r="J392" s="43"/>
      <c r="K392" s="43"/>
      <c r="L392" s="44"/>
      <c r="M392" s="265"/>
      <c r="N392" s="266"/>
      <c r="O392" s="94"/>
      <c r="P392" s="94"/>
      <c r="Q392" s="94"/>
      <c r="R392" s="94"/>
      <c r="S392" s="94"/>
      <c r="T392" s="95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18" t="s">
        <v>202</v>
      </c>
      <c r="AU392" s="18" t="s">
        <v>92</v>
      </c>
    </row>
    <row r="393" spans="1:65" s="2" customFormat="1" ht="33" customHeight="1">
      <c r="A393" s="41"/>
      <c r="B393" s="42"/>
      <c r="C393" s="250" t="s">
        <v>877</v>
      </c>
      <c r="D393" s="250" t="s">
        <v>196</v>
      </c>
      <c r="E393" s="251" t="s">
        <v>3267</v>
      </c>
      <c r="F393" s="252" t="s">
        <v>3268</v>
      </c>
      <c r="G393" s="253" t="s">
        <v>353</v>
      </c>
      <c r="H393" s="254">
        <v>1</v>
      </c>
      <c r="I393" s="255"/>
      <c r="J393" s="256">
        <f>ROUND(I393*H393,2)</f>
        <v>0</v>
      </c>
      <c r="K393" s="257"/>
      <c r="L393" s="44"/>
      <c r="M393" s="258" t="s">
        <v>1</v>
      </c>
      <c r="N393" s="259" t="s">
        <v>47</v>
      </c>
      <c r="O393" s="94"/>
      <c r="P393" s="260">
        <f>O393*H393</f>
        <v>0</v>
      </c>
      <c r="Q393" s="260">
        <v>0</v>
      </c>
      <c r="R393" s="260">
        <f>Q393*H393</f>
        <v>0</v>
      </c>
      <c r="S393" s="260">
        <v>0</v>
      </c>
      <c r="T393" s="261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62" t="s">
        <v>200</v>
      </c>
      <c r="AT393" s="262" t="s">
        <v>196</v>
      </c>
      <c r="AU393" s="262" t="s">
        <v>92</v>
      </c>
      <c r="AY393" s="18" t="s">
        <v>195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8" t="s">
        <v>90</v>
      </c>
      <c r="BK393" s="154">
        <f>ROUND(I393*H393,2)</f>
        <v>0</v>
      </c>
      <c r="BL393" s="18" t="s">
        <v>200</v>
      </c>
      <c r="BM393" s="262" t="s">
        <v>3407</v>
      </c>
    </row>
    <row r="394" spans="1:47" s="2" customFormat="1" ht="12">
      <c r="A394" s="41"/>
      <c r="B394" s="42"/>
      <c r="C394" s="43"/>
      <c r="D394" s="263" t="s">
        <v>202</v>
      </c>
      <c r="E394" s="43"/>
      <c r="F394" s="264" t="s">
        <v>3268</v>
      </c>
      <c r="G394" s="43"/>
      <c r="H394" s="43"/>
      <c r="I394" s="221"/>
      <c r="J394" s="43"/>
      <c r="K394" s="43"/>
      <c r="L394" s="44"/>
      <c r="M394" s="265"/>
      <c r="N394" s="266"/>
      <c r="O394" s="94"/>
      <c r="P394" s="94"/>
      <c r="Q394" s="94"/>
      <c r="R394" s="94"/>
      <c r="S394" s="94"/>
      <c r="T394" s="95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8" t="s">
        <v>202</v>
      </c>
      <c r="AU394" s="18" t="s">
        <v>92</v>
      </c>
    </row>
    <row r="395" spans="1:65" s="2" customFormat="1" ht="24.15" customHeight="1">
      <c r="A395" s="41"/>
      <c r="B395" s="42"/>
      <c r="C395" s="278" t="s">
        <v>881</v>
      </c>
      <c r="D395" s="278" t="s">
        <v>206</v>
      </c>
      <c r="E395" s="279" t="s">
        <v>3408</v>
      </c>
      <c r="F395" s="280" t="s">
        <v>3409</v>
      </c>
      <c r="G395" s="281" t="s">
        <v>353</v>
      </c>
      <c r="H395" s="282">
        <v>1</v>
      </c>
      <c r="I395" s="283"/>
      <c r="J395" s="284">
        <f>ROUND(I395*H395,2)</f>
        <v>0</v>
      </c>
      <c r="K395" s="285"/>
      <c r="L395" s="286"/>
      <c r="M395" s="287" t="s">
        <v>1</v>
      </c>
      <c r="N395" s="288" t="s">
        <v>47</v>
      </c>
      <c r="O395" s="94"/>
      <c r="P395" s="260">
        <f>O395*H395</f>
        <v>0</v>
      </c>
      <c r="Q395" s="260">
        <v>0</v>
      </c>
      <c r="R395" s="260">
        <f>Q395*H395</f>
        <v>0</v>
      </c>
      <c r="S395" s="260">
        <v>0</v>
      </c>
      <c r="T395" s="26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62" t="s">
        <v>209</v>
      </c>
      <c r="AT395" s="262" t="s">
        <v>206</v>
      </c>
      <c r="AU395" s="262" t="s">
        <v>92</v>
      </c>
      <c r="AY395" s="18" t="s">
        <v>195</v>
      </c>
      <c r="BE395" s="154">
        <f>IF(N395="základní",J395,0)</f>
        <v>0</v>
      </c>
      <c r="BF395" s="154">
        <f>IF(N395="snížená",J395,0)</f>
        <v>0</v>
      </c>
      <c r="BG395" s="154">
        <f>IF(N395="zákl. přenesená",J395,0)</f>
        <v>0</v>
      </c>
      <c r="BH395" s="154">
        <f>IF(N395="sníž. přenesená",J395,0)</f>
        <v>0</v>
      </c>
      <c r="BI395" s="154">
        <f>IF(N395="nulová",J395,0)</f>
        <v>0</v>
      </c>
      <c r="BJ395" s="18" t="s">
        <v>90</v>
      </c>
      <c r="BK395" s="154">
        <f>ROUND(I395*H395,2)</f>
        <v>0</v>
      </c>
      <c r="BL395" s="18" t="s">
        <v>200</v>
      </c>
      <c r="BM395" s="262" t="s">
        <v>3410</v>
      </c>
    </row>
    <row r="396" spans="1:47" s="2" customFormat="1" ht="12">
      <c r="A396" s="41"/>
      <c r="B396" s="42"/>
      <c r="C396" s="43"/>
      <c r="D396" s="263" t="s">
        <v>202</v>
      </c>
      <c r="E396" s="43"/>
      <c r="F396" s="264" t="s">
        <v>3409</v>
      </c>
      <c r="G396" s="43"/>
      <c r="H396" s="43"/>
      <c r="I396" s="221"/>
      <c r="J396" s="43"/>
      <c r="K396" s="43"/>
      <c r="L396" s="44"/>
      <c r="M396" s="265"/>
      <c r="N396" s="266"/>
      <c r="O396" s="94"/>
      <c r="P396" s="94"/>
      <c r="Q396" s="94"/>
      <c r="R396" s="94"/>
      <c r="S396" s="94"/>
      <c r="T396" s="95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8" t="s">
        <v>202</v>
      </c>
      <c r="AU396" s="18" t="s">
        <v>92</v>
      </c>
    </row>
    <row r="397" spans="1:63" s="12" customFormat="1" ht="22.8" customHeight="1">
      <c r="A397" s="12"/>
      <c r="B397" s="236"/>
      <c r="C397" s="237"/>
      <c r="D397" s="238" t="s">
        <v>81</v>
      </c>
      <c r="E397" s="321" t="s">
        <v>3411</v>
      </c>
      <c r="F397" s="321" t="s">
        <v>3412</v>
      </c>
      <c r="G397" s="237"/>
      <c r="H397" s="237"/>
      <c r="I397" s="240"/>
      <c r="J397" s="322">
        <f>BK397</f>
        <v>0</v>
      </c>
      <c r="K397" s="237"/>
      <c r="L397" s="242"/>
      <c r="M397" s="243"/>
      <c r="N397" s="244"/>
      <c r="O397" s="244"/>
      <c r="P397" s="245">
        <f>SUM(P398:P469)</f>
        <v>0</v>
      </c>
      <c r="Q397" s="244"/>
      <c r="R397" s="245">
        <f>SUM(R398:R469)</f>
        <v>0</v>
      </c>
      <c r="S397" s="244"/>
      <c r="T397" s="246">
        <f>SUM(T398:T469)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47" t="s">
        <v>90</v>
      </c>
      <c r="AT397" s="248" t="s">
        <v>81</v>
      </c>
      <c r="AU397" s="248" t="s">
        <v>90</v>
      </c>
      <c r="AY397" s="247" t="s">
        <v>195</v>
      </c>
      <c r="BK397" s="249">
        <f>SUM(BK398:BK469)</f>
        <v>0</v>
      </c>
    </row>
    <row r="398" spans="1:65" s="2" customFormat="1" ht="24.15" customHeight="1">
      <c r="A398" s="41"/>
      <c r="B398" s="42"/>
      <c r="C398" s="250" t="s">
        <v>885</v>
      </c>
      <c r="D398" s="250" t="s">
        <v>196</v>
      </c>
      <c r="E398" s="251" t="s">
        <v>2769</v>
      </c>
      <c r="F398" s="252" t="s">
        <v>3413</v>
      </c>
      <c r="G398" s="253" t="s">
        <v>215</v>
      </c>
      <c r="H398" s="254">
        <v>8100</v>
      </c>
      <c r="I398" s="255"/>
      <c r="J398" s="256">
        <f>ROUND(I398*H398,2)</f>
        <v>0</v>
      </c>
      <c r="K398" s="257"/>
      <c r="L398" s="44"/>
      <c r="M398" s="258" t="s">
        <v>1</v>
      </c>
      <c r="N398" s="259" t="s">
        <v>47</v>
      </c>
      <c r="O398" s="94"/>
      <c r="P398" s="260">
        <f>O398*H398</f>
        <v>0</v>
      </c>
      <c r="Q398" s="260">
        <v>0</v>
      </c>
      <c r="R398" s="260">
        <f>Q398*H398</f>
        <v>0</v>
      </c>
      <c r="S398" s="260">
        <v>0</v>
      </c>
      <c r="T398" s="261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62" t="s">
        <v>200</v>
      </c>
      <c r="AT398" s="262" t="s">
        <v>196</v>
      </c>
      <c r="AU398" s="262" t="s">
        <v>92</v>
      </c>
      <c r="AY398" s="18" t="s">
        <v>195</v>
      </c>
      <c r="BE398" s="154">
        <f>IF(N398="základní",J398,0)</f>
        <v>0</v>
      </c>
      <c r="BF398" s="154">
        <f>IF(N398="snížená",J398,0)</f>
        <v>0</v>
      </c>
      <c r="BG398" s="154">
        <f>IF(N398="zákl. přenesená",J398,0)</f>
        <v>0</v>
      </c>
      <c r="BH398" s="154">
        <f>IF(N398="sníž. přenesená",J398,0)</f>
        <v>0</v>
      </c>
      <c r="BI398" s="154">
        <f>IF(N398="nulová",J398,0)</f>
        <v>0</v>
      </c>
      <c r="BJ398" s="18" t="s">
        <v>90</v>
      </c>
      <c r="BK398" s="154">
        <f>ROUND(I398*H398,2)</f>
        <v>0</v>
      </c>
      <c r="BL398" s="18" t="s">
        <v>200</v>
      </c>
      <c r="BM398" s="262" t="s">
        <v>3414</v>
      </c>
    </row>
    <row r="399" spans="1:47" s="2" customFormat="1" ht="12">
      <c r="A399" s="41"/>
      <c r="B399" s="42"/>
      <c r="C399" s="43"/>
      <c r="D399" s="263" t="s">
        <v>202</v>
      </c>
      <c r="E399" s="43"/>
      <c r="F399" s="264" t="s">
        <v>3413</v>
      </c>
      <c r="G399" s="43"/>
      <c r="H399" s="43"/>
      <c r="I399" s="221"/>
      <c r="J399" s="43"/>
      <c r="K399" s="43"/>
      <c r="L399" s="44"/>
      <c r="M399" s="265"/>
      <c r="N399" s="266"/>
      <c r="O399" s="94"/>
      <c r="P399" s="94"/>
      <c r="Q399" s="94"/>
      <c r="R399" s="94"/>
      <c r="S399" s="94"/>
      <c r="T399" s="95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8" t="s">
        <v>202</v>
      </c>
      <c r="AU399" s="18" t="s">
        <v>92</v>
      </c>
    </row>
    <row r="400" spans="1:65" s="2" customFormat="1" ht="24.15" customHeight="1">
      <c r="A400" s="41"/>
      <c r="B400" s="42"/>
      <c r="C400" s="278" t="s">
        <v>891</v>
      </c>
      <c r="D400" s="278" t="s">
        <v>206</v>
      </c>
      <c r="E400" s="279" t="s">
        <v>3415</v>
      </c>
      <c r="F400" s="280" t="s">
        <v>3416</v>
      </c>
      <c r="G400" s="281" t="s">
        <v>215</v>
      </c>
      <c r="H400" s="282">
        <v>300</v>
      </c>
      <c r="I400" s="283"/>
      <c r="J400" s="284">
        <f>ROUND(I400*H400,2)</f>
        <v>0</v>
      </c>
      <c r="K400" s="285"/>
      <c r="L400" s="286"/>
      <c r="M400" s="287" t="s">
        <v>1</v>
      </c>
      <c r="N400" s="288" t="s">
        <v>47</v>
      </c>
      <c r="O400" s="94"/>
      <c r="P400" s="260">
        <f>O400*H400</f>
        <v>0</v>
      </c>
      <c r="Q400" s="260">
        <v>0</v>
      </c>
      <c r="R400" s="260">
        <f>Q400*H400</f>
        <v>0</v>
      </c>
      <c r="S400" s="260">
        <v>0</v>
      </c>
      <c r="T400" s="261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62" t="s">
        <v>209</v>
      </c>
      <c r="AT400" s="262" t="s">
        <v>206</v>
      </c>
      <c r="AU400" s="262" t="s">
        <v>92</v>
      </c>
      <c r="AY400" s="18" t="s">
        <v>195</v>
      </c>
      <c r="BE400" s="154">
        <f>IF(N400="základní",J400,0)</f>
        <v>0</v>
      </c>
      <c r="BF400" s="154">
        <f>IF(N400="snížená",J400,0)</f>
        <v>0</v>
      </c>
      <c r="BG400" s="154">
        <f>IF(N400="zákl. přenesená",J400,0)</f>
        <v>0</v>
      </c>
      <c r="BH400" s="154">
        <f>IF(N400="sníž. přenesená",J400,0)</f>
        <v>0</v>
      </c>
      <c r="BI400" s="154">
        <f>IF(N400="nulová",J400,0)</f>
        <v>0</v>
      </c>
      <c r="BJ400" s="18" t="s">
        <v>90</v>
      </c>
      <c r="BK400" s="154">
        <f>ROUND(I400*H400,2)</f>
        <v>0</v>
      </c>
      <c r="BL400" s="18" t="s">
        <v>200</v>
      </c>
      <c r="BM400" s="262" t="s">
        <v>3417</v>
      </c>
    </row>
    <row r="401" spans="1:47" s="2" customFormat="1" ht="12">
      <c r="A401" s="41"/>
      <c r="B401" s="42"/>
      <c r="C401" s="43"/>
      <c r="D401" s="263" t="s">
        <v>202</v>
      </c>
      <c r="E401" s="43"/>
      <c r="F401" s="264" t="s">
        <v>3416</v>
      </c>
      <c r="G401" s="43"/>
      <c r="H401" s="43"/>
      <c r="I401" s="221"/>
      <c r="J401" s="43"/>
      <c r="K401" s="43"/>
      <c r="L401" s="44"/>
      <c r="M401" s="265"/>
      <c r="N401" s="266"/>
      <c r="O401" s="94"/>
      <c r="P401" s="94"/>
      <c r="Q401" s="94"/>
      <c r="R401" s="94"/>
      <c r="S401" s="94"/>
      <c r="T401" s="95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18" t="s">
        <v>202</v>
      </c>
      <c r="AU401" s="18" t="s">
        <v>92</v>
      </c>
    </row>
    <row r="402" spans="1:65" s="2" customFormat="1" ht="24.15" customHeight="1">
      <c r="A402" s="41"/>
      <c r="B402" s="42"/>
      <c r="C402" s="278" t="s">
        <v>895</v>
      </c>
      <c r="D402" s="278" t="s">
        <v>206</v>
      </c>
      <c r="E402" s="279" t="s">
        <v>3418</v>
      </c>
      <c r="F402" s="280" t="s">
        <v>3419</v>
      </c>
      <c r="G402" s="281" t="s">
        <v>215</v>
      </c>
      <c r="H402" s="282">
        <v>2500</v>
      </c>
      <c r="I402" s="283"/>
      <c r="J402" s="284">
        <f>ROUND(I402*H402,2)</f>
        <v>0</v>
      </c>
      <c r="K402" s="285"/>
      <c r="L402" s="286"/>
      <c r="M402" s="287" t="s">
        <v>1</v>
      </c>
      <c r="N402" s="288" t="s">
        <v>47</v>
      </c>
      <c r="O402" s="94"/>
      <c r="P402" s="260">
        <f>O402*H402</f>
        <v>0</v>
      </c>
      <c r="Q402" s="260">
        <v>0</v>
      </c>
      <c r="R402" s="260">
        <f>Q402*H402</f>
        <v>0</v>
      </c>
      <c r="S402" s="260">
        <v>0</v>
      </c>
      <c r="T402" s="261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62" t="s">
        <v>209</v>
      </c>
      <c r="AT402" s="262" t="s">
        <v>206</v>
      </c>
      <c r="AU402" s="262" t="s">
        <v>92</v>
      </c>
      <c r="AY402" s="18" t="s">
        <v>195</v>
      </c>
      <c r="BE402" s="154">
        <f>IF(N402="základní",J402,0)</f>
        <v>0</v>
      </c>
      <c r="BF402" s="154">
        <f>IF(N402="snížená",J402,0)</f>
        <v>0</v>
      </c>
      <c r="BG402" s="154">
        <f>IF(N402="zákl. přenesená",J402,0)</f>
        <v>0</v>
      </c>
      <c r="BH402" s="154">
        <f>IF(N402="sníž. přenesená",J402,0)</f>
        <v>0</v>
      </c>
      <c r="BI402" s="154">
        <f>IF(N402="nulová",J402,0)</f>
        <v>0</v>
      </c>
      <c r="BJ402" s="18" t="s">
        <v>90</v>
      </c>
      <c r="BK402" s="154">
        <f>ROUND(I402*H402,2)</f>
        <v>0</v>
      </c>
      <c r="BL402" s="18" t="s">
        <v>200</v>
      </c>
      <c r="BM402" s="262" t="s">
        <v>3420</v>
      </c>
    </row>
    <row r="403" spans="1:47" s="2" customFormat="1" ht="12">
      <c r="A403" s="41"/>
      <c r="B403" s="42"/>
      <c r="C403" s="43"/>
      <c r="D403" s="263" t="s">
        <v>202</v>
      </c>
      <c r="E403" s="43"/>
      <c r="F403" s="264" t="s">
        <v>3419</v>
      </c>
      <c r="G403" s="43"/>
      <c r="H403" s="43"/>
      <c r="I403" s="221"/>
      <c r="J403" s="43"/>
      <c r="K403" s="43"/>
      <c r="L403" s="44"/>
      <c r="M403" s="265"/>
      <c r="N403" s="266"/>
      <c r="O403" s="94"/>
      <c r="P403" s="94"/>
      <c r="Q403" s="94"/>
      <c r="R403" s="94"/>
      <c r="S403" s="94"/>
      <c r="T403" s="95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18" t="s">
        <v>202</v>
      </c>
      <c r="AU403" s="18" t="s">
        <v>92</v>
      </c>
    </row>
    <row r="404" spans="1:65" s="2" customFormat="1" ht="24.15" customHeight="1">
      <c r="A404" s="41"/>
      <c r="B404" s="42"/>
      <c r="C404" s="278" t="s">
        <v>899</v>
      </c>
      <c r="D404" s="278" t="s">
        <v>206</v>
      </c>
      <c r="E404" s="279" t="s">
        <v>3421</v>
      </c>
      <c r="F404" s="280" t="s">
        <v>3422</v>
      </c>
      <c r="G404" s="281" t="s">
        <v>215</v>
      </c>
      <c r="H404" s="282">
        <v>300</v>
      </c>
      <c r="I404" s="283"/>
      <c r="J404" s="284">
        <f>ROUND(I404*H404,2)</f>
        <v>0</v>
      </c>
      <c r="K404" s="285"/>
      <c r="L404" s="286"/>
      <c r="M404" s="287" t="s">
        <v>1</v>
      </c>
      <c r="N404" s="288" t="s">
        <v>47</v>
      </c>
      <c r="O404" s="94"/>
      <c r="P404" s="260">
        <f>O404*H404</f>
        <v>0</v>
      </c>
      <c r="Q404" s="260">
        <v>0</v>
      </c>
      <c r="R404" s="260">
        <f>Q404*H404</f>
        <v>0</v>
      </c>
      <c r="S404" s="260">
        <v>0</v>
      </c>
      <c r="T404" s="261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62" t="s">
        <v>209</v>
      </c>
      <c r="AT404" s="262" t="s">
        <v>206</v>
      </c>
      <c r="AU404" s="262" t="s">
        <v>92</v>
      </c>
      <c r="AY404" s="18" t="s">
        <v>195</v>
      </c>
      <c r="BE404" s="154">
        <f>IF(N404="základní",J404,0)</f>
        <v>0</v>
      </c>
      <c r="BF404" s="154">
        <f>IF(N404="snížená",J404,0)</f>
        <v>0</v>
      </c>
      <c r="BG404" s="154">
        <f>IF(N404="zákl. přenesená",J404,0)</f>
        <v>0</v>
      </c>
      <c r="BH404" s="154">
        <f>IF(N404="sníž. přenesená",J404,0)</f>
        <v>0</v>
      </c>
      <c r="BI404" s="154">
        <f>IF(N404="nulová",J404,0)</f>
        <v>0</v>
      </c>
      <c r="BJ404" s="18" t="s">
        <v>90</v>
      </c>
      <c r="BK404" s="154">
        <f>ROUND(I404*H404,2)</f>
        <v>0</v>
      </c>
      <c r="BL404" s="18" t="s">
        <v>200</v>
      </c>
      <c r="BM404" s="262" t="s">
        <v>3423</v>
      </c>
    </row>
    <row r="405" spans="1:47" s="2" customFormat="1" ht="12">
      <c r="A405" s="41"/>
      <c r="B405" s="42"/>
      <c r="C405" s="43"/>
      <c r="D405" s="263" t="s">
        <v>202</v>
      </c>
      <c r="E405" s="43"/>
      <c r="F405" s="264" t="s">
        <v>3422</v>
      </c>
      <c r="G405" s="43"/>
      <c r="H405" s="43"/>
      <c r="I405" s="221"/>
      <c r="J405" s="43"/>
      <c r="K405" s="43"/>
      <c r="L405" s="44"/>
      <c r="M405" s="265"/>
      <c r="N405" s="266"/>
      <c r="O405" s="94"/>
      <c r="P405" s="94"/>
      <c r="Q405" s="94"/>
      <c r="R405" s="94"/>
      <c r="S405" s="94"/>
      <c r="T405" s="95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18" t="s">
        <v>202</v>
      </c>
      <c r="AU405" s="18" t="s">
        <v>92</v>
      </c>
    </row>
    <row r="406" spans="1:65" s="2" customFormat="1" ht="24.15" customHeight="1">
      <c r="A406" s="41"/>
      <c r="B406" s="42"/>
      <c r="C406" s="278" t="s">
        <v>904</v>
      </c>
      <c r="D406" s="278" t="s">
        <v>206</v>
      </c>
      <c r="E406" s="279" t="s">
        <v>3424</v>
      </c>
      <c r="F406" s="280" t="s">
        <v>3425</v>
      </c>
      <c r="G406" s="281" t="s">
        <v>215</v>
      </c>
      <c r="H406" s="282">
        <v>300</v>
      </c>
      <c r="I406" s="283"/>
      <c r="J406" s="284">
        <f>ROUND(I406*H406,2)</f>
        <v>0</v>
      </c>
      <c r="K406" s="285"/>
      <c r="L406" s="286"/>
      <c r="M406" s="287" t="s">
        <v>1</v>
      </c>
      <c r="N406" s="288" t="s">
        <v>47</v>
      </c>
      <c r="O406" s="94"/>
      <c r="P406" s="260">
        <f>O406*H406</f>
        <v>0</v>
      </c>
      <c r="Q406" s="260">
        <v>0</v>
      </c>
      <c r="R406" s="260">
        <f>Q406*H406</f>
        <v>0</v>
      </c>
      <c r="S406" s="260">
        <v>0</v>
      </c>
      <c r="T406" s="261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62" t="s">
        <v>209</v>
      </c>
      <c r="AT406" s="262" t="s">
        <v>206</v>
      </c>
      <c r="AU406" s="262" t="s">
        <v>92</v>
      </c>
      <c r="AY406" s="18" t="s">
        <v>195</v>
      </c>
      <c r="BE406" s="154">
        <f>IF(N406="základní",J406,0)</f>
        <v>0</v>
      </c>
      <c r="BF406" s="154">
        <f>IF(N406="snížená",J406,0)</f>
        <v>0</v>
      </c>
      <c r="BG406" s="154">
        <f>IF(N406="zákl. přenesená",J406,0)</f>
        <v>0</v>
      </c>
      <c r="BH406" s="154">
        <f>IF(N406="sníž. přenesená",J406,0)</f>
        <v>0</v>
      </c>
      <c r="BI406" s="154">
        <f>IF(N406="nulová",J406,0)</f>
        <v>0</v>
      </c>
      <c r="BJ406" s="18" t="s">
        <v>90</v>
      </c>
      <c r="BK406" s="154">
        <f>ROUND(I406*H406,2)</f>
        <v>0</v>
      </c>
      <c r="BL406" s="18" t="s">
        <v>200</v>
      </c>
      <c r="BM406" s="262" t="s">
        <v>3426</v>
      </c>
    </row>
    <row r="407" spans="1:47" s="2" customFormat="1" ht="12">
      <c r="A407" s="41"/>
      <c r="B407" s="42"/>
      <c r="C407" s="43"/>
      <c r="D407" s="263" t="s">
        <v>202</v>
      </c>
      <c r="E407" s="43"/>
      <c r="F407" s="264" t="s">
        <v>3425</v>
      </c>
      <c r="G407" s="43"/>
      <c r="H407" s="43"/>
      <c r="I407" s="221"/>
      <c r="J407" s="43"/>
      <c r="K407" s="43"/>
      <c r="L407" s="44"/>
      <c r="M407" s="265"/>
      <c r="N407" s="266"/>
      <c r="O407" s="94"/>
      <c r="P407" s="94"/>
      <c r="Q407" s="94"/>
      <c r="R407" s="94"/>
      <c r="S407" s="94"/>
      <c r="T407" s="95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8" t="s">
        <v>202</v>
      </c>
      <c r="AU407" s="18" t="s">
        <v>92</v>
      </c>
    </row>
    <row r="408" spans="1:65" s="2" customFormat="1" ht="16.5" customHeight="1">
      <c r="A408" s="41"/>
      <c r="B408" s="42"/>
      <c r="C408" s="278" t="s">
        <v>909</v>
      </c>
      <c r="D408" s="278" t="s">
        <v>206</v>
      </c>
      <c r="E408" s="279" t="s">
        <v>3427</v>
      </c>
      <c r="F408" s="280" t="s">
        <v>3428</v>
      </c>
      <c r="G408" s="281" t="s">
        <v>215</v>
      </c>
      <c r="H408" s="282">
        <v>1700</v>
      </c>
      <c r="I408" s="283"/>
      <c r="J408" s="284">
        <f>ROUND(I408*H408,2)</f>
        <v>0</v>
      </c>
      <c r="K408" s="285"/>
      <c r="L408" s="286"/>
      <c r="M408" s="287" t="s">
        <v>1</v>
      </c>
      <c r="N408" s="288" t="s">
        <v>47</v>
      </c>
      <c r="O408" s="94"/>
      <c r="P408" s="260">
        <f>O408*H408</f>
        <v>0</v>
      </c>
      <c r="Q408" s="260">
        <v>0</v>
      </c>
      <c r="R408" s="260">
        <f>Q408*H408</f>
        <v>0</v>
      </c>
      <c r="S408" s="260">
        <v>0</v>
      </c>
      <c r="T408" s="261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62" t="s">
        <v>209</v>
      </c>
      <c r="AT408" s="262" t="s">
        <v>206</v>
      </c>
      <c r="AU408" s="262" t="s">
        <v>92</v>
      </c>
      <c r="AY408" s="18" t="s">
        <v>195</v>
      </c>
      <c r="BE408" s="154">
        <f>IF(N408="základní",J408,0)</f>
        <v>0</v>
      </c>
      <c r="BF408" s="154">
        <f>IF(N408="snížená",J408,0)</f>
        <v>0</v>
      </c>
      <c r="BG408" s="154">
        <f>IF(N408="zákl. přenesená",J408,0)</f>
        <v>0</v>
      </c>
      <c r="BH408" s="154">
        <f>IF(N408="sníž. přenesená",J408,0)</f>
        <v>0</v>
      </c>
      <c r="BI408" s="154">
        <f>IF(N408="nulová",J408,0)</f>
        <v>0</v>
      </c>
      <c r="BJ408" s="18" t="s">
        <v>90</v>
      </c>
      <c r="BK408" s="154">
        <f>ROUND(I408*H408,2)</f>
        <v>0</v>
      </c>
      <c r="BL408" s="18" t="s">
        <v>200</v>
      </c>
      <c r="BM408" s="262" t="s">
        <v>3429</v>
      </c>
    </row>
    <row r="409" spans="1:47" s="2" customFormat="1" ht="12">
      <c r="A409" s="41"/>
      <c r="B409" s="42"/>
      <c r="C409" s="43"/>
      <c r="D409" s="263" t="s">
        <v>202</v>
      </c>
      <c r="E409" s="43"/>
      <c r="F409" s="264" t="s">
        <v>3428</v>
      </c>
      <c r="G409" s="43"/>
      <c r="H409" s="43"/>
      <c r="I409" s="221"/>
      <c r="J409" s="43"/>
      <c r="K409" s="43"/>
      <c r="L409" s="44"/>
      <c r="M409" s="265"/>
      <c r="N409" s="266"/>
      <c r="O409" s="94"/>
      <c r="P409" s="94"/>
      <c r="Q409" s="94"/>
      <c r="R409" s="94"/>
      <c r="S409" s="94"/>
      <c r="T409" s="95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8" t="s">
        <v>202</v>
      </c>
      <c r="AU409" s="18" t="s">
        <v>92</v>
      </c>
    </row>
    <row r="410" spans="1:65" s="2" customFormat="1" ht="24.15" customHeight="1">
      <c r="A410" s="41"/>
      <c r="B410" s="42"/>
      <c r="C410" s="278" t="s">
        <v>915</v>
      </c>
      <c r="D410" s="278" t="s">
        <v>206</v>
      </c>
      <c r="E410" s="279" t="s">
        <v>3430</v>
      </c>
      <c r="F410" s="280" t="s">
        <v>3431</v>
      </c>
      <c r="G410" s="281" t="s">
        <v>215</v>
      </c>
      <c r="H410" s="282">
        <v>1600</v>
      </c>
      <c r="I410" s="283"/>
      <c r="J410" s="284">
        <f>ROUND(I410*H410,2)</f>
        <v>0</v>
      </c>
      <c r="K410" s="285"/>
      <c r="L410" s="286"/>
      <c r="M410" s="287" t="s">
        <v>1</v>
      </c>
      <c r="N410" s="288" t="s">
        <v>47</v>
      </c>
      <c r="O410" s="94"/>
      <c r="P410" s="260">
        <f>O410*H410</f>
        <v>0</v>
      </c>
      <c r="Q410" s="260">
        <v>0</v>
      </c>
      <c r="R410" s="260">
        <f>Q410*H410</f>
        <v>0</v>
      </c>
      <c r="S410" s="260">
        <v>0</v>
      </c>
      <c r="T410" s="261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62" t="s">
        <v>209</v>
      </c>
      <c r="AT410" s="262" t="s">
        <v>206</v>
      </c>
      <c r="AU410" s="262" t="s">
        <v>92</v>
      </c>
      <c r="AY410" s="18" t="s">
        <v>195</v>
      </c>
      <c r="BE410" s="154">
        <f>IF(N410="základní",J410,0)</f>
        <v>0</v>
      </c>
      <c r="BF410" s="154">
        <f>IF(N410="snížená",J410,0)</f>
        <v>0</v>
      </c>
      <c r="BG410" s="154">
        <f>IF(N410="zákl. přenesená",J410,0)</f>
        <v>0</v>
      </c>
      <c r="BH410" s="154">
        <f>IF(N410="sníž. přenesená",J410,0)</f>
        <v>0</v>
      </c>
      <c r="BI410" s="154">
        <f>IF(N410="nulová",J410,0)</f>
        <v>0</v>
      </c>
      <c r="BJ410" s="18" t="s">
        <v>90</v>
      </c>
      <c r="BK410" s="154">
        <f>ROUND(I410*H410,2)</f>
        <v>0</v>
      </c>
      <c r="BL410" s="18" t="s">
        <v>200</v>
      </c>
      <c r="BM410" s="262" t="s">
        <v>3432</v>
      </c>
    </row>
    <row r="411" spans="1:47" s="2" customFormat="1" ht="12">
      <c r="A411" s="41"/>
      <c r="B411" s="42"/>
      <c r="C411" s="43"/>
      <c r="D411" s="263" t="s">
        <v>202</v>
      </c>
      <c r="E411" s="43"/>
      <c r="F411" s="264" t="s">
        <v>3431</v>
      </c>
      <c r="G411" s="43"/>
      <c r="H411" s="43"/>
      <c r="I411" s="221"/>
      <c r="J411" s="43"/>
      <c r="K411" s="43"/>
      <c r="L411" s="44"/>
      <c r="M411" s="265"/>
      <c r="N411" s="266"/>
      <c r="O411" s="94"/>
      <c r="P411" s="94"/>
      <c r="Q411" s="94"/>
      <c r="R411" s="94"/>
      <c r="S411" s="94"/>
      <c r="T411" s="95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18" t="s">
        <v>202</v>
      </c>
      <c r="AU411" s="18" t="s">
        <v>92</v>
      </c>
    </row>
    <row r="412" spans="1:65" s="2" customFormat="1" ht="24.15" customHeight="1">
      <c r="A412" s="41"/>
      <c r="B412" s="42"/>
      <c r="C412" s="278" t="s">
        <v>919</v>
      </c>
      <c r="D412" s="278" t="s">
        <v>206</v>
      </c>
      <c r="E412" s="279" t="s">
        <v>3433</v>
      </c>
      <c r="F412" s="280" t="s">
        <v>3434</v>
      </c>
      <c r="G412" s="281" t="s">
        <v>215</v>
      </c>
      <c r="H412" s="282">
        <v>1200</v>
      </c>
      <c r="I412" s="283"/>
      <c r="J412" s="284">
        <f>ROUND(I412*H412,2)</f>
        <v>0</v>
      </c>
      <c r="K412" s="285"/>
      <c r="L412" s="286"/>
      <c r="M412" s="287" t="s">
        <v>1</v>
      </c>
      <c r="N412" s="288" t="s">
        <v>47</v>
      </c>
      <c r="O412" s="94"/>
      <c r="P412" s="260">
        <f>O412*H412</f>
        <v>0</v>
      </c>
      <c r="Q412" s="260">
        <v>0</v>
      </c>
      <c r="R412" s="260">
        <f>Q412*H412</f>
        <v>0</v>
      </c>
      <c r="S412" s="260">
        <v>0</v>
      </c>
      <c r="T412" s="261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62" t="s">
        <v>209</v>
      </c>
      <c r="AT412" s="262" t="s">
        <v>206</v>
      </c>
      <c r="AU412" s="262" t="s">
        <v>92</v>
      </c>
      <c r="AY412" s="18" t="s">
        <v>195</v>
      </c>
      <c r="BE412" s="154">
        <f>IF(N412="základní",J412,0)</f>
        <v>0</v>
      </c>
      <c r="BF412" s="154">
        <f>IF(N412="snížená",J412,0)</f>
        <v>0</v>
      </c>
      <c r="BG412" s="154">
        <f>IF(N412="zákl. přenesená",J412,0)</f>
        <v>0</v>
      </c>
      <c r="BH412" s="154">
        <f>IF(N412="sníž. přenesená",J412,0)</f>
        <v>0</v>
      </c>
      <c r="BI412" s="154">
        <f>IF(N412="nulová",J412,0)</f>
        <v>0</v>
      </c>
      <c r="BJ412" s="18" t="s">
        <v>90</v>
      </c>
      <c r="BK412" s="154">
        <f>ROUND(I412*H412,2)</f>
        <v>0</v>
      </c>
      <c r="BL412" s="18" t="s">
        <v>200</v>
      </c>
      <c r="BM412" s="262" t="s">
        <v>3435</v>
      </c>
    </row>
    <row r="413" spans="1:47" s="2" customFormat="1" ht="12">
      <c r="A413" s="41"/>
      <c r="B413" s="42"/>
      <c r="C413" s="43"/>
      <c r="D413" s="263" t="s">
        <v>202</v>
      </c>
      <c r="E413" s="43"/>
      <c r="F413" s="264" t="s">
        <v>3434</v>
      </c>
      <c r="G413" s="43"/>
      <c r="H413" s="43"/>
      <c r="I413" s="221"/>
      <c r="J413" s="43"/>
      <c r="K413" s="43"/>
      <c r="L413" s="44"/>
      <c r="M413" s="265"/>
      <c r="N413" s="266"/>
      <c r="O413" s="94"/>
      <c r="P413" s="94"/>
      <c r="Q413" s="94"/>
      <c r="R413" s="94"/>
      <c r="S413" s="94"/>
      <c r="T413" s="95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8" t="s">
        <v>202</v>
      </c>
      <c r="AU413" s="18" t="s">
        <v>92</v>
      </c>
    </row>
    <row r="414" spans="1:65" s="2" customFormat="1" ht="24.15" customHeight="1">
      <c r="A414" s="41"/>
      <c r="B414" s="42"/>
      <c r="C414" s="278" t="s">
        <v>924</v>
      </c>
      <c r="D414" s="278" t="s">
        <v>206</v>
      </c>
      <c r="E414" s="279" t="s">
        <v>3436</v>
      </c>
      <c r="F414" s="280" t="s">
        <v>3437</v>
      </c>
      <c r="G414" s="281" t="s">
        <v>215</v>
      </c>
      <c r="H414" s="282">
        <v>200</v>
      </c>
      <c r="I414" s="283"/>
      <c r="J414" s="284">
        <f>ROUND(I414*H414,2)</f>
        <v>0</v>
      </c>
      <c r="K414" s="285"/>
      <c r="L414" s="286"/>
      <c r="M414" s="287" t="s">
        <v>1</v>
      </c>
      <c r="N414" s="288" t="s">
        <v>47</v>
      </c>
      <c r="O414" s="94"/>
      <c r="P414" s="260">
        <f>O414*H414</f>
        <v>0</v>
      </c>
      <c r="Q414" s="260">
        <v>0</v>
      </c>
      <c r="R414" s="260">
        <f>Q414*H414</f>
        <v>0</v>
      </c>
      <c r="S414" s="260">
        <v>0</v>
      </c>
      <c r="T414" s="261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62" t="s">
        <v>209</v>
      </c>
      <c r="AT414" s="262" t="s">
        <v>206</v>
      </c>
      <c r="AU414" s="262" t="s">
        <v>92</v>
      </c>
      <c r="AY414" s="18" t="s">
        <v>195</v>
      </c>
      <c r="BE414" s="154">
        <f>IF(N414="základní",J414,0)</f>
        <v>0</v>
      </c>
      <c r="BF414" s="154">
        <f>IF(N414="snížená",J414,0)</f>
        <v>0</v>
      </c>
      <c r="BG414" s="154">
        <f>IF(N414="zákl. přenesená",J414,0)</f>
        <v>0</v>
      </c>
      <c r="BH414" s="154">
        <f>IF(N414="sníž. přenesená",J414,0)</f>
        <v>0</v>
      </c>
      <c r="BI414" s="154">
        <f>IF(N414="nulová",J414,0)</f>
        <v>0</v>
      </c>
      <c r="BJ414" s="18" t="s">
        <v>90</v>
      </c>
      <c r="BK414" s="154">
        <f>ROUND(I414*H414,2)</f>
        <v>0</v>
      </c>
      <c r="BL414" s="18" t="s">
        <v>200</v>
      </c>
      <c r="BM414" s="262" t="s">
        <v>3438</v>
      </c>
    </row>
    <row r="415" spans="1:47" s="2" customFormat="1" ht="12">
      <c r="A415" s="41"/>
      <c r="B415" s="42"/>
      <c r="C415" s="43"/>
      <c r="D415" s="263" t="s">
        <v>202</v>
      </c>
      <c r="E415" s="43"/>
      <c r="F415" s="264" t="s">
        <v>3437</v>
      </c>
      <c r="G415" s="43"/>
      <c r="H415" s="43"/>
      <c r="I415" s="221"/>
      <c r="J415" s="43"/>
      <c r="K415" s="43"/>
      <c r="L415" s="44"/>
      <c r="M415" s="265"/>
      <c r="N415" s="266"/>
      <c r="O415" s="94"/>
      <c r="P415" s="94"/>
      <c r="Q415" s="94"/>
      <c r="R415" s="94"/>
      <c r="S415" s="94"/>
      <c r="T415" s="95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8" t="s">
        <v>202</v>
      </c>
      <c r="AU415" s="18" t="s">
        <v>92</v>
      </c>
    </row>
    <row r="416" spans="1:65" s="2" customFormat="1" ht="24.15" customHeight="1">
      <c r="A416" s="41"/>
      <c r="B416" s="42"/>
      <c r="C416" s="250" t="s">
        <v>928</v>
      </c>
      <c r="D416" s="250" t="s">
        <v>196</v>
      </c>
      <c r="E416" s="251" t="s">
        <v>3439</v>
      </c>
      <c r="F416" s="252" t="s">
        <v>3440</v>
      </c>
      <c r="G416" s="253" t="s">
        <v>215</v>
      </c>
      <c r="H416" s="254">
        <v>400</v>
      </c>
      <c r="I416" s="255"/>
      <c r="J416" s="256">
        <f>ROUND(I416*H416,2)</f>
        <v>0</v>
      </c>
      <c r="K416" s="257"/>
      <c r="L416" s="44"/>
      <c r="M416" s="258" t="s">
        <v>1</v>
      </c>
      <c r="N416" s="259" t="s">
        <v>47</v>
      </c>
      <c r="O416" s="94"/>
      <c r="P416" s="260">
        <f>O416*H416</f>
        <v>0</v>
      </c>
      <c r="Q416" s="260">
        <v>0</v>
      </c>
      <c r="R416" s="260">
        <f>Q416*H416</f>
        <v>0</v>
      </c>
      <c r="S416" s="260">
        <v>0</v>
      </c>
      <c r="T416" s="261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62" t="s">
        <v>200</v>
      </c>
      <c r="AT416" s="262" t="s">
        <v>196</v>
      </c>
      <c r="AU416" s="262" t="s">
        <v>92</v>
      </c>
      <c r="AY416" s="18" t="s">
        <v>195</v>
      </c>
      <c r="BE416" s="154">
        <f>IF(N416="základní",J416,0)</f>
        <v>0</v>
      </c>
      <c r="BF416" s="154">
        <f>IF(N416="snížená",J416,0)</f>
        <v>0</v>
      </c>
      <c r="BG416" s="154">
        <f>IF(N416="zákl. přenesená",J416,0)</f>
        <v>0</v>
      </c>
      <c r="BH416" s="154">
        <f>IF(N416="sníž. přenesená",J416,0)</f>
        <v>0</v>
      </c>
      <c r="BI416" s="154">
        <f>IF(N416="nulová",J416,0)</f>
        <v>0</v>
      </c>
      <c r="BJ416" s="18" t="s">
        <v>90</v>
      </c>
      <c r="BK416" s="154">
        <f>ROUND(I416*H416,2)</f>
        <v>0</v>
      </c>
      <c r="BL416" s="18" t="s">
        <v>200</v>
      </c>
      <c r="BM416" s="262" t="s">
        <v>3441</v>
      </c>
    </row>
    <row r="417" spans="1:47" s="2" customFormat="1" ht="12">
      <c r="A417" s="41"/>
      <c r="B417" s="42"/>
      <c r="C417" s="43"/>
      <c r="D417" s="263" t="s">
        <v>202</v>
      </c>
      <c r="E417" s="43"/>
      <c r="F417" s="264" t="s">
        <v>3440</v>
      </c>
      <c r="G417" s="43"/>
      <c r="H417" s="43"/>
      <c r="I417" s="221"/>
      <c r="J417" s="43"/>
      <c r="K417" s="43"/>
      <c r="L417" s="44"/>
      <c r="M417" s="265"/>
      <c r="N417" s="266"/>
      <c r="O417" s="94"/>
      <c r="P417" s="94"/>
      <c r="Q417" s="94"/>
      <c r="R417" s="94"/>
      <c r="S417" s="94"/>
      <c r="T417" s="95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18" t="s">
        <v>202</v>
      </c>
      <c r="AU417" s="18" t="s">
        <v>92</v>
      </c>
    </row>
    <row r="418" spans="1:65" s="2" customFormat="1" ht="21.75" customHeight="1">
      <c r="A418" s="41"/>
      <c r="B418" s="42"/>
      <c r="C418" s="278" t="s">
        <v>933</v>
      </c>
      <c r="D418" s="278" t="s">
        <v>206</v>
      </c>
      <c r="E418" s="279" t="s">
        <v>3442</v>
      </c>
      <c r="F418" s="280" t="s">
        <v>3443</v>
      </c>
      <c r="G418" s="281" t="s">
        <v>215</v>
      </c>
      <c r="H418" s="282">
        <v>400</v>
      </c>
      <c r="I418" s="283"/>
      <c r="J418" s="284">
        <f>ROUND(I418*H418,2)</f>
        <v>0</v>
      </c>
      <c r="K418" s="285"/>
      <c r="L418" s="286"/>
      <c r="M418" s="287" t="s">
        <v>1</v>
      </c>
      <c r="N418" s="288" t="s">
        <v>47</v>
      </c>
      <c r="O418" s="94"/>
      <c r="P418" s="260">
        <f>O418*H418</f>
        <v>0</v>
      </c>
      <c r="Q418" s="260">
        <v>0</v>
      </c>
      <c r="R418" s="260">
        <f>Q418*H418</f>
        <v>0</v>
      </c>
      <c r="S418" s="260">
        <v>0</v>
      </c>
      <c r="T418" s="261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62" t="s">
        <v>209</v>
      </c>
      <c r="AT418" s="262" t="s">
        <v>206</v>
      </c>
      <c r="AU418" s="262" t="s">
        <v>92</v>
      </c>
      <c r="AY418" s="18" t="s">
        <v>195</v>
      </c>
      <c r="BE418" s="154">
        <f>IF(N418="základní",J418,0)</f>
        <v>0</v>
      </c>
      <c r="BF418" s="154">
        <f>IF(N418="snížená",J418,0)</f>
        <v>0</v>
      </c>
      <c r="BG418" s="154">
        <f>IF(N418="zákl. přenesená",J418,0)</f>
        <v>0</v>
      </c>
      <c r="BH418" s="154">
        <f>IF(N418="sníž. přenesená",J418,0)</f>
        <v>0</v>
      </c>
      <c r="BI418" s="154">
        <f>IF(N418="nulová",J418,0)</f>
        <v>0</v>
      </c>
      <c r="BJ418" s="18" t="s">
        <v>90</v>
      </c>
      <c r="BK418" s="154">
        <f>ROUND(I418*H418,2)</f>
        <v>0</v>
      </c>
      <c r="BL418" s="18" t="s">
        <v>200</v>
      </c>
      <c r="BM418" s="262" t="s">
        <v>3444</v>
      </c>
    </row>
    <row r="419" spans="1:47" s="2" customFormat="1" ht="12">
      <c r="A419" s="41"/>
      <c r="B419" s="42"/>
      <c r="C419" s="43"/>
      <c r="D419" s="263" t="s">
        <v>202</v>
      </c>
      <c r="E419" s="43"/>
      <c r="F419" s="264" t="s">
        <v>3443</v>
      </c>
      <c r="G419" s="43"/>
      <c r="H419" s="43"/>
      <c r="I419" s="221"/>
      <c r="J419" s="43"/>
      <c r="K419" s="43"/>
      <c r="L419" s="44"/>
      <c r="M419" s="265"/>
      <c r="N419" s="266"/>
      <c r="O419" s="94"/>
      <c r="P419" s="94"/>
      <c r="Q419" s="94"/>
      <c r="R419" s="94"/>
      <c r="S419" s="94"/>
      <c r="T419" s="95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8" t="s">
        <v>202</v>
      </c>
      <c r="AU419" s="18" t="s">
        <v>92</v>
      </c>
    </row>
    <row r="420" spans="1:65" s="2" customFormat="1" ht="24.15" customHeight="1">
      <c r="A420" s="41"/>
      <c r="B420" s="42"/>
      <c r="C420" s="250" t="s">
        <v>937</v>
      </c>
      <c r="D420" s="250" t="s">
        <v>196</v>
      </c>
      <c r="E420" s="251" t="s">
        <v>3445</v>
      </c>
      <c r="F420" s="252" t="s">
        <v>3446</v>
      </c>
      <c r="G420" s="253" t="s">
        <v>215</v>
      </c>
      <c r="H420" s="254">
        <v>150</v>
      </c>
      <c r="I420" s="255"/>
      <c r="J420" s="256">
        <f>ROUND(I420*H420,2)</f>
        <v>0</v>
      </c>
      <c r="K420" s="257"/>
      <c r="L420" s="44"/>
      <c r="M420" s="258" t="s">
        <v>1</v>
      </c>
      <c r="N420" s="259" t="s">
        <v>47</v>
      </c>
      <c r="O420" s="94"/>
      <c r="P420" s="260">
        <f>O420*H420</f>
        <v>0</v>
      </c>
      <c r="Q420" s="260">
        <v>0</v>
      </c>
      <c r="R420" s="260">
        <f>Q420*H420</f>
        <v>0</v>
      </c>
      <c r="S420" s="260">
        <v>0</v>
      </c>
      <c r="T420" s="261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62" t="s">
        <v>200</v>
      </c>
      <c r="AT420" s="262" t="s">
        <v>196</v>
      </c>
      <c r="AU420" s="262" t="s">
        <v>92</v>
      </c>
      <c r="AY420" s="18" t="s">
        <v>195</v>
      </c>
      <c r="BE420" s="154">
        <f>IF(N420="základní",J420,0)</f>
        <v>0</v>
      </c>
      <c r="BF420" s="154">
        <f>IF(N420="snížená",J420,0)</f>
        <v>0</v>
      </c>
      <c r="BG420" s="154">
        <f>IF(N420="zákl. přenesená",J420,0)</f>
        <v>0</v>
      </c>
      <c r="BH420" s="154">
        <f>IF(N420="sníž. přenesená",J420,0)</f>
        <v>0</v>
      </c>
      <c r="BI420" s="154">
        <f>IF(N420="nulová",J420,0)</f>
        <v>0</v>
      </c>
      <c r="BJ420" s="18" t="s">
        <v>90</v>
      </c>
      <c r="BK420" s="154">
        <f>ROUND(I420*H420,2)</f>
        <v>0</v>
      </c>
      <c r="BL420" s="18" t="s">
        <v>200</v>
      </c>
      <c r="BM420" s="262" t="s">
        <v>3447</v>
      </c>
    </row>
    <row r="421" spans="1:47" s="2" customFormat="1" ht="12">
      <c r="A421" s="41"/>
      <c r="B421" s="42"/>
      <c r="C421" s="43"/>
      <c r="D421" s="263" t="s">
        <v>202</v>
      </c>
      <c r="E421" s="43"/>
      <c r="F421" s="264" t="s">
        <v>3446</v>
      </c>
      <c r="G421" s="43"/>
      <c r="H421" s="43"/>
      <c r="I421" s="221"/>
      <c r="J421" s="43"/>
      <c r="K421" s="43"/>
      <c r="L421" s="44"/>
      <c r="M421" s="265"/>
      <c r="N421" s="266"/>
      <c r="O421" s="94"/>
      <c r="P421" s="94"/>
      <c r="Q421" s="94"/>
      <c r="R421" s="94"/>
      <c r="S421" s="94"/>
      <c r="T421" s="95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18" t="s">
        <v>202</v>
      </c>
      <c r="AU421" s="18" t="s">
        <v>92</v>
      </c>
    </row>
    <row r="422" spans="1:65" s="2" customFormat="1" ht="24.15" customHeight="1">
      <c r="A422" s="41"/>
      <c r="B422" s="42"/>
      <c r="C422" s="278" t="s">
        <v>941</v>
      </c>
      <c r="D422" s="278" t="s">
        <v>206</v>
      </c>
      <c r="E422" s="279" t="s">
        <v>3448</v>
      </c>
      <c r="F422" s="280" t="s">
        <v>3449</v>
      </c>
      <c r="G422" s="281" t="s">
        <v>215</v>
      </c>
      <c r="H422" s="282">
        <v>150</v>
      </c>
      <c r="I422" s="283"/>
      <c r="J422" s="284">
        <f>ROUND(I422*H422,2)</f>
        <v>0</v>
      </c>
      <c r="K422" s="285"/>
      <c r="L422" s="286"/>
      <c r="M422" s="287" t="s">
        <v>1</v>
      </c>
      <c r="N422" s="288" t="s">
        <v>47</v>
      </c>
      <c r="O422" s="94"/>
      <c r="P422" s="260">
        <f>O422*H422</f>
        <v>0</v>
      </c>
      <c r="Q422" s="260">
        <v>0</v>
      </c>
      <c r="R422" s="260">
        <f>Q422*H422</f>
        <v>0</v>
      </c>
      <c r="S422" s="260">
        <v>0</v>
      </c>
      <c r="T422" s="261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62" t="s">
        <v>209</v>
      </c>
      <c r="AT422" s="262" t="s">
        <v>206</v>
      </c>
      <c r="AU422" s="262" t="s">
        <v>92</v>
      </c>
      <c r="AY422" s="18" t="s">
        <v>195</v>
      </c>
      <c r="BE422" s="154">
        <f>IF(N422="základní",J422,0)</f>
        <v>0</v>
      </c>
      <c r="BF422" s="154">
        <f>IF(N422="snížená",J422,0)</f>
        <v>0</v>
      </c>
      <c r="BG422" s="154">
        <f>IF(N422="zákl. přenesená",J422,0)</f>
        <v>0</v>
      </c>
      <c r="BH422" s="154">
        <f>IF(N422="sníž. přenesená",J422,0)</f>
        <v>0</v>
      </c>
      <c r="BI422" s="154">
        <f>IF(N422="nulová",J422,0)</f>
        <v>0</v>
      </c>
      <c r="BJ422" s="18" t="s">
        <v>90</v>
      </c>
      <c r="BK422" s="154">
        <f>ROUND(I422*H422,2)</f>
        <v>0</v>
      </c>
      <c r="BL422" s="18" t="s">
        <v>200</v>
      </c>
      <c r="BM422" s="262" t="s">
        <v>3450</v>
      </c>
    </row>
    <row r="423" spans="1:47" s="2" customFormat="1" ht="12">
      <c r="A423" s="41"/>
      <c r="B423" s="42"/>
      <c r="C423" s="43"/>
      <c r="D423" s="263" t="s">
        <v>202</v>
      </c>
      <c r="E423" s="43"/>
      <c r="F423" s="264" t="s">
        <v>3449</v>
      </c>
      <c r="G423" s="43"/>
      <c r="H423" s="43"/>
      <c r="I423" s="221"/>
      <c r="J423" s="43"/>
      <c r="K423" s="43"/>
      <c r="L423" s="44"/>
      <c r="M423" s="265"/>
      <c r="N423" s="266"/>
      <c r="O423" s="94"/>
      <c r="P423" s="94"/>
      <c r="Q423" s="94"/>
      <c r="R423" s="94"/>
      <c r="S423" s="94"/>
      <c r="T423" s="95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18" t="s">
        <v>202</v>
      </c>
      <c r="AU423" s="18" t="s">
        <v>92</v>
      </c>
    </row>
    <row r="424" spans="1:65" s="2" customFormat="1" ht="33" customHeight="1">
      <c r="A424" s="41"/>
      <c r="B424" s="42"/>
      <c r="C424" s="250" t="s">
        <v>946</v>
      </c>
      <c r="D424" s="250" t="s">
        <v>196</v>
      </c>
      <c r="E424" s="251" t="s">
        <v>3451</v>
      </c>
      <c r="F424" s="252" t="s">
        <v>3452</v>
      </c>
      <c r="G424" s="253" t="s">
        <v>215</v>
      </c>
      <c r="H424" s="254">
        <v>200</v>
      </c>
      <c r="I424" s="255"/>
      <c r="J424" s="256">
        <f>ROUND(I424*H424,2)</f>
        <v>0</v>
      </c>
      <c r="K424" s="257"/>
      <c r="L424" s="44"/>
      <c r="M424" s="258" t="s">
        <v>1</v>
      </c>
      <c r="N424" s="259" t="s">
        <v>47</v>
      </c>
      <c r="O424" s="94"/>
      <c r="P424" s="260">
        <f>O424*H424</f>
        <v>0</v>
      </c>
      <c r="Q424" s="260">
        <v>0</v>
      </c>
      <c r="R424" s="260">
        <f>Q424*H424</f>
        <v>0</v>
      </c>
      <c r="S424" s="260">
        <v>0</v>
      </c>
      <c r="T424" s="261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62" t="s">
        <v>200</v>
      </c>
      <c r="AT424" s="262" t="s">
        <v>196</v>
      </c>
      <c r="AU424" s="262" t="s">
        <v>92</v>
      </c>
      <c r="AY424" s="18" t="s">
        <v>195</v>
      </c>
      <c r="BE424" s="154">
        <f>IF(N424="základní",J424,0)</f>
        <v>0</v>
      </c>
      <c r="BF424" s="154">
        <f>IF(N424="snížená",J424,0)</f>
        <v>0</v>
      </c>
      <c r="BG424" s="154">
        <f>IF(N424="zákl. přenesená",J424,0)</f>
        <v>0</v>
      </c>
      <c r="BH424" s="154">
        <f>IF(N424="sníž. přenesená",J424,0)</f>
        <v>0</v>
      </c>
      <c r="BI424" s="154">
        <f>IF(N424="nulová",J424,0)</f>
        <v>0</v>
      </c>
      <c r="BJ424" s="18" t="s">
        <v>90</v>
      </c>
      <c r="BK424" s="154">
        <f>ROUND(I424*H424,2)</f>
        <v>0</v>
      </c>
      <c r="BL424" s="18" t="s">
        <v>200</v>
      </c>
      <c r="BM424" s="262" t="s">
        <v>3453</v>
      </c>
    </row>
    <row r="425" spans="1:47" s="2" customFormat="1" ht="12">
      <c r="A425" s="41"/>
      <c r="B425" s="42"/>
      <c r="C425" s="43"/>
      <c r="D425" s="263" t="s">
        <v>202</v>
      </c>
      <c r="E425" s="43"/>
      <c r="F425" s="264" t="s">
        <v>3452</v>
      </c>
      <c r="G425" s="43"/>
      <c r="H425" s="43"/>
      <c r="I425" s="221"/>
      <c r="J425" s="43"/>
      <c r="K425" s="43"/>
      <c r="L425" s="44"/>
      <c r="M425" s="265"/>
      <c r="N425" s="266"/>
      <c r="O425" s="94"/>
      <c r="P425" s="94"/>
      <c r="Q425" s="94"/>
      <c r="R425" s="94"/>
      <c r="S425" s="94"/>
      <c r="T425" s="95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8" t="s">
        <v>202</v>
      </c>
      <c r="AU425" s="18" t="s">
        <v>92</v>
      </c>
    </row>
    <row r="426" spans="1:65" s="2" customFormat="1" ht="16.5" customHeight="1">
      <c r="A426" s="41"/>
      <c r="B426" s="42"/>
      <c r="C426" s="278" t="s">
        <v>954</v>
      </c>
      <c r="D426" s="278" t="s">
        <v>206</v>
      </c>
      <c r="E426" s="279" t="s">
        <v>3454</v>
      </c>
      <c r="F426" s="280" t="s">
        <v>3455</v>
      </c>
      <c r="G426" s="281" t="s">
        <v>215</v>
      </c>
      <c r="H426" s="282">
        <v>200</v>
      </c>
      <c r="I426" s="283"/>
      <c r="J426" s="284">
        <f>ROUND(I426*H426,2)</f>
        <v>0</v>
      </c>
      <c r="K426" s="285"/>
      <c r="L426" s="286"/>
      <c r="M426" s="287" t="s">
        <v>1</v>
      </c>
      <c r="N426" s="288" t="s">
        <v>47</v>
      </c>
      <c r="O426" s="94"/>
      <c r="P426" s="260">
        <f>O426*H426</f>
        <v>0</v>
      </c>
      <c r="Q426" s="260">
        <v>0</v>
      </c>
      <c r="R426" s="260">
        <f>Q426*H426</f>
        <v>0</v>
      </c>
      <c r="S426" s="260">
        <v>0</v>
      </c>
      <c r="T426" s="261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62" t="s">
        <v>209</v>
      </c>
      <c r="AT426" s="262" t="s">
        <v>206</v>
      </c>
      <c r="AU426" s="262" t="s">
        <v>92</v>
      </c>
      <c r="AY426" s="18" t="s">
        <v>195</v>
      </c>
      <c r="BE426" s="154">
        <f>IF(N426="základní",J426,0)</f>
        <v>0</v>
      </c>
      <c r="BF426" s="154">
        <f>IF(N426="snížená",J426,0)</f>
        <v>0</v>
      </c>
      <c r="BG426" s="154">
        <f>IF(N426="zákl. přenesená",J426,0)</f>
        <v>0</v>
      </c>
      <c r="BH426" s="154">
        <f>IF(N426="sníž. přenesená",J426,0)</f>
        <v>0</v>
      </c>
      <c r="BI426" s="154">
        <f>IF(N426="nulová",J426,0)</f>
        <v>0</v>
      </c>
      <c r="BJ426" s="18" t="s">
        <v>90</v>
      </c>
      <c r="BK426" s="154">
        <f>ROUND(I426*H426,2)</f>
        <v>0</v>
      </c>
      <c r="BL426" s="18" t="s">
        <v>200</v>
      </c>
      <c r="BM426" s="262" t="s">
        <v>3456</v>
      </c>
    </row>
    <row r="427" spans="1:47" s="2" customFormat="1" ht="12">
      <c r="A427" s="41"/>
      <c r="B427" s="42"/>
      <c r="C427" s="43"/>
      <c r="D427" s="263" t="s">
        <v>202</v>
      </c>
      <c r="E427" s="43"/>
      <c r="F427" s="264" t="s">
        <v>3455</v>
      </c>
      <c r="G427" s="43"/>
      <c r="H427" s="43"/>
      <c r="I427" s="221"/>
      <c r="J427" s="43"/>
      <c r="K427" s="43"/>
      <c r="L427" s="44"/>
      <c r="M427" s="265"/>
      <c r="N427" s="266"/>
      <c r="O427" s="94"/>
      <c r="P427" s="94"/>
      <c r="Q427" s="94"/>
      <c r="R427" s="94"/>
      <c r="S427" s="94"/>
      <c r="T427" s="95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18" t="s">
        <v>202</v>
      </c>
      <c r="AU427" s="18" t="s">
        <v>92</v>
      </c>
    </row>
    <row r="428" spans="1:65" s="2" customFormat="1" ht="16.5" customHeight="1">
      <c r="A428" s="41"/>
      <c r="B428" s="42"/>
      <c r="C428" s="278" t="s">
        <v>959</v>
      </c>
      <c r="D428" s="278" t="s">
        <v>206</v>
      </c>
      <c r="E428" s="279" t="s">
        <v>3457</v>
      </c>
      <c r="F428" s="280" t="s">
        <v>3458</v>
      </c>
      <c r="G428" s="281" t="s">
        <v>353</v>
      </c>
      <c r="H428" s="282">
        <v>400</v>
      </c>
      <c r="I428" s="283"/>
      <c r="J428" s="284">
        <f>ROUND(I428*H428,2)</f>
        <v>0</v>
      </c>
      <c r="K428" s="285"/>
      <c r="L428" s="286"/>
      <c r="M428" s="287" t="s">
        <v>1</v>
      </c>
      <c r="N428" s="288" t="s">
        <v>47</v>
      </c>
      <c r="O428" s="94"/>
      <c r="P428" s="260">
        <f>O428*H428</f>
        <v>0</v>
      </c>
      <c r="Q428" s="260">
        <v>0</v>
      </c>
      <c r="R428" s="260">
        <f>Q428*H428</f>
        <v>0</v>
      </c>
      <c r="S428" s="260">
        <v>0</v>
      </c>
      <c r="T428" s="261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62" t="s">
        <v>209</v>
      </c>
      <c r="AT428" s="262" t="s">
        <v>206</v>
      </c>
      <c r="AU428" s="262" t="s">
        <v>92</v>
      </c>
      <c r="AY428" s="18" t="s">
        <v>195</v>
      </c>
      <c r="BE428" s="154">
        <f>IF(N428="základní",J428,0)</f>
        <v>0</v>
      </c>
      <c r="BF428" s="154">
        <f>IF(N428="snížená",J428,0)</f>
        <v>0</v>
      </c>
      <c r="BG428" s="154">
        <f>IF(N428="zákl. přenesená",J428,0)</f>
        <v>0</v>
      </c>
      <c r="BH428" s="154">
        <f>IF(N428="sníž. přenesená",J428,0)</f>
        <v>0</v>
      </c>
      <c r="BI428" s="154">
        <f>IF(N428="nulová",J428,0)</f>
        <v>0</v>
      </c>
      <c r="BJ428" s="18" t="s">
        <v>90</v>
      </c>
      <c r="BK428" s="154">
        <f>ROUND(I428*H428,2)</f>
        <v>0</v>
      </c>
      <c r="BL428" s="18" t="s">
        <v>200</v>
      </c>
      <c r="BM428" s="262" t="s">
        <v>3459</v>
      </c>
    </row>
    <row r="429" spans="1:47" s="2" customFormat="1" ht="12">
      <c r="A429" s="41"/>
      <c r="B429" s="42"/>
      <c r="C429" s="43"/>
      <c r="D429" s="263" t="s">
        <v>202</v>
      </c>
      <c r="E429" s="43"/>
      <c r="F429" s="264" t="s">
        <v>3458</v>
      </c>
      <c r="G429" s="43"/>
      <c r="H429" s="43"/>
      <c r="I429" s="221"/>
      <c r="J429" s="43"/>
      <c r="K429" s="43"/>
      <c r="L429" s="44"/>
      <c r="M429" s="265"/>
      <c r="N429" s="266"/>
      <c r="O429" s="94"/>
      <c r="P429" s="94"/>
      <c r="Q429" s="94"/>
      <c r="R429" s="94"/>
      <c r="S429" s="94"/>
      <c r="T429" s="95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18" t="s">
        <v>202</v>
      </c>
      <c r="AU429" s="18" t="s">
        <v>92</v>
      </c>
    </row>
    <row r="430" spans="1:65" s="2" customFormat="1" ht="24.15" customHeight="1">
      <c r="A430" s="41"/>
      <c r="B430" s="42"/>
      <c r="C430" s="250" t="s">
        <v>964</v>
      </c>
      <c r="D430" s="250" t="s">
        <v>196</v>
      </c>
      <c r="E430" s="251" t="s">
        <v>3460</v>
      </c>
      <c r="F430" s="252" t="s">
        <v>3461</v>
      </c>
      <c r="G430" s="253" t="s">
        <v>215</v>
      </c>
      <c r="H430" s="254">
        <v>200</v>
      </c>
      <c r="I430" s="255"/>
      <c r="J430" s="256">
        <f>ROUND(I430*H430,2)</f>
        <v>0</v>
      </c>
      <c r="K430" s="257"/>
      <c r="L430" s="44"/>
      <c r="M430" s="258" t="s">
        <v>1</v>
      </c>
      <c r="N430" s="259" t="s">
        <v>47</v>
      </c>
      <c r="O430" s="94"/>
      <c r="P430" s="260">
        <f>O430*H430</f>
        <v>0</v>
      </c>
      <c r="Q430" s="260">
        <v>0</v>
      </c>
      <c r="R430" s="260">
        <f>Q430*H430</f>
        <v>0</v>
      </c>
      <c r="S430" s="260">
        <v>0</v>
      </c>
      <c r="T430" s="261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62" t="s">
        <v>200</v>
      </c>
      <c r="AT430" s="262" t="s">
        <v>196</v>
      </c>
      <c r="AU430" s="262" t="s">
        <v>92</v>
      </c>
      <c r="AY430" s="18" t="s">
        <v>195</v>
      </c>
      <c r="BE430" s="154">
        <f>IF(N430="základní",J430,0)</f>
        <v>0</v>
      </c>
      <c r="BF430" s="154">
        <f>IF(N430="snížená",J430,0)</f>
        <v>0</v>
      </c>
      <c r="BG430" s="154">
        <f>IF(N430="zákl. přenesená",J430,0)</f>
        <v>0</v>
      </c>
      <c r="BH430" s="154">
        <f>IF(N430="sníž. přenesená",J430,0)</f>
        <v>0</v>
      </c>
      <c r="BI430" s="154">
        <f>IF(N430="nulová",J430,0)</f>
        <v>0</v>
      </c>
      <c r="BJ430" s="18" t="s">
        <v>90</v>
      </c>
      <c r="BK430" s="154">
        <f>ROUND(I430*H430,2)</f>
        <v>0</v>
      </c>
      <c r="BL430" s="18" t="s">
        <v>200</v>
      </c>
      <c r="BM430" s="262" t="s">
        <v>3462</v>
      </c>
    </row>
    <row r="431" spans="1:47" s="2" customFormat="1" ht="12">
      <c r="A431" s="41"/>
      <c r="B431" s="42"/>
      <c r="C431" s="43"/>
      <c r="D431" s="263" t="s">
        <v>202</v>
      </c>
      <c r="E431" s="43"/>
      <c r="F431" s="264" t="s">
        <v>3461</v>
      </c>
      <c r="G431" s="43"/>
      <c r="H431" s="43"/>
      <c r="I431" s="221"/>
      <c r="J431" s="43"/>
      <c r="K431" s="43"/>
      <c r="L431" s="44"/>
      <c r="M431" s="265"/>
      <c r="N431" s="266"/>
      <c r="O431" s="94"/>
      <c r="P431" s="94"/>
      <c r="Q431" s="94"/>
      <c r="R431" s="94"/>
      <c r="S431" s="94"/>
      <c r="T431" s="95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8" t="s">
        <v>202</v>
      </c>
      <c r="AU431" s="18" t="s">
        <v>92</v>
      </c>
    </row>
    <row r="432" spans="1:65" s="2" customFormat="1" ht="24.15" customHeight="1">
      <c r="A432" s="41"/>
      <c r="B432" s="42"/>
      <c r="C432" s="278" t="s">
        <v>969</v>
      </c>
      <c r="D432" s="278" t="s">
        <v>206</v>
      </c>
      <c r="E432" s="279" t="s">
        <v>3463</v>
      </c>
      <c r="F432" s="280" t="s">
        <v>3464</v>
      </c>
      <c r="G432" s="281" t="s">
        <v>215</v>
      </c>
      <c r="H432" s="282">
        <v>200</v>
      </c>
      <c r="I432" s="283"/>
      <c r="J432" s="284">
        <f>ROUND(I432*H432,2)</f>
        <v>0</v>
      </c>
      <c r="K432" s="285"/>
      <c r="L432" s="286"/>
      <c r="M432" s="287" t="s">
        <v>1</v>
      </c>
      <c r="N432" s="288" t="s">
        <v>47</v>
      </c>
      <c r="O432" s="94"/>
      <c r="P432" s="260">
        <f>O432*H432</f>
        <v>0</v>
      </c>
      <c r="Q432" s="260">
        <v>0</v>
      </c>
      <c r="R432" s="260">
        <f>Q432*H432</f>
        <v>0</v>
      </c>
      <c r="S432" s="260">
        <v>0</v>
      </c>
      <c r="T432" s="261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62" t="s">
        <v>209</v>
      </c>
      <c r="AT432" s="262" t="s">
        <v>206</v>
      </c>
      <c r="AU432" s="262" t="s">
        <v>92</v>
      </c>
      <c r="AY432" s="18" t="s">
        <v>195</v>
      </c>
      <c r="BE432" s="154">
        <f>IF(N432="základní",J432,0)</f>
        <v>0</v>
      </c>
      <c r="BF432" s="154">
        <f>IF(N432="snížená",J432,0)</f>
        <v>0</v>
      </c>
      <c r="BG432" s="154">
        <f>IF(N432="zákl. přenesená",J432,0)</f>
        <v>0</v>
      </c>
      <c r="BH432" s="154">
        <f>IF(N432="sníž. přenesená",J432,0)</f>
        <v>0</v>
      </c>
      <c r="BI432" s="154">
        <f>IF(N432="nulová",J432,0)</f>
        <v>0</v>
      </c>
      <c r="BJ432" s="18" t="s">
        <v>90</v>
      </c>
      <c r="BK432" s="154">
        <f>ROUND(I432*H432,2)</f>
        <v>0</v>
      </c>
      <c r="BL432" s="18" t="s">
        <v>200</v>
      </c>
      <c r="BM432" s="262" t="s">
        <v>3465</v>
      </c>
    </row>
    <row r="433" spans="1:47" s="2" customFormat="1" ht="12">
      <c r="A433" s="41"/>
      <c r="B433" s="42"/>
      <c r="C433" s="43"/>
      <c r="D433" s="263" t="s">
        <v>202</v>
      </c>
      <c r="E433" s="43"/>
      <c r="F433" s="264" t="s">
        <v>3464</v>
      </c>
      <c r="G433" s="43"/>
      <c r="H433" s="43"/>
      <c r="I433" s="221"/>
      <c r="J433" s="43"/>
      <c r="K433" s="43"/>
      <c r="L433" s="44"/>
      <c r="M433" s="265"/>
      <c r="N433" s="266"/>
      <c r="O433" s="94"/>
      <c r="P433" s="94"/>
      <c r="Q433" s="94"/>
      <c r="R433" s="94"/>
      <c r="S433" s="94"/>
      <c r="T433" s="95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18" t="s">
        <v>202</v>
      </c>
      <c r="AU433" s="18" t="s">
        <v>92</v>
      </c>
    </row>
    <row r="434" spans="1:65" s="2" customFormat="1" ht="16.5" customHeight="1">
      <c r="A434" s="41"/>
      <c r="B434" s="42"/>
      <c r="C434" s="250" t="s">
        <v>975</v>
      </c>
      <c r="D434" s="250" t="s">
        <v>196</v>
      </c>
      <c r="E434" s="251" t="s">
        <v>3466</v>
      </c>
      <c r="F434" s="252" t="s">
        <v>3467</v>
      </c>
      <c r="G434" s="253" t="s">
        <v>215</v>
      </c>
      <c r="H434" s="254">
        <v>300</v>
      </c>
      <c r="I434" s="255"/>
      <c r="J434" s="256">
        <f>ROUND(I434*H434,2)</f>
        <v>0</v>
      </c>
      <c r="K434" s="257"/>
      <c r="L434" s="44"/>
      <c r="M434" s="258" t="s">
        <v>1</v>
      </c>
      <c r="N434" s="259" t="s">
        <v>47</v>
      </c>
      <c r="O434" s="94"/>
      <c r="P434" s="260">
        <f>O434*H434</f>
        <v>0</v>
      </c>
      <c r="Q434" s="260">
        <v>0</v>
      </c>
      <c r="R434" s="260">
        <f>Q434*H434</f>
        <v>0</v>
      </c>
      <c r="S434" s="260">
        <v>0</v>
      </c>
      <c r="T434" s="261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62" t="s">
        <v>200</v>
      </c>
      <c r="AT434" s="262" t="s">
        <v>196</v>
      </c>
      <c r="AU434" s="262" t="s">
        <v>92</v>
      </c>
      <c r="AY434" s="18" t="s">
        <v>195</v>
      </c>
      <c r="BE434" s="154">
        <f>IF(N434="základní",J434,0)</f>
        <v>0</v>
      </c>
      <c r="BF434" s="154">
        <f>IF(N434="snížená",J434,0)</f>
        <v>0</v>
      </c>
      <c r="BG434" s="154">
        <f>IF(N434="zákl. přenesená",J434,0)</f>
        <v>0</v>
      </c>
      <c r="BH434" s="154">
        <f>IF(N434="sníž. přenesená",J434,0)</f>
        <v>0</v>
      </c>
      <c r="BI434" s="154">
        <f>IF(N434="nulová",J434,0)</f>
        <v>0</v>
      </c>
      <c r="BJ434" s="18" t="s">
        <v>90</v>
      </c>
      <c r="BK434" s="154">
        <f>ROUND(I434*H434,2)</f>
        <v>0</v>
      </c>
      <c r="BL434" s="18" t="s">
        <v>200</v>
      </c>
      <c r="BM434" s="262" t="s">
        <v>3468</v>
      </c>
    </row>
    <row r="435" spans="1:47" s="2" customFormat="1" ht="12">
      <c r="A435" s="41"/>
      <c r="B435" s="42"/>
      <c r="C435" s="43"/>
      <c r="D435" s="263" t="s">
        <v>202</v>
      </c>
      <c r="E435" s="43"/>
      <c r="F435" s="264" t="s">
        <v>3467</v>
      </c>
      <c r="G435" s="43"/>
      <c r="H435" s="43"/>
      <c r="I435" s="221"/>
      <c r="J435" s="43"/>
      <c r="K435" s="43"/>
      <c r="L435" s="44"/>
      <c r="M435" s="265"/>
      <c r="N435" s="266"/>
      <c r="O435" s="94"/>
      <c r="P435" s="94"/>
      <c r="Q435" s="94"/>
      <c r="R435" s="94"/>
      <c r="S435" s="94"/>
      <c r="T435" s="95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8" t="s">
        <v>202</v>
      </c>
      <c r="AU435" s="18" t="s">
        <v>92</v>
      </c>
    </row>
    <row r="436" spans="1:65" s="2" customFormat="1" ht="24.15" customHeight="1">
      <c r="A436" s="41"/>
      <c r="B436" s="42"/>
      <c r="C436" s="278" t="s">
        <v>981</v>
      </c>
      <c r="D436" s="278" t="s">
        <v>206</v>
      </c>
      <c r="E436" s="279" t="s">
        <v>3469</v>
      </c>
      <c r="F436" s="280" t="s">
        <v>3470</v>
      </c>
      <c r="G436" s="281" t="s">
        <v>215</v>
      </c>
      <c r="H436" s="282">
        <v>300</v>
      </c>
      <c r="I436" s="283"/>
      <c r="J436" s="284">
        <f>ROUND(I436*H436,2)</f>
        <v>0</v>
      </c>
      <c r="K436" s="285"/>
      <c r="L436" s="286"/>
      <c r="M436" s="287" t="s">
        <v>1</v>
      </c>
      <c r="N436" s="288" t="s">
        <v>47</v>
      </c>
      <c r="O436" s="94"/>
      <c r="P436" s="260">
        <f>O436*H436</f>
        <v>0</v>
      </c>
      <c r="Q436" s="260">
        <v>0</v>
      </c>
      <c r="R436" s="260">
        <f>Q436*H436</f>
        <v>0</v>
      </c>
      <c r="S436" s="260">
        <v>0</v>
      </c>
      <c r="T436" s="261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62" t="s">
        <v>209</v>
      </c>
      <c r="AT436" s="262" t="s">
        <v>206</v>
      </c>
      <c r="AU436" s="262" t="s">
        <v>92</v>
      </c>
      <c r="AY436" s="18" t="s">
        <v>195</v>
      </c>
      <c r="BE436" s="154">
        <f>IF(N436="základní",J436,0)</f>
        <v>0</v>
      </c>
      <c r="BF436" s="154">
        <f>IF(N436="snížená",J436,0)</f>
        <v>0</v>
      </c>
      <c r="BG436" s="154">
        <f>IF(N436="zákl. přenesená",J436,0)</f>
        <v>0</v>
      </c>
      <c r="BH436" s="154">
        <f>IF(N436="sníž. přenesená",J436,0)</f>
        <v>0</v>
      </c>
      <c r="BI436" s="154">
        <f>IF(N436="nulová",J436,0)</f>
        <v>0</v>
      </c>
      <c r="BJ436" s="18" t="s">
        <v>90</v>
      </c>
      <c r="BK436" s="154">
        <f>ROUND(I436*H436,2)</f>
        <v>0</v>
      </c>
      <c r="BL436" s="18" t="s">
        <v>200</v>
      </c>
      <c r="BM436" s="262" t="s">
        <v>3471</v>
      </c>
    </row>
    <row r="437" spans="1:47" s="2" customFormat="1" ht="12">
      <c r="A437" s="41"/>
      <c r="B437" s="42"/>
      <c r="C437" s="43"/>
      <c r="D437" s="263" t="s">
        <v>202</v>
      </c>
      <c r="E437" s="43"/>
      <c r="F437" s="264" t="s">
        <v>3470</v>
      </c>
      <c r="G437" s="43"/>
      <c r="H437" s="43"/>
      <c r="I437" s="221"/>
      <c r="J437" s="43"/>
      <c r="K437" s="43"/>
      <c r="L437" s="44"/>
      <c r="M437" s="265"/>
      <c r="N437" s="266"/>
      <c r="O437" s="94"/>
      <c r="P437" s="94"/>
      <c r="Q437" s="94"/>
      <c r="R437" s="94"/>
      <c r="S437" s="94"/>
      <c r="T437" s="95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8" t="s">
        <v>202</v>
      </c>
      <c r="AU437" s="18" t="s">
        <v>92</v>
      </c>
    </row>
    <row r="438" spans="1:65" s="2" customFormat="1" ht="16.5" customHeight="1">
      <c r="A438" s="41"/>
      <c r="B438" s="42"/>
      <c r="C438" s="250" t="s">
        <v>986</v>
      </c>
      <c r="D438" s="250" t="s">
        <v>196</v>
      </c>
      <c r="E438" s="251" t="s">
        <v>3472</v>
      </c>
      <c r="F438" s="252" t="s">
        <v>3473</v>
      </c>
      <c r="G438" s="253" t="s">
        <v>215</v>
      </c>
      <c r="H438" s="254">
        <v>40</v>
      </c>
      <c r="I438" s="255"/>
      <c r="J438" s="256">
        <f>ROUND(I438*H438,2)</f>
        <v>0</v>
      </c>
      <c r="K438" s="257"/>
      <c r="L438" s="44"/>
      <c r="M438" s="258" t="s">
        <v>1</v>
      </c>
      <c r="N438" s="259" t="s">
        <v>47</v>
      </c>
      <c r="O438" s="94"/>
      <c r="P438" s="260">
        <f>O438*H438</f>
        <v>0</v>
      </c>
      <c r="Q438" s="260">
        <v>0</v>
      </c>
      <c r="R438" s="260">
        <f>Q438*H438</f>
        <v>0</v>
      </c>
      <c r="S438" s="260">
        <v>0</v>
      </c>
      <c r="T438" s="261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62" t="s">
        <v>200</v>
      </c>
      <c r="AT438" s="262" t="s">
        <v>196</v>
      </c>
      <c r="AU438" s="262" t="s">
        <v>92</v>
      </c>
      <c r="AY438" s="18" t="s">
        <v>195</v>
      </c>
      <c r="BE438" s="154">
        <f>IF(N438="základní",J438,0)</f>
        <v>0</v>
      </c>
      <c r="BF438" s="154">
        <f>IF(N438="snížená",J438,0)</f>
        <v>0</v>
      </c>
      <c r="BG438" s="154">
        <f>IF(N438="zákl. přenesená",J438,0)</f>
        <v>0</v>
      </c>
      <c r="BH438" s="154">
        <f>IF(N438="sníž. přenesená",J438,0)</f>
        <v>0</v>
      </c>
      <c r="BI438" s="154">
        <f>IF(N438="nulová",J438,0)</f>
        <v>0</v>
      </c>
      <c r="BJ438" s="18" t="s">
        <v>90</v>
      </c>
      <c r="BK438" s="154">
        <f>ROUND(I438*H438,2)</f>
        <v>0</v>
      </c>
      <c r="BL438" s="18" t="s">
        <v>200</v>
      </c>
      <c r="BM438" s="262" t="s">
        <v>3474</v>
      </c>
    </row>
    <row r="439" spans="1:47" s="2" customFormat="1" ht="12">
      <c r="A439" s="41"/>
      <c r="B439" s="42"/>
      <c r="C439" s="43"/>
      <c r="D439" s="263" t="s">
        <v>202</v>
      </c>
      <c r="E439" s="43"/>
      <c r="F439" s="264" t="s">
        <v>3473</v>
      </c>
      <c r="G439" s="43"/>
      <c r="H439" s="43"/>
      <c r="I439" s="221"/>
      <c r="J439" s="43"/>
      <c r="K439" s="43"/>
      <c r="L439" s="44"/>
      <c r="M439" s="265"/>
      <c r="N439" s="266"/>
      <c r="O439" s="94"/>
      <c r="P439" s="94"/>
      <c r="Q439" s="94"/>
      <c r="R439" s="94"/>
      <c r="S439" s="94"/>
      <c r="T439" s="95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18" t="s">
        <v>202</v>
      </c>
      <c r="AU439" s="18" t="s">
        <v>92</v>
      </c>
    </row>
    <row r="440" spans="1:65" s="2" customFormat="1" ht="16.5" customHeight="1">
      <c r="A440" s="41"/>
      <c r="B440" s="42"/>
      <c r="C440" s="278" t="s">
        <v>991</v>
      </c>
      <c r="D440" s="278" t="s">
        <v>206</v>
      </c>
      <c r="E440" s="279" t="s">
        <v>3475</v>
      </c>
      <c r="F440" s="280" t="s">
        <v>3476</v>
      </c>
      <c r="G440" s="281" t="s">
        <v>215</v>
      </c>
      <c r="H440" s="282">
        <v>40</v>
      </c>
      <c r="I440" s="283"/>
      <c r="J440" s="284">
        <f>ROUND(I440*H440,2)</f>
        <v>0</v>
      </c>
      <c r="K440" s="285"/>
      <c r="L440" s="286"/>
      <c r="M440" s="287" t="s">
        <v>1</v>
      </c>
      <c r="N440" s="288" t="s">
        <v>47</v>
      </c>
      <c r="O440" s="94"/>
      <c r="P440" s="260">
        <f>O440*H440</f>
        <v>0</v>
      </c>
      <c r="Q440" s="260">
        <v>0</v>
      </c>
      <c r="R440" s="260">
        <f>Q440*H440</f>
        <v>0</v>
      </c>
      <c r="S440" s="260">
        <v>0</v>
      </c>
      <c r="T440" s="261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62" t="s">
        <v>209</v>
      </c>
      <c r="AT440" s="262" t="s">
        <v>206</v>
      </c>
      <c r="AU440" s="262" t="s">
        <v>92</v>
      </c>
      <c r="AY440" s="18" t="s">
        <v>195</v>
      </c>
      <c r="BE440" s="154">
        <f>IF(N440="základní",J440,0)</f>
        <v>0</v>
      </c>
      <c r="BF440" s="154">
        <f>IF(N440="snížená",J440,0)</f>
        <v>0</v>
      </c>
      <c r="BG440" s="154">
        <f>IF(N440="zákl. přenesená",J440,0)</f>
        <v>0</v>
      </c>
      <c r="BH440" s="154">
        <f>IF(N440="sníž. přenesená",J440,0)</f>
        <v>0</v>
      </c>
      <c r="BI440" s="154">
        <f>IF(N440="nulová",J440,0)</f>
        <v>0</v>
      </c>
      <c r="BJ440" s="18" t="s">
        <v>90</v>
      </c>
      <c r="BK440" s="154">
        <f>ROUND(I440*H440,2)</f>
        <v>0</v>
      </c>
      <c r="BL440" s="18" t="s">
        <v>200</v>
      </c>
      <c r="BM440" s="262" t="s">
        <v>3477</v>
      </c>
    </row>
    <row r="441" spans="1:47" s="2" customFormat="1" ht="12">
      <c r="A441" s="41"/>
      <c r="B441" s="42"/>
      <c r="C441" s="43"/>
      <c r="D441" s="263" t="s">
        <v>202</v>
      </c>
      <c r="E441" s="43"/>
      <c r="F441" s="264" t="s">
        <v>3476</v>
      </c>
      <c r="G441" s="43"/>
      <c r="H441" s="43"/>
      <c r="I441" s="221"/>
      <c r="J441" s="43"/>
      <c r="K441" s="43"/>
      <c r="L441" s="44"/>
      <c r="M441" s="265"/>
      <c r="N441" s="266"/>
      <c r="O441" s="94"/>
      <c r="P441" s="94"/>
      <c r="Q441" s="94"/>
      <c r="R441" s="94"/>
      <c r="S441" s="94"/>
      <c r="T441" s="95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8" t="s">
        <v>202</v>
      </c>
      <c r="AU441" s="18" t="s">
        <v>92</v>
      </c>
    </row>
    <row r="442" spans="1:65" s="2" customFormat="1" ht="16.5" customHeight="1">
      <c r="A442" s="41"/>
      <c r="B442" s="42"/>
      <c r="C442" s="278" t="s">
        <v>996</v>
      </c>
      <c r="D442" s="278" t="s">
        <v>206</v>
      </c>
      <c r="E442" s="279" t="s">
        <v>3478</v>
      </c>
      <c r="F442" s="280" t="s">
        <v>3479</v>
      </c>
      <c r="G442" s="281" t="s">
        <v>353</v>
      </c>
      <c r="H442" s="282">
        <v>40</v>
      </c>
      <c r="I442" s="283"/>
      <c r="J442" s="284">
        <f>ROUND(I442*H442,2)</f>
        <v>0</v>
      </c>
      <c r="K442" s="285"/>
      <c r="L442" s="286"/>
      <c r="M442" s="287" t="s">
        <v>1</v>
      </c>
      <c r="N442" s="288" t="s">
        <v>47</v>
      </c>
      <c r="O442" s="94"/>
      <c r="P442" s="260">
        <f>O442*H442</f>
        <v>0</v>
      </c>
      <c r="Q442" s="260">
        <v>0</v>
      </c>
      <c r="R442" s="260">
        <f>Q442*H442</f>
        <v>0</v>
      </c>
      <c r="S442" s="260">
        <v>0</v>
      </c>
      <c r="T442" s="261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62" t="s">
        <v>209</v>
      </c>
      <c r="AT442" s="262" t="s">
        <v>206</v>
      </c>
      <c r="AU442" s="262" t="s">
        <v>92</v>
      </c>
      <c r="AY442" s="18" t="s">
        <v>195</v>
      </c>
      <c r="BE442" s="154">
        <f>IF(N442="základní",J442,0)</f>
        <v>0</v>
      </c>
      <c r="BF442" s="154">
        <f>IF(N442="snížená",J442,0)</f>
        <v>0</v>
      </c>
      <c r="BG442" s="154">
        <f>IF(N442="zákl. přenesená",J442,0)</f>
        <v>0</v>
      </c>
      <c r="BH442" s="154">
        <f>IF(N442="sníž. přenesená",J442,0)</f>
        <v>0</v>
      </c>
      <c r="BI442" s="154">
        <f>IF(N442="nulová",J442,0)</f>
        <v>0</v>
      </c>
      <c r="BJ442" s="18" t="s">
        <v>90</v>
      </c>
      <c r="BK442" s="154">
        <f>ROUND(I442*H442,2)</f>
        <v>0</v>
      </c>
      <c r="BL442" s="18" t="s">
        <v>200</v>
      </c>
      <c r="BM442" s="262" t="s">
        <v>3480</v>
      </c>
    </row>
    <row r="443" spans="1:47" s="2" customFormat="1" ht="12">
      <c r="A443" s="41"/>
      <c r="B443" s="42"/>
      <c r="C443" s="43"/>
      <c r="D443" s="263" t="s">
        <v>202</v>
      </c>
      <c r="E443" s="43"/>
      <c r="F443" s="264" t="s">
        <v>3479</v>
      </c>
      <c r="G443" s="43"/>
      <c r="H443" s="43"/>
      <c r="I443" s="221"/>
      <c r="J443" s="43"/>
      <c r="K443" s="43"/>
      <c r="L443" s="44"/>
      <c r="M443" s="265"/>
      <c r="N443" s="266"/>
      <c r="O443" s="94"/>
      <c r="P443" s="94"/>
      <c r="Q443" s="94"/>
      <c r="R443" s="94"/>
      <c r="S443" s="94"/>
      <c r="T443" s="95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8" t="s">
        <v>202</v>
      </c>
      <c r="AU443" s="18" t="s">
        <v>92</v>
      </c>
    </row>
    <row r="444" spans="1:65" s="2" customFormat="1" ht="24.15" customHeight="1">
      <c r="A444" s="41"/>
      <c r="B444" s="42"/>
      <c r="C444" s="250" t="s">
        <v>1001</v>
      </c>
      <c r="D444" s="250" t="s">
        <v>196</v>
      </c>
      <c r="E444" s="251" t="s">
        <v>3481</v>
      </c>
      <c r="F444" s="252" t="s">
        <v>3482</v>
      </c>
      <c r="G444" s="253" t="s">
        <v>353</v>
      </c>
      <c r="H444" s="254">
        <v>80</v>
      </c>
      <c r="I444" s="255"/>
      <c r="J444" s="256">
        <f>ROUND(I444*H444,2)</f>
        <v>0</v>
      </c>
      <c r="K444" s="257"/>
      <c r="L444" s="44"/>
      <c r="M444" s="258" t="s">
        <v>1</v>
      </c>
      <c r="N444" s="259" t="s">
        <v>47</v>
      </c>
      <c r="O444" s="94"/>
      <c r="P444" s="260">
        <f>O444*H444</f>
        <v>0</v>
      </c>
      <c r="Q444" s="260">
        <v>0</v>
      </c>
      <c r="R444" s="260">
        <f>Q444*H444</f>
        <v>0</v>
      </c>
      <c r="S444" s="260">
        <v>0</v>
      </c>
      <c r="T444" s="261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62" t="s">
        <v>200</v>
      </c>
      <c r="AT444" s="262" t="s">
        <v>196</v>
      </c>
      <c r="AU444" s="262" t="s">
        <v>92</v>
      </c>
      <c r="AY444" s="18" t="s">
        <v>195</v>
      </c>
      <c r="BE444" s="154">
        <f>IF(N444="základní",J444,0)</f>
        <v>0</v>
      </c>
      <c r="BF444" s="154">
        <f>IF(N444="snížená",J444,0)</f>
        <v>0</v>
      </c>
      <c r="BG444" s="154">
        <f>IF(N444="zákl. přenesená",J444,0)</f>
        <v>0</v>
      </c>
      <c r="BH444" s="154">
        <f>IF(N444="sníž. přenesená",J444,0)</f>
        <v>0</v>
      </c>
      <c r="BI444" s="154">
        <f>IF(N444="nulová",J444,0)</f>
        <v>0</v>
      </c>
      <c r="BJ444" s="18" t="s">
        <v>90</v>
      </c>
      <c r="BK444" s="154">
        <f>ROUND(I444*H444,2)</f>
        <v>0</v>
      </c>
      <c r="BL444" s="18" t="s">
        <v>200</v>
      </c>
      <c r="BM444" s="262" t="s">
        <v>3483</v>
      </c>
    </row>
    <row r="445" spans="1:47" s="2" customFormat="1" ht="12">
      <c r="A445" s="41"/>
      <c r="B445" s="42"/>
      <c r="C445" s="43"/>
      <c r="D445" s="263" t="s">
        <v>202</v>
      </c>
      <c r="E445" s="43"/>
      <c r="F445" s="264" t="s">
        <v>3482</v>
      </c>
      <c r="G445" s="43"/>
      <c r="H445" s="43"/>
      <c r="I445" s="221"/>
      <c r="J445" s="43"/>
      <c r="K445" s="43"/>
      <c r="L445" s="44"/>
      <c r="M445" s="265"/>
      <c r="N445" s="266"/>
      <c r="O445" s="94"/>
      <c r="P445" s="94"/>
      <c r="Q445" s="94"/>
      <c r="R445" s="94"/>
      <c r="S445" s="94"/>
      <c r="T445" s="95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8" t="s">
        <v>202</v>
      </c>
      <c r="AU445" s="18" t="s">
        <v>92</v>
      </c>
    </row>
    <row r="446" spans="1:65" s="2" customFormat="1" ht="16.5" customHeight="1">
      <c r="A446" s="41"/>
      <c r="B446" s="42"/>
      <c r="C446" s="278" t="s">
        <v>1009</v>
      </c>
      <c r="D446" s="278" t="s">
        <v>206</v>
      </c>
      <c r="E446" s="279" t="s">
        <v>3484</v>
      </c>
      <c r="F446" s="280" t="s">
        <v>3485</v>
      </c>
      <c r="G446" s="281" t="s">
        <v>353</v>
      </c>
      <c r="H446" s="282">
        <v>80</v>
      </c>
      <c r="I446" s="283"/>
      <c r="J446" s="284">
        <f>ROUND(I446*H446,2)</f>
        <v>0</v>
      </c>
      <c r="K446" s="285"/>
      <c r="L446" s="286"/>
      <c r="M446" s="287" t="s">
        <v>1</v>
      </c>
      <c r="N446" s="288" t="s">
        <v>47</v>
      </c>
      <c r="O446" s="94"/>
      <c r="P446" s="260">
        <f>O446*H446</f>
        <v>0</v>
      </c>
      <c r="Q446" s="260">
        <v>0</v>
      </c>
      <c r="R446" s="260">
        <f>Q446*H446</f>
        <v>0</v>
      </c>
      <c r="S446" s="260">
        <v>0</v>
      </c>
      <c r="T446" s="261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2" t="s">
        <v>209</v>
      </c>
      <c r="AT446" s="262" t="s">
        <v>206</v>
      </c>
      <c r="AU446" s="262" t="s">
        <v>92</v>
      </c>
      <c r="AY446" s="18" t="s">
        <v>195</v>
      </c>
      <c r="BE446" s="154">
        <f>IF(N446="základní",J446,0)</f>
        <v>0</v>
      </c>
      <c r="BF446" s="154">
        <f>IF(N446="snížená",J446,0)</f>
        <v>0</v>
      </c>
      <c r="BG446" s="154">
        <f>IF(N446="zákl. přenesená",J446,0)</f>
        <v>0</v>
      </c>
      <c r="BH446" s="154">
        <f>IF(N446="sníž. přenesená",J446,0)</f>
        <v>0</v>
      </c>
      <c r="BI446" s="154">
        <f>IF(N446="nulová",J446,0)</f>
        <v>0</v>
      </c>
      <c r="BJ446" s="18" t="s">
        <v>90</v>
      </c>
      <c r="BK446" s="154">
        <f>ROUND(I446*H446,2)</f>
        <v>0</v>
      </c>
      <c r="BL446" s="18" t="s">
        <v>200</v>
      </c>
      <c r="BM446" s="262" t="s">
        <v>3486</v>
      </c>
    </row>
    <row r="447" spans="1:47" s="2" customFormat="1" ht="12">
      <c r="A447" s="41"/>
      <c r="B447" s="42"/>
      <c r="C447" s="43"/>
      <c r="D447" s="263" t="s">
        <v>202</v>
      </c>
      <c r="E447" s="43"/>
      <c r="F447" s="264" t="s">
        <v>3485</v>
      </c>
      <c r="G447" s="43"/>
      <c r="H447" s="43"/>
      <c r="I447" s="221"/>
      <c r="J447" s="43"/>
      <c r="K447" s="43"/>
      <c r="L447" s="44"/>
      <c r="M447" s="265"/>
      <c r="N447" s="266"/>
      <c r="O447" s="94"/>
      <c r="P447" s="94"/>
      <c r="Q447" s="94"/>
      <c r="R447" s="94"/>
      <c r="S447" s="94"/>
      <c r="T447" s="95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18" t="s">
        <v>202</v>
      </c>
      <c r="AU447" s="18" t="s">
        <v>92</v>
      </c>
    </row>
    <row r="448" spans="1:65" s="2" customFormat="1" ht="24.15" customHeight="1">
      <c r="A448" s="41"/>
      <c r="B448" s="42"/>
      <c r="C448" s="250" t="s">
        <v>1015</v>
      </c>
      <c r="D448" s="250" t="s">
        <v>196</v>
      </c>
      <c r="E448" s="251" t="s">
        <v>3487</v>
      </c>
      <c r="F448" s="252" t="s">
        <v>3488</v>
      </c>
      <c r="G448" s="253" t="s">
        <v>353</v>
      </c>
      <c r="H448" s="254">
        <v>13000</v>
      </c>
      <c r="I448" s="255"/>
      <c r="J448" s="256">
        <f>ROUND(I448*H448,2)</f>
        <v>0</v>
      </c>
      <c r="K448" s="257"/>
      <c r="L448" s="44"/>
      <c r="M448" s="258" t="s">
        <v>1</v>
      </c>
      <c r="N448" s="259" t="s">
        <v>47</v>
      </c>
      <c r="O448" s="94"/>
      <c r="P448" s="260">
        <f>O448*H448</f>
        <v>0</v>
      </c>
      <c r="Q448" s="260">
        <v>0</v>
      </c>
      <c r="R448" s="260">
        <f>Q448*H448</f>
        <v>0</v>
      </c>
      <c r="S448" s="260">
        <v>0</v>
      </c>
      <c r="T448" s="261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2" t="s">
        <v>200</v>
      </c>
      <c r="AT448" s="262" t="s">
        <v>196</v>
      </c>
      <c r="AU448" s="262" t="s">
        <v>92</v>
      </c>
      <c r="AY448" s="18" t="s">
        <v>195</v>
      </c>
      <c r="BE448" s="154">
        <f>IF(N448="základní",J448,0)</f>
        <v>0</v>
      </c>
      <c r="BF448" s="154">
        <f>IF(N448="snížená",J448,0)</f>
        <v>0</v>
      </c>
      <c r="BG448" s="154">
        <f>IF(N448="zákl. přenesená",J448,0)</f>
        <v>0</v>
      </c>
      <c r="BH448" s="154">
        <f>IF(N448="sníž. přenesená",J448,0)</f>
        <v>0</v>
      </c>
      <c r="BI448" s="154">
        <f>IF(N448="nulová",J448,0)</f>
        <v>0</v>
      </c>
      <c r="BJ448" s="18" t="s">
        <v>90</v>
      </c>
      <c r="BK448" s="154">
        <f>ROUND(I448*H448,2)</f>
        <v>0</v>
      </c>
      <c r="BL448" s="18" t="s">
        <v>200</v>
      </c>
      <c r="BM448" s="262" t="s">
        <v>3489</v>
      </c>
    </row>
    <row r="449" spans="1:47" s="2" customFormat="1" ht="12">
      <c r="A449" s="41"/>
      <c r="B449" s="42"/>
      <c r="C449" s="43"/>
      <c r="D449" s="263" t="s">
        <v>202</v>
      </c>
      <c r="E449" s="43"/>
      <c r="F449" s="264" t="s">
        <v>3488</v>
      </c>
      <c r="G449" s="43"/>
      <c r="H449" s="43"/>
      <c r="I449" s="221"/>
      <c r="J449" s="43"/>
      <c r="K449" s="43"/>
      <c r="L449" s="44"/>
      <c r="M449" s="265"/>
      <c r="N449" s="266"/>
      <c r="O449" s="94"/>
      <c r="P449" s="94"/>
      <c r="Q449" s="94"/>
      <c r="R449" s="94"/>
      <c r="S449" s="94"/>
      <c r="T449" s="95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8" t="s">
        <v>202</v>
      </c>
      <c r="AU449" s="18" t="s">
        <v>92</v>
      </c>
    </row>
    <row r="450" spans="1:65" s="2" customFormat="1" ht="24.15" customHeight="1">
      <c r="A450" s="41"/>
      <c r="B450" s="42"/>
      <c r="C450" s="278" t="s">
        <v>1019</v>
      </c>
      <c r="D450" s="278" t="s">
        <v>206</v>
      </c>
      <c r="E450" s="279" t="s">
        <v>3490</v>
      </c>
      <c r="F450" s="280" t="s">
        <v>3491</v>
      </c>
      <c r="G450" s="281" t="s">
        <v>353</v>
      </c>
      <c r="H450" s="282">
        <v>13000</v>
      </c>
      <c r="I450" s="283"/>
      <c r="J450" s="284">
        <f>ROUND(I450*H450,2)</f>
        <v>0</v>
      </c>
      <c r="K450" s="285"/>
      <c r="L450" s="286"/>
      <c r="M450" s="287" t="s">
        <v>1</v>
      </c>
      <c r="N450" s="288" t="s">
        <v>47</v>
      </c>
      <c r="O450" s="94"/>
      <c r="P450" s="260">
        <f>O450*H450</f>
        <v>0</v>
      </c>
      <c r="Q450" s="260">
        <v>0</v>
      </c>
      <c r="R450" s="260">
        <f>Q450*H450</f>
        <v>0</v>
      </c>
      <c r="S450" s="260">
        <v>0</v>
      </c>
      <c r="T450" s="261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2" t="s">
        <v>209</v>
      </c>
      <c r="AT450" s="262" t="s">
        <v>206</v>
      </c>
      <c r="AU450" s="262" t="s">
        <v>92</v>
      </c>
      <c r="AY450" s="18" t="s">
        <v>195</v>
      </c>
      <c r="BE450" s="154">
        <f>IF(N450="základní",J450,0)</f>
        <v>0</v>
      </c>
      <c r="BF450" s="154">
        <f>IF(N450="snížená",J450,0)</f>
        <v>0</v>
      </c>
      <c r="BG450" s="154">
        <f>IF(N450="zákl. přenesená",J450,0)</f>
        <v>0</v>
      </c>
      <c r="BH450" s="154">
        <f>IF(N450="sníž. přenesená",J450,0)</f>
        <v>0</v>
      </c>
      <c r="BI450" s="154">
        <f>IF(N450="nulová",J450,0)</f>
        <v>0</v>
      </c>
      <c r="BJ450" s="18" t="s">
        <v>90</v>
      </c>
      <c r="BK450" s="154">
        <f>ROUND(I450*H450,2)</f>
        <v>0</v>
      </c>
      <c r="BL450" s="18" t="s">
        <v>200</v>
      </c>
      <c r="BM450" s="262" t="s">
        <v>3492</v>
      </c>
    </row>
    <row r="451" spans="1:47" s="2" customFormat="1" ht="12">
      <c r="A451" s="41"/>
      <c r="B451" s="42"/>
      <c r="C451" s="43"/>
      <c r="D451" s="263" t="s">
        <v>202</v>
      </c>
      <c r="E451" s="43"/>
      <c r="F451" s="264" t="s">
        <v>3491</v>
      </c>
      <c r="G451" s="43"/>
      <c r="H451" s="43"/>
      <c r="I451" s="221"/>
      <c r="J451" s="43"/>
      <c r="K451" s="43"/>
      <c r="L451" s="44"/>
      <c r="M451" s="265"/>
      <c r="N451" s="266"/>
      <c r="O451" s="94"/>
      <c r="P451" s="94"/>
      <c r="Q451" s="94"/>
      <c r="R451" s="94"/>
      <c r="S451" s="94"/>
      <c r="T451" s="95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18" t="s">
        <v>202</v>
      </c>
      <c r="AU451" s="18" t="s">
        <v>92</v>
      </c>
    </row>
    <row r="452" spans="1:65" s="2" customFormat="1" ht="21.75" customHeight="1">
      <c r="A452" s="41"/>
      <c r="B452" s="42"/>
      <c r="C452" s="250" t="s">
        <v>1024</v>
      </c>
      <c r="D452" s="250" t="s">
        <v>196</v>
      </c>
      <c r="E452" s="251" t="s">
        <v>3493</v>
      </c>
      <c r="F452" s="252" t="s">
        <v>3494</v>
      </c>
      <c r="G452" s="253" t="s">
        <v>353</v>
      </c>
      <c r="H452" s="254">
        <v>100</v>
      </c>
      <c r="I452" s="255"/>
      <c r="J452" s="256">
        <f>ROUND(I452*H452,2)</f>
        <v>0</v>
      </c>
      <c r="K452" s="257"/>
      <c r="L452" s="44"/>
      <c r="M452" s="258" t="s">
        <v>1</v>
      </c>
      <c r="N452" s="259" t="s">
        <v>47</v>
      </c>
      <c r="O452" s="94"/>
      <c r="P452" s="260">
        <f>O452*H452</f>
        <v>0</v>
      </c>
      <c r="Q452" s="260">
        <v>0</v>
      </c>
      <c r="R452" s="260">
        <f>Q452*H452</f>
        <v>0</v>
      </c>
      <c r="S452" s="260">
        <v>0</v>
      </c>
      <c r="T452" s="261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62" t="s">
        <v>200</v>
      </c>
      <c r="AT452" s="262" t="s">
        <v>196</v>
      </c>
      <c r="AU452" s="262" t="s">
        <v>92</v>
      </c>
      <c r="AY452" s="18" t="s">
        <v>195</v>
      </c>
      <c r="BE452" s="154">
        <f>IF(N452="základní",J452,0)</f>
        <v>0</v>
      </c>
      <c r="BF452" s="154">
        <f>IF(N452="snížená",J452,0)</f>
        <v>0</v>
      </c>
      <c r="BG452" s="154">
        <f>IF(N452="zákl. přenesená",J452,0)</f>
        <v>0</v>
      </c>
      <c r="BH452" s="154">
        <f>IF(N452="sníž. přenesená",J452,0)</f>
        <v>0</v>
      </c>
      <c r="BI452" s="154">
        <f>IF(N452="nulová",J452,0)</f>
        <v>0</v>
      </c>
      <c r="BJ452" s="18" t="s">
        <v>90</v>
      </c>
      <c r="BK452" s="154">
        <f>ROUND(I452*H452,2)</f>
        <v>0</v>
      </c>
      <c r="BL452" s="18" t="s">
        <v>200</v>
      </c>
      <c r="BM452" s="262" t="s">
        <v>3495</v>
      </c>
    </row>
    <row r="453" spans="1:47" s="2" customFormat="1" ht="12">
      <c r="A453" s="41"/>
      <c r="B453" s="42"/>
      <c r="C453" s="43"/>
      <c r="D453" s="263" t="s">
        <v>202</v>
      </c>
      <c r="E453" s="43"/>
      <c r="F453" s="264" t="s">
        <v>3494</v>
      </c>
      <c r="G453" s="43"/>
      <c r="H453" s="43"/>
      <c r="I453" s="221"/>
      <c r="J453" s="43"/>
      <c r="K453" s="43"/>
      <c r="L453" s="44"/>
      <c r="M453" s="265"/>
      <c r="N453" s="266"/>
      <c r="O453" s="94"/>
      <c r="P453" s="94"/>
      <c r="Q453" s="94"/>
      <c r="R453" s="94"/>
      <c r="S453" s="94"/>
      <c r="T453" s="95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18" t="s">
        <v>202</v>
      </c>
      <c r="AU453" s="18" t="s">
        <v>92</v>
      </c>
    </row>
    <row r="454" spans="1:65" s="2" customFormat="1" ht="16.5" customHeight="1">
      <c r="A454" s="41"/>
      <c r="B454" s="42"/>
      <c r="C454" s="250" t="s">
        <v>1029</v>
      </c>
      <c r="D454" s="250" t="s">
        <v>196</v>
      </c>
      <c r="E454" s="251" t="s">
        <v>3496</v>
      </c>
      <c r="F454" s="252" t="s">
        <v>3497</v>
      </c>
      <c r="G454" s="253" t="s">
        <v>215</v>
      </c>
      <c r="H454" s="254">
        <v>8000</v>
      </c>
      <c r="I454" s="255"/>
      <c r="J454" s="256">
        <f>ROUND(I454*H454,2)</f>
        <v>0</v>
      </c>
      <c r="K454" s="257"/>
      <c r="L454" s="44"/>
      <c r="M454" s="258" t="s">
        <v>1</v>
      </c>
      <c r="N454" s="259" t="s">
        <v>47</v>
      </c>
      <c r="O454" s="94"/>
      <c r="P454" s="260">
        <f>O454*H454</f>
        <v>0</v>
      </c>
      <c r="Q454" s="260">
        <v>0</v>
      </c>
      <c r="R454" s="260">
        <f>Q454*H454</f>
        <v>0</v>
      </c>
      <c r="S454" s="260">
        <v>0</v>
      </c>
      <c r="T454" s="261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62" t="s">
        <v>200</v>
      </c>
      <c r="AT454" s="262" t="s">
        <v>196</v>
      </c>
      <c r="AU454" s="262" t="s">
        <v>92</v>
      </c>
      <c r="AY454" s="18" t="s">
        <v>195</v>
      </c>
      <c r="BE454" s="154">
        <f>IF(N454="základní",J454,0)</f>
        <v>0</v>
      </c>
      <c r="BF454" s="154">
        <f>IF(N454="snížená",J454,0)</f>
        <v>0</v>
      </c>
      <c r="BG454" s="154">
        <f>IF(N454="zákl. přenesená",J454,0)</f>
        <v>0</v>
      </c>
      <c r="BH454" s="154">
        <f>IF(N454="sníž. přenesená",J454,0)</f>
        <v>0</v>
      </c>
      <c r="BI454" s="154">
        <f>IF(N454="nulová",J454,0)</f>
        <v>0</v>
      </c>
      <c r="BJ454" s="18" t="s">
        <v>90</v>
      </c>
      <c r="BK454" s="154">
        <f>ROUND(I454*H454,2)</f>
        <v>0</v>
      </c>
      <c r="BL454" s="18" t="s">
        <v>200</v>
      </c>
      <c r="BM454" s="262" t="s">
        <v>3498</v>
      </c>
    </row>
    <row r="455" spans="1:47" s="2" customFormat="1" ht="12">
      <c r="A455" s="41"/>
      <c r="B455" s="42"/>
      <c r="C455" s="43"/>
      <c r="D455" s="263" t="s">
        <v>202</v>
      </c>
      <c r="E455" s="43"/>
      <c r="F455" s="264" t="s">
        <v>3497</v>
      </c>
      <c r="G455" s="43"/>
      <c r="H455" s="43"/>
      <c r="I455" s="221"/>
      <c r="J455" s="43"/>
      <c r="K455" s="43"/>
      <c r="L455" s="44"/>
      <c r="M455" s="265"/>
      <c r="N455" s="266"/>
      <c r="O455" s="94"/>
      <c r="P455" s="94"/>
      <c r="Q455" s="94"/>
      <c r="R455" s="94"/>
      <c r="S455" s="94"/>
      <c r="T455" s="95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8" t="s">
        <v>202</v>
      </c>
      <c r="AU455" s="18" t="s">
        <v>92</v>
      </c>
    </row>
    <row r="456" spans="1:65" s="2" customFormat="1" ht="21.75" customHeight="1">
      <c r="A456" s="41"/>
      <c r="B456" s="42"/>
      <c r="C456" s="250" t="s">
        <v>1034</v>
      </c>
      <c r="D456" s="250" t="s">
        <v>196</v>
      </c>
      <c r="E456" s="251" t="s">
        <v>3499</v>
      </c>
      <c r="F456" s="252" t="s">
        <v>3500</v>
      </c>
      <c r="G456" s="253" t="s">
        <v>215</v>
      </c>
      <c r="H456" s="254">
        <v>50</v>
      </c>
      <c r="I456" s="255"/>
      <c r="J456" s="256">
        <f>ROUND(I456*H456,2)</f>
        <v>0</v>
      </c>
      <c r="K456" s="257"/>
      <c r="L456" s="44"/>
      <c r="M456" s="258" t="s">
        <v>1</v>
      </c>
      <c r="N456" s="259" t="s">
        <v>47</v>
      </c>
      <c r="O456" s="94"/>
      <c r="P456" s="260">
        <f>O456*H456</f>
        <v>0</v>
      </c>
      <c r="Q456" s="260">
        <v>0</v>
      </c>
      <c r="R456" s="260">
        <f>Q456*H456</f>
        <v>0</v>
      </c>
      <c r="S456" s="260">
        <v>0</v>
      </c>
      <c r="T456" s="261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62" t="s">
        <v>200</v>
      </c>
      <c r="AT456" s="262" t="s">
        <v>196</v>
      </c>
      <c r="AU456" s="262" t="s">
        <v>92</v>
      </c>
      <c r="AY456" s="18" t="s">
        <v>195</v>
      </c>
      <c r="BE456" s="154">
        <f>IF(N456="základní",J456,0)</f>
        <v>0</v>
      </c>
      <c r="BF456" s="154">
        <f>IF(N456="snížená",J456,0)</f>
        <v>0</v>
      </c>
      <c r="BG456" s="154">
        <f>IF(N456="zákl. přenesená",J456,0)</f>
        <v>0</v>
      </c>
      <c r="BH456" s="154">
        <f>IF(N456="sníž. přenesená",J456,0)</f>
        <v>0</v>
      </c>
      <c r="BI456" s="154">
        <f>IF(N456="nulová",J456,0)</f>
        <v>0</v>
      </c>
      <c r="BJ456" s="18" t="s">
        <v>90</v>
      </c>
      <c r="BK456" s="154">
        <f>ROUND(I456*H456,2)</f>
        <v>0</v>
      </c>
      <c r="BL456" s="18" t="s">
        <v>200</v>
      </c>
      <c r="BM456" s="262" t="s">
        <v>3501</v>
      </c>
    </row>
    <row r="457" spans="1:47" s="2" customFormat="1" ht="12">
      <c r="A457" s="41"/>
      <c r="B457" s="42"/>
      <c r="C457" s="43"/>
      <c r="D457" s="263" t="s">
        <v>202</v>
      </c>
      <c r="E457" s="43"/>
      <c r="F457" s="264" t="s">
        <v>3500</v>
      </c>
      <c r="G457" s="43"/>
      <c r="H457" s="43"/>
      <c r="I457" s="221"/>
      <c r="J457" s="43"/>
      <c r="K457" s="43"/>
      <c r="L457" s="44"/>
      <c r="M457" s="265"/>
      <c r="N457" s="266"/>
      <c r="O457" s="94"/>
      <c r="P457" s="94"/>
      <c r="Q457" s="94"/>
      <c r="R457" s="94"/>
      <c r="S457" s="94"/>
      <c r="T457" s="95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8" t="s">
        <v>202</v>
      </c>
      <c r="AU457" s="18" t="s">
        <v>92</v>
      </c>
    </row>
    <row r="458" spans="1:65" s="2" customFormat="1" ht="24.15" customHeight="1">
      <c r="A458" s="41"/>
      <c r="B458" s="42"/>
      <c r="C458" s="250" t="s">
        <v>1040</v>
      </c>
      <c r="D458" s="250" t="s">
        <v>196</v>
      </c>
      <c r="E458" s="251" t="s">
        <v>3502</v>
      </c>
      <c r="F458" s="252" t="s">
        <v>3503</v>
      </c>
      <c r="G458" s="253" t="s">
        <v>353</v>
      </c>
      <c r="H458" s="254">
        <v>5</v>
      </c>
      <c r="I458" s="255"/>
      <c r="J458" s="256">
        <f>ROUND(I458*H458,2)</f>
        <v>0</v>
      </c>
      <c r="K458" s="257"/>
      <c r="L458" s="44"/>
      <c r="M458" s="258" t="s">
        <v>1</v>
      </c>
      <c r="N458" s="259" t="s">
        <v>47</v>
      </c>
      <c r="O458" s="94"/>
      <c r="P458" s="260">
        <f>O458*H458</f>
        <v>0</v>
      </c>
      <c r="Q458" s="260">
        <v>0</v>
      </c>
      <c r="R458" s="260">
        <f>Q458*H458</f>
        <v>0</v>
      </c>
      <c r="S458" s="260">
        <v>0</v>
      </c>
      <c r="T458" s="261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62" t="s">
        <v>200</v>
      </c>
      <c r="AT458" s="262" t="s">
        <v>196</v>
      </c>
      <c r="AU458" s="262" t="s">
        <v>92</v>
      </c>
      <c r="AY458" s="18" t="s">
        <v>195</v>
      </c>
      <c r="BE458" s="154">
        <f>IF(N458="základní",J458,0)</f>
        <v>0</v>
      </c>
      <c r="BF458" s="154">
        <f>IF(N458="snížená",J458,0)</f>
        <v>0</v>
      </c>
      <c r="BG458" s="154">
        <f>IF(N458="zákl. přenesená",J458,0)</f>
        <v>0</v>
      </c>
      <c r="BH458" s="154">
        <f>IF(N458="sníž. přenesená",J458,0)</f>
        <v>0</v>
      </c>
      <c r="BI458" s="154">
        <f>IF(N458="nulová",J458,0)</f>
        <v>0</v>
      </c>
      <c r="BJ458" s="18" t="s">
        <v>90</v>
      </c>
      <c r="BK458" s="154">
        <f>ROUND(I458*H458,2)</f>
        <v>0</v>
      </c>
      <c r="BL458" s="18" t="s">
        <v>200</v>
      </c>
      <c r="BM458" s="262" t="s">
        <v>3504</v>
      </c>
    </row>
    <row r="459" spans="1:47" s="2" customFormat="1" ht="12">
      <c r="A459" s="41"/>
      <c r="B459" s="42"/>
      <c r="C459" s="43"/>
      <c r="D459" s="263" t="s">
        <v>202</v>
      </c>
      <c r="E459" s="43"/>
      <c r="F459" s="264" t="s">
        <v>3503</v>
      </c>
      <c r="G459" s="43"/>
      <c r="H459" s="43"/>
      <c r="I459" s="221"/>
      <c r="J459" s="43"/>
      <c r="K459" s="43"/>
      <c r="L459" s="44"/>
      <c r="M459" s="265"/>
      <c r="N459" s="266"/>
      <c r="O459" s="94"/>
      <c r="P459" s="94"/>
      <c r="Q459" s="94"/>
      <c r="R459" s="94"/>
      <c r="S459" s="94"/>
      <c r="T459" s="95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18" t="s">
        <v>202</v>
      </c>
      <c r="AU459" s="18" t="s">
        <v>92</v>
      </c>
    </row>
    <row r="460" spans="1:65" s="2" customFormat="1" ht="16.5" customHeight="1">
      <c r="A460" s="41"/>
      <c r="B460" s="42"/>
      <c r="C460" s="278" t="s">
        <v>1045</v>
      </c>
      <c r="D460" s="278" t="s">
        <v>206</v>
      </c>
      <c r="E460" s="279" t="s">
        <v>3505</v>
      </c>
      <c r="F460" s="280" t="s">
        <v>3506</v>
      </c>
      <c r="G460" s="281" t="s">
        <v>353</v>
      </c>
      <c r="H460" s="282">
        <v>5</v>
      </c>
      <c r="I460" s="283"/>
      <c r="J460" s="284">
        <f>ROUND(I460*H460,2)</f>
        <v>0</v>
      </c>
      <c r="K460" s="285"/>
      <c r="L460" s="286"/>
      <c r="M460" s="287" t="s">
        <v>1</v>
      </c>
      <c r="N460" s="288" t="s">
        <v>47</v>
      </c>
      <c r="O460" s="94"/>
      <c r="P460" s="260">
        <f>O460*H460</f>
        <v>0</v>
      </c>
      <c r="Q460" s="260">
        <v>0</v>
      </c>
      <c r="R460" s="260">
        <f>Q460*H460</f>
        <v>0</v>
      </c>
      <c r="S460" s="260">
        <v>0</v>
      </c>
      <c r="T460" s="261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62" t="s">
        <v>209</v>
      </c>
      <c r="AT460" s="262" t="s">
        <v>206</v>
      </c>
      <c r="AU460" s="262" t="s">
        <v>92</v>
      </c>
      <c r="AY460" s="18" t="s">
        <v>195</v>
      </c>
      <c r="BE460" s="154">
        <f>IF(N460="základní",J460,0)</f>
        <v>0</v>
      </c>
      <c r="BF460" s="154">
        <f>IF(N460="snížená",J460,0)</f>
        <v>0</v>
      </c>
      <c r="BG460" s="154">
        <f>IF(N460="zákl. přenesená",J460,0)</f>
        <v>0</v>
      </c>
      <c r="BH460" s="154">
        <f>IF(N460="sníž. přenesená",J460,0)</f>
        <v>0</v>
      </c>
      <c r="BI460" s="154">
        <f>IF(N460="nulová",J460,0)</f>
        <v>0</v>
      </c>
      <c r="BJ460" s="18" t="s">
        <v>90</v>
      </c>
      <c r="BK460" s="154">
        <f>ROUND(I460*H460,2)</f>
        <v>0</v>
      </c>
      <c r="BL460" s="18" t="s">
        <v>200</v>
      </c>
      <c r="BM460" s="262" t="s">
        <v>3507</v>
      </c>
    </row>
    <row r="461" spans="1:47" s="2" customFormat="1" ht="12">
      <c r="A461" s="41"/>
      <c r="B461" s="42"/>
      <c r="C461" s="43"/>
      <c r="D461" s="263" t="s">
        <v>202</v>
      </c>
      <c r="E461" s="43"/>
      <c r="F461" s="264" t="s">
        <v>3506</v>
      </c>
      <c r="G461" s="43"/>
      <c r="H461" s="43"/>
      <c r="I461" s="221"/>
      <c r="J461" s="43"/>
      <c r="K461" s="43"/>
      <c r="L461" s="44"/>
      <c r="M461" s="265"/>
      <c r="N461" s="266"/>
      <c r="O461" s="94"/>
      <c r="P461" s="94"/>
      <c r="Q461" s="94"/>
      <c r="R461" s="94"/>
      <c r="S461" s="94"/>
      <c r="T461" s="95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18" t="s">
        <v>202</v>
      </c>
      <c r="AU461" s="18" t="s">
        <v>92</v>
      </c>
    </row>
    <row r="462" spans="1:65" s="2" customFormat="1" ht="24.15" customHeight="1">
      <c r="A462" s="41"/>
      <c r="B462" s="42"/>
      <c r="C462" s="250" t="s">
        <v>1049</v>
      </c>
      <c r="D462" s="250" t="s">
        <v>196</v>
      </c>
      <c r="E462" s="251" t="s">
        <v>3508</v>
      </c>
      <c r="F462" s="252" t="s">
        <v>3509</v>
      </c>
      <c r="G462" s="253" t="s">
        <v>353</v>
      </c>
      <c r="H462" s="254">
        <v>4</v>
      </c>
      <c r="I462" s="255"/>
      <c r="J462" s="256">
        <f>ROUND(I462*H462,2)</f>
        <v>0</v>
      </c>
      <c r="K462" s="257"/>
      <c r="L462" s="44"/>
      <c r="M462" s="258" t="s">
        <v>1</v>
      </c>
      <c r="N462" s="259" t="s">
        <v>47</v>
      </c>
      <c r="O462" s="94"/>
      <c r="P462" s="260">
        <f>O462*H462</f>
        <v>0</v>
      </c>
      <c r="Q462" s="260">
        <v>0</v>
      </c>
      <c r="R462" s="260">
        <f>Q462*H462</f>
        <v>0</v>
      </c>
      <c r="S462" s="260">
        <v>0</v>
      </c>
      <c r="T462" s="261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62" t="s">
        <v>200</v>
      </c>
      <c r="AT462" s="262" t="s">
        <v>196</v>
      </c>
      <c r="AU462" s="262" t="s">
        <v>92</v>
      </c>
      <c r="AY462" s="18" t="s">
        <v>195</v>
      </c>
      <c r="BE462" s="154">
        <f>IF(N462="základní",J462,0)</f>
        <v>0</v>
      </c>
      <c r="BF462" s="154">
        <f>IF(N462="snížená",J462,0)</f>
        <v>0</v>
      </c>
      <c r="BG462" s="154">
        <f>IF(N462="zákl. přenesená",J462,0)</f>
        <v>0</v>
      </c>
      <c r="BH462" s="154">
        <f>IF(N462="sníž. přenesená",J462,0)</f>
        <v>0</v>
      </c>
      <c r="BI462" s="154">
        <f>IF(N462="nulová",J462,0)</f>
        <v>0</v>
      </c>
      <c r="BJ462" s="18" t="s">
        <v>90</v>
      </c>
      <c r="BK462" s="154">
        <f>ROUND(I462*H462,2)</f>
        <v>0</v>
      </c>
      <c r="BL462" s="18" t="s">
        <v>200</v>
      </c>
      <c r="BM462" s="262" t="s">
        <v>3510</v>
      </c>
    </row>
    <row r="463" spans="1:47" s="2" customFormat="1" ht="12">
      <c r="A463" s="41"/>
      <c r="B463" s="42"/>
      <c r="C463" s="43"/>
      <c r="D463" s="263" t="s">
        <v>202</v>
      </c>
      <c r="E463" s="43"/>
      <c r="F463" s="264" t="s">
        <v>3509</v>
      </c>
      <c r="G463" s="43"/>
      <c r="H463" s="43"/>
      <c r="I463" s="221"/>
      <c r="J463" s="43"/>
      <c r="K463" s="43"/>
      <c r="L463" s="44"/>
      <c r="M463" s="265"/>
      <c r="N463" s="266"/>
      <c r="O463" s="94"/>
      <c r="P463" s="94"/>
      <c r="Q463" s="94"/>
      <c r="R463" s="94"/>
      <c r="S463" s="94"/>
      <c r="T463" s="95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18" t="s">
        <v>202</v>
      </c>
      <c r="AU463" s="18" t="s">
        <v>92</v>
      </c>
    </row>
    <row r="464" spans="1:65" s="2" customFormat="1" ht="16.5" customHeight="1">
      <c r="A464" s="41"/>
      <c r="B464" s="42"/>
      <c r="C464" s="278" t="s">
        <v>1053</v>
      </c>
      <c r="D464" s="278" t="s">
        <v>206</v>
      </c>
      <c r="E464" s="279" t="s">
        <v>3511</v>
      </c>
      <c r="F464" s="280" t="s">
        <v>3512</v>
      </c>
      <c r="G464" s="281" t="s">
        <v>353</v>
      </c>
      <c r="H464" s="282">
        <v>4</v>
      </c>
      <c r="I464" s="283"/>
      <c r="J464" s="284">
        <f>ROUND(I464*H464,2)</f>
        <v>0</v>
      </c>
      <c r="K464" s="285"/>
      <c r="L464" s="286"/>
      <c r="M464" s="287" t="s">
        <v>1</v>
      </c>
      <c r="N464" s="288" t="s">
        <v>47</v>
      </c>
      <c r="O464" s="94"/>
      <c r="P464" s="260">
        <f>O464*H464</f>
        <v>0</v>
      </c>
      <c r="Q464" s="260">
        <v>0</v>
      </c>
      <c r="R464" s="260">
        <f>Q464*H464</f>
        <v>0</v>
      </c>
      <c r="S464" s="260">
        <v>0</v>
      </c>
      <c r="T464" s="261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62" t="s">
        <v>209</v>
      </c>
      <c r="AT464" s="262" t="s">
        <v>206</v>
      </c>
      <c r="AU464" s="262" t="s">
        <v>92</v>
      </c>
      <c r="AY464" s="18" t="s">
        <v>195</v>
      </c>
      <c r="BE464" s="154">
        <f>IF(N464="základní",J464,0)</f>
        <v>0</v>
      </c>
      <c r="BF464" s="154">
        <f>IF(N464="snížená",J464,0)</f>
        <v>0</v>
      </c>
      <c r="BG464" s="154">
        <f>IF(N464="zákl. přenesená",J464,0)</f>
        <v>0</v>
      </c>
      <c r="BH464" s="154">
        <f>IF(N464="sníž. přenesená",J464,0)</f>
        <v>0</v>
      </c>
      <c r="BI464" s="154">
        <f>IF(N464="nulová",J464,0)</f>
        <v>0</v>
      </c>
      <c r="BJ464" s="18" t="s">
        <v>90</v>
      </c>
      <c r="BK464" s="154">
        <f>ROUND(I464*H464,2)</f>
        <v>0</v>
      </c>
      <c r="BL464" s="18" t="s">
        <v>200</v>
      </c>
      <c r="BM464" s="262" t="s">
        <v>3513</v>
      </c>
    </row>
    <row r="465" spans="1:47" s="2" customFormat="1" ht="12">
      <c r="A465" s="41"/>
      <c r="B465" s="42"/>
      <c r="C465" s="43"/>
      <c r="D465" s="263" t="s">
        <v>202</v>
      </c>
      <c r="E465" s="43"/>
      <c r="F465" s="264" t="s">
        <v>3512</v>
      </c>
      <c r="G465" s="43"/>
      <c r="H465" s="43"/>
      <c r="I465" s="221"/>
      <c r="J465" s="43"/>
      <c r="K465" s="43"/>
      <c r="L465" s="44"/>
      <c r="M465" s="265"/>
      <c r="N465" s="266"/>
      <c r="O465" s="94"/>
      <c r="P465" s="94"/>
      <c r="Q465" s="94"/>
      <c r="R465" s="94"/>
      <c r="S465" s="94"/>
      <c r="T465" s="95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18" t="s">
        <v>202</v>
      </c>
      <c r="AU465" s="18" t="s">
        <v>92</v>
      </c>
    </row>
    <row r="466" spans="1:65" s="2" customFormat="1" ht="44.25" customHeight="1">
      <c r="A466" s="41"/>
      <c r="B466" s="42"/>
      <c r="C466" s="250" t="s">
        <v>1059</v>
      </c>
      <c r="D466" s="250" t="s">
        <v>196</v>
      </c>
      <c r="E466" s="251" t="s">
        <v>3514</v>
      </c>
      <c r="F466" s="252" t="s">
        <v>3515</v>
      </c>
      <c r="G466" s="253" t="s">
        <v>353</v>
      </c>
      <c r="H466" s="254">
        <v>5</v>
      </c>
      <c r="I466" s="255"/>
      <c r="J466" s="256">
        <f>ROUND(I466*H466,2)</f>
        <v>0</v>
      </c>
      <c r="K466" s="257"/>
      <c r="L466" s="44"/>
      <c r="M466" s="258" t="s">
        <v>1</v>
      </c>
      <c r="N466" s="259" t="s">
        <v>47</v>
      </c>
      <c r="O466" s="94"/>
      <c r="P466" s="260">
        <f>O466*H466</f>
        <v>0</v>
      </c>
      <c r="Q466" s="260">
        <v>0</v>
      </c>
      <c r="R466" s="260">
        <f>Q466*H466</f>
        <v>0</v>
      </c>
      <c r="S466" s="260">
        <v>0</v>
      </c>
      <c r="T466" s="261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62" t="s">
        <v>200</v>
      </c>
      <c r="AT466" s="262" t="s">
        <v>196</v>
      </c>
      <c r="AU466" s="262" t="s">
        <v>92</v>
      </c>
      <c r="AY466" s="18" t="s">
        <v>195</v>
      </c>
      <c r="BE466" s="154">
        <f>IF(N466="základní",J466,0)</f>
        <v>0</v>
      </c>
      <c r="BF466" s="154">
        <f>IF(N466="snížená",J466,0)</f>
        <v>0</v>
      </c>
      <c r="BG466" s="154">
        <f>IF(N466="zákl. přenesená",J466,0)</f>
        <v>0</v>
      </c>
      <c r="BH466" s="154">
        <f>IF(N466="sníž. přenesená",J466,0)</f>
        <v>0</v>
      </c>
      <c r="BI466" s="154">
        <f>IF(N466="nulová",J466,0)</f>
        <v>0</v>
      </c>
      <c r="BJ466" s="18" t="s">
        <v>90</v>
      </c>
      <c r="BK466" s="154">
        <f>ROUND(I466*H466,2)</f>
        <v>0</v>
      </c>
      <c r="BL466" s="18" t="s">
        <v>200</v>
      </c>
      <c r="BM466" s="262" t="s">
        <v>3516</v>
      </c>
    </row>
    <row r="467" spans="1:47" s="2" customFormat="1" ht="12">
      <c r="A467" s="41"/>
      <c r="B467" s="42"/>
      <c r="C467" s="43"/>
      <c r="D467" s="263" t="s">
        <v>202</v>
      </c>
      <c r="E467" s="43"/>
      <c r="F467" s="264" t="s">
        <v>3515</v>
      </c>
      <c r="G467" s="43"/>
      <c r="H467" s="43"/>
      <c r="I467" s="221"/>
      <c r="J467" s="43"/>
      <c r="K467" s="43"/>
      <c r="L467" s="44"/>
      <c r="M467" s="265"/>
      <c r="N467" s="266"/>
      <c r="O467" s="94"/>
      <c r="P467" s="94"/>
      <c r="Q467" s="94"/>
      <c r="R467" s="94"/>
      <c r="S467" s="94"/>
      <c r="T467" s="95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18" t="s">
        <v>202</v>
      </c>
      <c r="AU467" s="18" t="s">
        <v>92</v>
      </c>
    </row>
    <row r="468" spans="1:65" s="2" customFormat="1" ht="16.5" customHeight="1">
      <c r="A468" s="41"/>
      <c r="B468" s="42"/>
      <c r="C468" s="278" t="s">
        <v>1063</v>
      </c>
      <c r="D468" s="278" t="s">
        <v>206</v>
      </c>
      <c r="E468" s="279" t="s">
        <v>3517</v>
      </c>
      <c r="F468" s="280" t="s">
        <v>3518</v>
      </c>
      <c r="G468" s="281" t="s">
        <v>353</v>
      </c>
      <c r="H468" s="282">
        <v>5</v>
      </c>
      <c r="I468" s="283"/>
      <c r="J468" s="284">
        <f>ROUND(I468*H468,2)</f>
        <v>0</v>
      </c>
      <c r="K468" s="285"/>
      <c r="L468" s="286"/>
      <c r="M468" s="287" t="s">
        <v>1</v>
      </c>
      <c r="N468" s="288" t="s">
        <v>47</v>
      </c>
      <c r="O468" s="94"/>
      <c r="P468" s="260">
        <f>O468*H468</f>
        <v>0</v>
      </c>
      <c r="Q468" s="260">
        <v>0</v>
      </c>
      <c r="R468" s="260">
        <f>Q468*H468</f>
        <v>0</v>
      </c>
      <c r="S468" s="260">
        <v>0</v>
      </c>
      <c r="T468" s="261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62" t="s">
        <v>209</v>
      </c>
      <c r="AT468" s="262" t="s">
        <v>206</v>
      </c>
      <c r="AU468" s="262" t="s">
        <v>92</v>
      </c>
      <c r="AY468" s="18" t="s">
        <v>195</v>
      </c>
      <c r="BE468" s="154">
        <f>IF(N468="základní",J468,0)</f>
        <v>0</v>
      </c>
      <c r="BF468" s="154">
        <f>IF(N468="snížená",J468,0)</f>
        <v>0</v>
      </c>
      <c r="BG468" s="154">
        <f>IF(N468="zákl. přenesená",J468,0)</f>
        <v>0</v>
      </c>
      <c r="BH468" s="154">
        <f>IF(N468="sníž. přenesená",J468,0)</f>
        <v>0</v>
      </c>
      <c r="BI468" s="154">
        <f>IF(N468="nulová",J468,0)</f>
        <v>0</v>
      </c>
      <c r="BJ468" s="18" t="s">
        <v>90</v>
      </c>
      <c r="BK468" s="154">
        <f>ROUND(I468*H468,2)</f>
        <v>0</v>
      </c>
      <c r="BL468" s="18" t="s">
        <v>200</v>
      </c>
      <c r="BM468" s="262" t="s">
        <v>3519</v>
      </c>
    </row>
    <row r="469" spans="1:47" s="2" customFormat="1" ht="12">
      <c r="A469" s="41"/>
      <c r="B469" s="42"/>
      <c r="C469" s="43"/>
      <c r="D469" s="263" t="s">
        <v>202</v>
      </c>
      <c r="E469" s="43"/>
      <c r="F469" s="264" t="s">
        <v>3518</v>
      </c>
      <c r="G469" s="43"/>
      <c r="H469" s="43"/>
      <c r="I469" s="221"/>
      <c r="J469" s="43"/>
      <c r="K469" s="43"/>
      <c r="L469" s="44"/>
      <c r="M469" s="265"/>
      <c r="N469" s="266"/>
      <c r="O469" s="94"/>
      <c r="P469" s="94"/>
      <c r="Q469" s="94"/>
      <c r="R469" s="94"/>
      <c r="S469" s="94"/>
      <c r="T469" s="95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8" t="s">
        <v>202</v>
      </c>
      <c r="AU469" s="18" t="s">
        <v>92</v>
      </c>
    </row>
    <row r="470" spans="1:63" s="12" customFormat="1" ht="22.8" customHeight="1">
      <c r="A470" s="12"/>
      <c r="B470" s="236"/>
      <c r="C470" s="237"/>
      <c r="D470" s="238" t="s">
        <v>81</v>
      </c>
      <c r="E470" s="321" t="s">
        <v>3520</v>
      </c>
      <c r="F470" s="321" t="s">
        <v>139</v>
      </c>
      <c r="G470" s="237"/>
      <c r="H470" s="237"/>
      <c r="I470" s="240"/>
      <c r="J470" s="322">
        <f>BK470</f>
        <v>0</v>
      </c>
      <c r="K470" s="237"/>
      <c r="L470" s="242"/>
      <c r="M470" s="243"/>
      <c r="N470" s="244"/>
      <c r="O470" s="244"/>
      <c r="P470" s="245">
        <f>SUM(P471:P484)</f>
        <v>0</v>
      </c>
      <c r="Q470" s="244"/>
      <c r="R470" s="245">
        <f>SUM(R471:R484)</f>
        <v>0</v>
      </c>
      <c r="S470" s="244"/>
      <c r="T470" s="246">
        <f>SUM(T471:T484)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47" t="s">
        <v>90</v>
      </c>
      <c r="AT470" s="248" t="s">
        <v>81</v>
      </c>
      <c r="AU470" s="248" t="s">
        <v>90</v>
      </c>
      <c r="AY470" s="247" t="s">
        <v>195</v>
      </c>
      <c r="BK470" s="249">
        <f>SUM(BK471:BK484)</f>
        <v>0</v>
      </c>
    </row>
    <row r="471" spans="1:65" s="2" customFormat="1" ht="16.5" customHeight="1">
      <c r="A471" s="41"/>
      <c r="B471" s="42"/>
      <c r="C471" s="250" t="s">
        <v>1068</v>
      </c>
      <c r="D471" s="250" t="s">
        <v>196</v>
      </c>
      <c r="E471" s="251" t="s">
        <v>3521</v>
      </c>
      <c r="F471" s="252" t="s">
        <v>3522</v>
      </c>
      <c r="G471" s="253" t="s">
        <v>3523</v>
      </c>
      <c r="H471" s="254">
        <v>1</v>
      </c>
      <c r="I471" s="255"/>
      <c r="J471" s="256">
        <f>ROUND(I471*H471,2)</f>
        <v>0</v>
      </c>
      <c r="K471" s="257"/>
      <c r="L471" s="44"/>
      <c r="M471" s="258" t="s">
        <v>1</v>
      </c>
      <c r="N471" s="259" t="s">
        <v>47</v>
      </c>
      <c r="O471" s="94"/>
      <c r="P471" s="260">
        <f>O471*H471</f>
        <v>0</v>
      </c>
      <c r="Q471" s="260">
        <v>0</v>
      </c>
      <c r="R471" s="260">
        <f>Q471*H471</f>
        <v>0</v>
      </c>
      <c r="S471" s="260">
        <v>0</v>
      </c>
      <c r="T471" s="261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62" t="s">
        <v>200</v>
      </c>
      <c r="AT471" s="262" t="s">
        <v>196</v>
      </c>
      <c r="AU471" s="262" t="s">
        <v>92</v>
      </c>
      <c r="AY471" s="18" t="s">
        <v>195</v>
      </c>
      <c r="BE471" s="154">
        <f>IF(N471="základní",J471,0)</f>
        <v>0</v>
      </c>
      <c r="BF471" s="154">
        <f>IF(N471="snížená",J471,0)</f>
        <v>0</v>
      </c>
      <c r="BG471" s="154">
        <f>IF(N471="zákl. přenesená",J471,0)</f>
        <v>0</v>
      </c>
      <c r="BH471" s="154">
        <f>IF(N471="sníž. přenesená",J471,0)</f>
        <v>0</v>
      </c>
      <c r="BI471" s="154">
        <f>IF(N471="nulová",J471,0)</f>
        <v>0</v>
      </c>
      <c r="BJ471" s="18" t="s">
        <v>90</v>
      </c>
      <c r="BK471" s="154">
        <f>ROUND(I471*H471,2)</f>
        <v>0</v>
      </c>
      <c r="BL471" s="18" t="s">
        <v>200</v>
      </c>
      <c r="BM471" s="262" t="s">
        <v>3524</v>
      </c>
    </row>
    <row r="472" spans="1:47" s="2" customFormat="1" ht="12">
      <c r="A472" s="41"/>
      <c r="B472" s="42"/>
      <c r="C472" s="43"/>
      <c r="D472" s="263" t="s">
        <v>202</v>
      </c>
      <c r="E472" s="43"/>
      <c r="F472" s="264" t="s">
        <v>3522</v>
      </c>
      <c r="G472" s="43"/>
      <c r="H472" s="43"/>
      <c r="I472" s="221"/>
      <c r="J472" s="43"/>
      <c r="K472" s="43"/>
      <c r="L472" s="44"/>
      <c r="M472" s="265"/>
      <c r="N472" s="266"/>
      <c r="O472" s="94"/>
      <c r="P472" s="94"/>
      <c r="Q472" s="94"/>
      <c r="R472" s="94"/>
      <c r="S472" s="94"/>
      <c r="T472" s="95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18" t="s">
        <v>202</v>
      </c>
      <c r="AU472" s="18" t="s">
        <v>92</v>
      </c>
    </row>
    <row r="473" spans="1:65" s="2" customFormat="1" ht="16.5" customHeight="1">
      <c r="A473" s="41"/>
      <c r="B473" s="42"/>
      <c r="C473" s="250" t="s">
        <v>1072</v>
      </c>
      <c r="D473" s="250" t="s">
        <v>196</v>
      </c>
      <c r="E473" s="251" t="s">
        <v>3525</v>
      </c>
      <c r="F473" s="252" t="s">
        <v>3526</v>
      </c>
      <c r="G473" s="253" t="s">
        <v>3523</v>
      </c>
      <c r="H473" s="254">
        <v>1</v>
      </c>
      <c r="I473" s="255"/>
      <c r="J473" s="256">
        <f>ROUND(I473*H473,2)</f>
        <v>0</v>
      </c>
      <c r="K473" s="257"/>
      <c r="L473" s="44"/>
      <c r="M473" s="258" t="s">
        <v>1</v>
      </c>
      <c r="N473" s="259" t="s">
        <v>47</v>
      </c>
      <c r="O473" s="94"/>
      <c r="P473" s="260">
        <f>O473*H473</f>
        <v>0</v>
      </c>
      <c r="Q473" s="260">
        <v>0</v>
      </c>
      <c r="R473" s="260">
        <f>Q473*H473</f>
        <v>0</v>
      </c>
      <c r="S473" s="260">
        <v>0</v>
      </c>
      <c r="T473" s="261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62" t="s">
        <v>200</v>
      </c>
      <c r="AT473" s="262" t="s">
        <v>196</v>
      </c>
      <c r="AU473" s="262" t="s">
        <v>92</v>
      </c>
      <c r="AY473" s="18" t="s">
        <v>195</v>
      </c>
      <c r="BE473" s="154">
        <f>IF(N473="základní",J473,0)</f>
        <v>0</v>
      </c>
      <c r="BF473" s="154">
        <f>IF(N473="snížená",J473,0)</f>
        <v>0</v>
      </c>
      <c r="BG473" s="154">
        <f>IF(N473="zákl. přenesená",J473,0)</f>
        <v>0</v>
      </c>
      <c r="BH473" s="154">
        <f>IF(N473="sníž. přenesená",J473,0)</f>
        <v>0</v>
      </c>
      <c r="BI473" s="154">
        <f>IF(N473="nulová",J473,0)</f>
        <v>0</v>
      </c>
      <c r="BJ473" s="18" t="s">
        <v>90</v>
      </c>
      <c r="BK473" s="154">
        <f>ROUND(I473*H473,2)</f>
        <v>0</v>
      </c>
      <c r="BL473" s="18" t="s">
        <v>200</v>
      </c>
      <c r="BM473" s="262" t="s">
        <v>3527</v>
      </c>
    </row>
    <row r="474" spans="1:47" s="2" customFormat="1" ht="12">
      <c r="A474" s="41"/>
      <c r="B474" s="42"/>
      <c r="C474" s="43"/>
      <c r="D474" s="263" t="s">
        <v>202</v>
      </c>
      <c r="E474" s="43"/>
      <c r="F474" s="264" t="s">
        <v>3526</v>
      </c>
      <c r="G474" s="43"/>
      <c r="H474" s="43"/>
      <c r="I474" s="221"/>
      <c r="J474" s="43"/>
      <c r="K474" s="43"/>
      <c r="L474" s="44"/>
      <c r="M474" s="265"/>
      <c r="N474" s="266"/>
      <c r="O474" s="94"/>
      <c r="P474" s="94"/>
      <c r="Q474" s="94"/>
      <c r="R474" s="94"/>
      <c r="S474" s="94"/>
      <c r="T474" s="95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8" t="s">
        <v>202</v>
      </c>
      <c r="AU474" s="18" t="s">
        <v>92</v>
      </c>
    </row>
    <row r="475" spans="1:65" s="2" customFormat="1" ht="24.15" customHeight="1">
      <c r="A475" s="41"/>
      <c r="B475" s="42"/>
      <c r="C475" s="250" t="s">
        <v>1077</v>
      </c>
      <c r="D475" s="250" t="s">
        <v>196</v>
      </c>
      <c r="E475" s="251" t="s">
        <v>3528</v>
      </c>
      <c r="F475" s="252" t="s">
        <v>3529</v>
      </c>
      <c r="G475" s="253" t="s">
        <v>2291</v>
      </c>
      <c r="H475" s="254">
        <v>80</v>
      </c>
      <c r="I475" s="255"/>
      <c r="J475" s="256">
        <f>ROUND(I475*H475,2)</f>
        <v>0</v>
      </c>
      <c r="K475" s="257"/>
      <c r="L475" s="44"/>
      <c r="M475" s="258" t="s">
        <v>1</v>
      </c>
      <c r="N475" s="259" t="s">
        <v>47</v>
      </c>
      <c r="O475" s="94"/>
      <c r="P475" s="260">
        <f>O475*H475</f>
        <v>0</v>
      </c>
      <c r="Q475" s="260">
        <v>0</v>
      </c>
      <c r="R475" s="260">
        <f>Q475*H475</f>
        <v>0</v>
      </c>
      <c r="S475" s="260">
        <v>0</v>
      </c>
      <c r="T475" s="261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62" t="s">
        <v>200</v>
      </c>
      <c r="AT475" s="262" t="s">
        <v>196</v>
      </c>
      <c r="AU475" s="262" t="s">
        <v>92</v>
      </c>
      <c r="AY475" s="18" t="s">
        <v>195</v>
      </c>
      <c r="BE475" s="154">
        <f>IF(N475="základní",J475,0)</f>
        <v>0</v>
      </c>
      <c r="BF475" s="154">
        <f>IF(N475="snížená",J475,0)</f>
        <v>0</v>
      </c>
      <c r="BG475" s="154">
        <f>IF(N475="zákl. přenesená",J475,0)</f>
        <v>0</v>
      </c>
      <c r="BH475" s="154">
        <f>IF(N475="sníž. přenesená",J475,0)</f>
        <v>0</v>
      </c>
      <c r="BI475" s="154">
        <f>IF(N475="nulová",J475,0)</f>
        <v>0</v>
      </c>
      <c r="BJ475" s="18" t="s">
        <v>90</v>
      </c>
      <c r="BK475" s="154">
        <f>ROUND(I475*H475,2)</f>
        <v>0</v>
      </c>
      <c r="BL475" s="18" t="s">
        <v>200</v>
      </c>
      <c r="BM475" s="262" t="s">
        <v>3530</v>
      </c>
    </row>
    <row r="476" spans="1:47" s="2" customFormat="1" ht="12">
      <c r="A476" s="41"/>
      <c r="B476" s="42"/>
      <c r="C476" s="43"/>
      <c r="D476" s="263" t="s">
        <v>202</v>
      </c>
      <c r="E476" s="43"/>
      <c r="F476" s="264" t="s">
        <v>3529</v>
      </c>
      <c r="G476" s="43"/>
      <c r="H476" s="43"/>
      <c r="I476" s="221"/>
      <c r="J476" s="43"/>
      <c r="K476" s="43"/>
      <c r="L476" s="44"/>
      <c r="M476" s="265"/>
      <c r="N476" s="266"/>
      <c r="O476" s="94"/>
      <c r="P476" s="94"/>
      <c r="Q476" s="94"/>
      <c r="R476" s="94"/>
      <c r="S476" s="94"/>
      <c r="T476" s="95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T476" s="18" t="s">
        <v>202</v>
      </c>
      <c r="AU476" s="18" t="s">
        <v>92</v>
      </c>
    </row>
    <row r="477" spans="1:65" s="2" customFormat="1" ht="24.15" customHeight="1">
      <c r="A477" s="41"/>
      <c r="B477" s="42"/>
      <c r="C477" s="250" t="s">
        <v>1081</v>
      </c>
      <c r="D477" s="250" t="s">
        <v>196</v>
      </c>
      <c r="E477" s="251" t="s">
        <v>3531</v>
      </c>
      <c r="F477" s="252" t="s">
        <v>3532</v>
      </c>
      <c r="G477" s="253" t="s">
        <v>2291</v>
      </c>
      <c r="H477" s="254">
        <v>120</v>
      </c>
      <c r="I477" s="255"/>
      <c r="J477" s="256">
        <f>ROUND(I477*H477,2)</f>
        <v>0</v>
      </c>
      <c r="K477" s="257"/>
      <c r="L477" s="44"/>
      <c r="M477" s="258" t="s">
        <v>1</v>
      </c>
      <c r="N477" s="259" t="s">
        <v>47</v>
      </c>
      <c r="O477" s="94"/>
      <c r="P477" s="260">
        <f>O477*H477</f>
        <v>0</v>
      </c>
      <c r="Q477" s="260">
        <v>0</v>
      </c>
      <c r="R477" s="260">
        <f>Q477*H477</f>
        <v>0</v>
      </c>
      <c r="S477" s="260">
        <v>0</v>
      </c>
      <c r="T477" s="261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62" t="s">
        <v>200</v>
      </c>
      <c r="AT477" s="262" t="s">
        <v>196</v>
      </c>
      <c r="AU477" s="262" t="s">
        <v>92</v>
      </c>
      <c r="AY477" s="18" t="s">
        <v>195</v>
      </c>
      <c r="BE477" s="154">
        <f>IF(N477="základní",J477,0)</f>
        <v>0</v>
      </c>
      <c r="BF477" s="154">
        <f>IF(N477="snížená",J477,0)</f>
        <v>0</v>
      </c>
      <c r="BG477" s="154">
        <f>IF(N477="zákl. přenesená",J477,0)</f>
        <v>0</v>
      </c>
      <c r="BH477" s="154">
        <f>IF(N477="sníž. přenesená",J477,0)</f>
        <v>0</v>
      </c>
      <c r="BI477" s="154">
        <f>IF(N477="nulová",J477,0)</f>
        <v>0</v>
      </c>
      <c r="BJ477" s="18" t="s">
        <v>90</v>
      </c>
      <c r="BK477" s="154">
        <f>ROUND(I477*H477,2)</f>
        <v>0</v>
      </c>
      <c r="BL477" s="18" t="s">
        <v>200</v>
      </c>
      <c r="BM477" s="262" t="s">
        <v>3533</v>
      </c>
    </row>
    <row r="478" spans="1:47" s="2" customFormat="1" ht="12">
      <c r="A478" s="41"/>
      <c r="B478" s="42"/>
      <c r="C478" s="43"/>
      <c r="D478" s="263" t="s">
        <v>202</v>
      </c>
      <c r="E478" s="43"/>
      <c r="F478" s="264" t="s">
        <v>3532</v>
      </c>
      <c r="G478" s="43"/>
      <c r="H478" s="43"/>
      <c r="I478" s="221"/>
      <c r="J478" s="43"/>
      <c r="K478" s="43"/>
      <c r="L478" s="44"/>
      <c r="M478" s="265"/>
      <c r="N478" s="266"/>
      <c r="O478" s="94"/>
      <c r="P478" s="94"/>
      <c r="Q478" s="94"/>
      <c r="R478" s="94"/>
      <c r="S478" s="94"/>
      <c r="T478" s="95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8" t="s">
        <v>202</v>
      </c>
      <c r="AU478" s="18" t="s">
        <v>92</v>
      </c>
    </row>
    <row r="479" spans="1:65" s="2" customFormat="1" ht="37.8" customHeight="1">
      <c r="A479" s="41"/>
      <c r="B479" s="42"/>
      <c r="C479" s="250" t="s">
        <v>1087</v>
      </c>
      <c r="D479" s="250" t="s">
        <v>196</v>
      </c>
      <c r="E479" s="251" t="s">
        <v>3534</v>
      </c>
      <c r="F479" s="252" t="s">
        <v>3535</v>
      </c>
      <c r="G479" s="253" t="s">
        <v>2291</v>
      </c>
      <c r="H479" s="254">
        <v>40</v>
      </c>
      <c r="I479" s="255"/>
      <c r="J479" s="256">
        <f>ROUND(I479*H479,2)</f>
        <v>0</v>
      </c>
      <c r="K479" s="257"/>
      <c r="L479" s="44"/>
      <c r="M479" s="258" t="s">
        <v>1</v>
      </c>
      <c r="N479" s="259" t="s">
        <v>47</v>
      </c>
      <c r="O479" s="94"/>
      <c r="P479" s="260">
        <f>O479*H479</f>
        <v>0</v>
      </c>
      <c r="Q479" s="260">
        <v>0</v>
      </c>
      <c r="R479" s="260">
        <f>Q479*H479</f>
        <v>0</v>
      </c>
      <c r="S479" s="260">
        <v>0</v>
      </c>
      <c r="T479" s="261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62" t="s">
        <v>200</v>
      </c>
      <c r="AT479" s="262" t="s">
        <v>196</v>
      </c>
      <c r="AU479" s="262" t="s">
        <v>92</v>
      </c>
      <c r="AY479" s="18" t="s">
        <v>195</v>
      </c>
      <c r="BE479" s="154">
        <f>IF(N479="základní",J479,0)</f>
        <v>0</v>
      </c>
      <c r="BF479" s="154">
        <f>IF(N479="snížená",J479,0)</f>
        <v>0</v>
      </c>
      <c r="BG479" s="154">
        <f>IF(N479="zákl. přenesená",J479,0)</f>
        <v>0</v>
      </c>
      <c r="BH479" s="154">
        <f>IF(N479="sníž. přenesená",J479,0)</f>
        <v>0</v>
      </c>
      <c r="BI479" s="154">
        <f>IF(N479="nulová",J479,0)</f>
        <v>0</v>
      </c>
      <c r="BJ479" s="18" t="s">
        <v>90</v>
      </c>
      <c r="BK479" s="154">
        <f>ROUND(I479*H479,2)</f>
        <v>0</v>
      </c>
      <c r="BL479" s="18" t="s">
        <v>200</v>
      </c>
      <c r="BM479" s="262" t="s">
        <v>3536</v>
      </c>
    </row>
    <row r="480" spans="1:47" s="2" customFormat="1" ht="12">
      <c r="A480" s="41"/>
      <c r="B480" s="42"/>
      <c r="C480" s="43"/>
      <c r="D480" s="263" t="s">
        <v>202</v>
      </c>
      <c r="E480" s="43"/>
      <c r="F480" s="264" t="s">
        <v>3535</v>
      </c>
      <c r="G480" s="43"/>
      <c r="H480" s="43"/>
      <c r="I480" s="221"/>
      <c r="J480" s="43"/>
      <c r="K480" s="43"/>
      <c r="L480" s="44"/>
      <c r="M480" s="265"/>
      <c r="N480" s="266"/>
      <c r="O480" s="94"/>
      <c r="P480" s="94"/>
      <c r="Q480" s="94"/>
      <c r="R480" s="94"/>
      <c r="S480" s="94"/>
      <c r="T480" s="95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T480" s="18" t="s">
        <v>202</v>
      </c>
      <c r="AU480" s="18" t="s">
        <v>92</v>
      </c>
    </row>
    <row r="481" spans="1:65" s="2" customFormat="1" ht="33" customHeight="1">
      <c r="A481" s="41"/>
      <c r="B481" s="42"/>
      <c r="C481" s="250" t="s">
        <v>1093</v>
      </c>
      <c r="D481" s="250" t="s">
        <v>196</v>
      </c>
      <c r="E481" s="251" t="s">
        <v>3537</v>
      </c>
      <c r="F481" s="252" t="s">
        <v>3538</v>
      </c>
      <c r="G481" s="253" t="s">
        <v>2291</v>
      </c>
      <c r="H481" s="254">
        <v>40</v>
      </c>
      <c r="I481" s="255"/>
      <c r="J481" s="256">
        <f>ROUND(I481*H481,2)</f>
        <v>0</v>
      </c>
      <c r="K481" s="257"/>
      <c r="L481" s="44"/>
      <c r="M481" s="258" t="s">
        <v>1</v>
      </c>
      <c r="N481" s="259" t="s">
        <v>47</v>
      </c>
      <c r="O481" s="94"/>
      <c r="P481" s="260">
        <f>O481*H481</f>
        <v>0</v>
      </c>
      <c r="Q481" s="260">
        <v>0</v>
      </c>
      <c r="R481" s="260">
        <f>Q481*H481</f>
        <v>0</v>
      </c>
      <c r="S481" s="260">
        <v>0</v>
      </c>
      <c r="T481" s="261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62" t="s">
        <v>200</v>
      </c>
      <c r="AT481" s="262" t="s">
        <v>196</v>
      </c>
      <c r="AU481" s="262" t="s">
        <v>92</v>
      </c>
      <c r="AY481" s="18" t="s">
        <v>195</v>
      </c>
      <c r="BE481" s="154">
        <f>IF(N481="základní",J481,0)</f>
        <v>0</v>
      </c>
      <c r="BF481" s="154">
        <f>IF(N481="snížená",J481,0)</f>
        <v>0</v>
      </c>
      <c r="BG481" s="154">
        <f>IF(N481="zákl. přenesená",J481,0)</f>
        <v>0</v>
      </c>
      <c r="BH481" s="154">
        <f>IF(N481="sníž. přenesená",J481,0)</f>
        <v>0</v>
      </c>
      <c r="BI481" s="154">
        <f>IF(N481="nulová",J481,0)</f>
        <v>0</v>
      </c>
      <c r="BJ481" s="18" t="s">
        <v>90</v>
      </c>
      <c r="BK481" s="154">
        <f>ROUND(I481*H481,2)</f>
        <v>0</v>
      </c>
      <c r="BL481" s="18" t="s">
        <v>200</v>
      </c>
      <c r="BM481" s="262" t="s">
        <v>3539</v>
      </c>
    </row>
    <row r="482" spans="1:47" s="2" customFormat="1" ht="12">
      <c r="A482" s="41"/>
      <c r="B482" s="42"/>
      <c r="C482" s="43"/>
      <c r="D482" s="263" t="s">
        <v>202</v>
      </c>
      <c r="E482" s="43"/>
      <c r="F482" s="264" t="s">
        <v>3538</v>
      </c>
      <c r="G482" s="43"/>
      <c r="H482" s="43"/>
      <c r="I482" s="221"/>
      <c r="J482" s="43"/>
      <c r="K482" s="43"/>
      <c r="L482" s="44"/>
      <c r="M482" s="265"/>
      <c r="N482" s="266"/>
      <c r="O482" s="94"/>
      <c r="P482" s="94"/>
      <c r="Q482" s="94"/>
      <c r="R482" s="94"/>
      <c r="S482" s="94"/>
      <c r="T482" s="95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18" t="s">
        <v>202</v>
      </c>
      <c r="AU482" s="18" t="s">
        <v>92</v>
      </c>
    </row>
    <row r="483" spans="1:65" s="2" customFormat="1" ht="37.8" customHeight="1">
      <c r="A483" s="41"/>
      <c r="B483" s="42"/>
      <c r="C483" s="250" t="s">
        <v>1099</v>
      </c>
      <c r="D483" s="250" t="s">
        <v>196</v>
      </c>
      <c r="E483" s="251" t="s">
        <v>3540</v>
      </c>
      <c r="F483" s="252" t="s">
        <v>3541</v>
      </c>
      <c r="G483" s="253" t="s">
        <v>873</v>
      </c>
      <c r="H483" s="323"/>
      <c r="I483" s="255"/>
      <c r="J483" s="256">
        <f>ROUND(I483*H483,2)</f>
        <v>0</v>
      </c>
      <c r="K483" s="257"/>
      <c r="L483" s="44"/>
      <c r="M483" s="258" t="s">
        <v>1</v>
      </c>
      <c r="N483" s="259" t="s">
        <v>47</v>
      </c>
      <c r="O483" s="94"/>
      <c r="P483" s="260">
        <f>O483*H483</f>
        <v>0</v>
      </c>
      <c r="Q483" s="260">
        <v>0</v>
      </c>
      <c r="R483" s="260">
        <f>Q483*H483</f>
        <v>0</v>
      </c>
      <c r="S483" s="260">
        <v>0</v>
      </c>
      <c r="T483" s="261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62" t="s">
        <v>200</v>
      </c>
      <c r="AT483" s="262" t="s">
        <v>196</v>
      </c>
      <c r="AU483" s="262" t="s">
        <v>92</v>
      </c>
      <c r="AY483" s="18" t="s">
        <v>195</v>
      </c>
      <c r="BE483" s="154">
        <f>IF(N483="základní",J483,0)</f>
        <v>0</v>
      </c>
      <c r="BF483" s="154">
        <f>IF(N483="snížená",J483,0)</f>
        <v>0</v>
      </c>
      <c r="BG483" s="154">
        <f>IF(N483="zákl. přenesená",J483,0)</f>
        <v>0</v>
      </c>
      <c r="BH483" s="154">
        <f>IF(N483="sníž. přenesená",J483,0)</f>
        <v>0</v>
      </c>
      <c r="BI483" s="154">
        <f>IF(N483="nulová",J483,0)</f>
        <v>0</v>
      </c>
      <c r="BJ483" s="18" t="s">
        <v>90</v>
      </c>
      <c r="BK483" s="154">
        <f>ROUND(I483*H483,2)</f>
        <v>0</v>
      </c>
      <c r="BL483" s="18" t="s">
        <v>200</v>
      </c>
      <c r="BM483" s="262" t="s">
        <v>3542</v>
      </c>
    </row>
    <row r="484" spans="1:47" s="2" customFormat="1" ht="12">
      <c r="A484" s="41"/>
      <c r="B484" s="42"/>
      <c r="C484" s="43"/>
      <c r="D484" s="263" t="s">
        <v>202</v>
      </c>
      <c r="E484" s="43"/>
      <c r="F484" s="264" t="s">
        <v>3541</v>
      </c>
      <c r="G484" s="43"/>
      <c r="H484" s="43"/>
      <c r="I484" s="221"/>
      <c r="J484" s="43"/>
      <c r="K484" s="43"/>
      <c r="L484" s="44"/>
      <c r="M484" s="324"/>
      <c r="N484" s="325"/>
      <c r="O484" s="326"/>
      <c r="P484" s="326"/>
      <c r="Q484" s="326"/>
      <c r="R484" s="326"/>
      <c r="S484" s="326"/>
      <c r="T484" s="327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18" t="s">
        <v>202</v>
      </c>
      <c r="AU484" s="18" t="s">
        <v>92</v>
      </c>
    </row>
    <row r="485" spans="1:31" s="2" customFormat="1" ht="6.95" customHeight="1">
      <c r="A485" s="41"/>
      <c r="B485" s="69"/>
      <c r="C485" s="70"/>
      <c r="D485" s="70"/>
      <c r="E485" s="70"/>
      <c r="F485" s="70"/>
      <c r="G485" s="70"/>
      <c r="H485" s="70"/>
      <c r="I485" s="70"/>
      <c r="J485" s="70"/>
      <c r="K485" s="70"/>
      <c r="L485" s="44"/>
      <c r="M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</row>
  </sheetData>
  <sheetProtection password="CC35" sheet="1" objects="1" scenarios="1" formatColumns="0" formatRows="0" autoFilter="0"/>
  <autoFilter ref="C138:K48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146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3543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148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139</v>
      </c>
      <c r="E31" s="41"/>
      <c r="F31" s="41"/>
      <c r="G31" s="41"/>
      <c r="H31" s="41"/>
      <c r="I31" s="41"/>
      <c r="J31" s="175">
        <f>J101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ROUND((SUM(BE101:BE108)+SUM(BE128:BE142)),2)</f>
        <v>0</v>
      </c>
      <c r="G35" s="41"/>
      <c r="H35" s="41"/>
      <c r="I35" s="182">
        <v>0.21</v>
      </c>
      <c r="J35" s="181">
        <f>ROUND(((SUM(BE101:BE108)+SUM(BE128:BE142))*I35),2)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ROUND((SUM(BF101:BF108)+SUM(BF128:BF142)),2)</f>
        <v>0</v>
      </c>
      <c r="G36" s="41"/>
      <c r="H36" s="41"/>
      <c r="I36" s="182">
        <v>0.15</v>
      </c>
      <c r="J36" s="181">
        <f>ROUND(((SUM(BF101:BF108)+SUM(BF128:BF142))*I36),2)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ROUND((SUM(BG101:BG108)+SUM(BG128:BG142)),2)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ROUND((SUM(BH101:BH108)+SUM(BH128:BH142)),2)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ROUND((SUM(BI101:BI108)+SUM(BI128:BI142)),2)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146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07 - VZT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150</v>
      </c>
      <c r="D94" s="160"/>
      <c r="E94" s="160"/>
      <c r="F94" s="160"/>
      <c r="G94" s="160"/>
      <c r="H94" s="160"/>
      <c r="I94" s="160"/>
      <c r="J94" s="203" t="s">
        <v>151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152</v>
      </c>
      <c r="D96" s="43"/>
      <c r="E96" s="43"/>
      <c r="F96" s="43"/>
      <c r="G96" s="43"/>
      <c r="H96" s="43"/>
      <c r="I96" s="43"/>
      <c r="J96" s="113">
        <f>J128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153</v>
      </c>
    </row>
    <row r="97" spans="1:31" s="9" customFormat="1" ht="24.95" customHeight="1">
      <c r="A97" s="9"/>
      <c r="B97" s="205"/>
      <c r="C97" s="206"/>
      <c r="D97" s="207" t="s">
        <v>164</v>
      </c>
      <c r="E97" s="208"/>
      <c r="F97" s="208"/>
      <c r="G97" s="208"/>
      <c r="H97" s="208"/>
      <c r="I97" s="208"/>
      <c r="J97" s="209">
        <f>J129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3544</v>
      </c>
      <c r="E98" s="213"/>
      <c r="F98" s="213"/>
      <c r="G98" s="213"/>
      <c r="H98" s="213"/>
      <c r="I98" s="213"/>
      <c r="J98" s="214">
        <f>J130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6.95" customHeight="1">
      <c r="A100" s="4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29.25" customHeight="1">
      <c r="A101" s="41"/>
      <c r="B101" s="42"/>
      <c r="C101" s="204" t="s">
        <v>173</v>
      </c>
      <c r="D101" s="43"/>
      <c r="E101" s="43"/>
      <c r="F101" s="43"/>
      <c r="G101" s="43"/>
      <c r="H101" s="43"/>
      <c r="I101" s="43"/>
      <c r="J101" s="216">
        <f>ROUND(J102+J103+J104+J105+J106+J107,2)</f>
        <v>0</v>
      </c>
      <c r="K101" s="43"/>
      <c r="L101" s="66"/>
      <c r="N101" s="217" t="s">
        <v>46</v>
      </c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65" s="2" customFormat="1" ht="18" customHeight="1">
      <c r="A102" s="41"/>
      <c r="B102" s="42"/>
      <c r="C102" s="43"/>
      <c r="D102" s="155" t="s">
        <v>174</v>
      </c>
      <c r="E102" s="150"/>
      <c r="F102" s="150"/>
      <c r="G102" s="43"/>
      <c r="H102" s="43"/>
      <c r="I102" s="43"/>
      <c r="J102" s="151">
        <v>0</v>
      </c>
      <c r="K102" s="43"/>
      <c r="L102" s="218"/>
      <c r="M102" s="219"/>
      <c r="N102" s="220" t="s">
        <v>48</v>
      </c>
      <c r="O102" s="219"/>
      <c r="P102" s="219"/>
      <c r="Q102" s="219"/>
      <c r="R102" s="219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22" t="s">
        <v>134</v>
      </c>
      <c r="AZ102" s="219"/>
      <c r="BA102" s="219"/>
      <c r="BB102" s="219"/>
      <c r="BC102" s="219"/>
      <c r="BD102" s="219"/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2" t="s">
        <v>92</v>
      </c>
      <c r="BK102" s="219"/>
      <c r="BL102" s="219"/>
      <c r="BM102" s="219"/>
    </row>
    <row r="103" spans="1:65" s="2" customFormat="1" ht="18" customHeight="1">
      <c r="A103" s="41"/>
      <c r="B103" s="42"/>
      <c r="C103" s="43"/>
      <c r="D103" s="155" t="s">
        <v>175</v>
      </c>
      <c r="E103" s="150"/>
      <c r="F103" s="150"/>
      <c r="G103" s="43"/>
      <c r="H103" s="43"/>
      <c r="I103" s="43"/>
      <c r="J103" s="151">
        <v>0</v>
      </c>
      <c r="K103" s="43"/>
      <c r="L103" s="218"/>
      <c r="M103" s="219"/>
      <c r="N103" s="220" t="s">
        <v>48</v>
      </c>
      <c r="O103" s="219"/>
      <c r="P103" s="219"/>
      <c r="Q103" s="219"/>
      <c r="R103" s="219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22" t="s">
        <v>134</v>
      </c>
      <c r="AZ103" s="219"/>
      <c r="BA103" s="219"/>
      <c r="BB103" s="219"/>
      <c r="BC103" s="219"/>
      <c r="BD103" s="219"/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2" t="s">
        <v>92</v>
      </c>
      <c r="BK103" s="219"/>
      <c r="BL103" s="219"/>
      <c r="BM103" s="219"/>
    </row>
    <row r="104" spans="1:65" s="2" customFormat="1" ht="18" customHeight="1">
      <c r="A104" s="41"/>
      <c r="B104" s="42"/>
      <c r="C104" s="43"/>
      <c r="D104" s="155" t="s">
        <v>176</v>
      </c>
      <c r="E104" s="150"/>
      <c r="F104" s="150"/>
      <c r="G104" s="43"/>
      <c r="H104" s="43"/>
      <c r="I104" s="43"/>
      <c r="J104" s="151">
        <v>0</v>
      </c>
      <c r="K104" s="43"/>
      <c r="L104" s="218"/>
      <c r="M104" s="219"/>
      <c r="N104" s="220" t="s">
        <v>48</v>
      </c>
      <c r="O104" s="219"/>
      <c r="P104" s="219"/>
      <c r="Q104" s="219"/>
      <c r="R104" s="219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22" t="s">
        <v>134</v>
      </c>
      <c r="AZ104" s="219"/>
      <c r="BA104" s="219"/>
      <c r="BB104" s="219"/>
      <c r="BC104" s="219"/>
      <c r="BD104" s="219"/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2" t="s">
        <v>92</v>
      </c>
      <c r="BK104" s="219"/>
      <c r="BL104" s="219"/>
      <c r="BM104" s="219"/>
    </row>
    <row r="105" spans="1:65" s="2" customFormat="1" ht="18" customHeight="1">
      <c r="A105" s="41"/>
      <c r="B105" s="42"/>
      <c r="C105" s="43"/>
      <c r="D105" s="155" t="s">
        <v>177</v>
      </c>
      <c r="E105" s="150"/>
      <c r="F105" s="150"/>
      <c r="G105" s="43"/>
      <c r="H105" s="43"/>
      <c r="I105" s="43"/>
      <c r="J105" s="151">
        <v>0</v>
      </c>
      <c r="K105" s="43"/>
      <c r="L105" s="218"/>
      <c r="M105" s="219"/>
      <c r="N105" s="220" t="s">
        <v>48</v>
      </c>
      <c r="O105" s="219"/>
      <c r="P105" s="219"/>
      <c r="Q105" s="219"/>
      <c r="R105" s="219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22" t="s">
        <v>134</v>
      </c>
      <c r="AZ105" s="219"/>
      <c r="BA105" s="219"/>
      <c r="BB105" s="219"/>
      <c r="BC105" s="219"/>
      <c r="BD105" s="219"/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2" t="s">
        <v>92</v>
      </c>
      <c r="BK105" s="219"/>
      <c r="BL105" s="219"/>
      <c r="BM105" s="219"/>
    </row>
    <row r="106" spans="1:65" s="2" customFormat="1" ht="18" customHeight="1">
      <c r="A106" s="41"/>
      <c r="B106" s="42"/>
      <c r="C106" s="43"/>
      <c r="D106" s="155" t="s">
        <v>178</v>
      </c>
      <c r="E106" s="150"/>
      <c r="F106" s="150"/>
      <c r="G106" s="43"/>
      <c r="H106" s="43"/>
      <c r="I106" s="43"/>
      <c r="J106" s="151">
        <v>0</v>
      </c>
      <c r="K106" s="43"/>
      <c r="L106" s="218"/>
      <c r="M106" s="219"/>
      <c r="N106" s="220" t="s">
        <v>48</v>
      </c>
      <c r="O106" s="219"/>
      <c r="P106" s="219"/>
      <c r="Q106" s="219"/>
      <c r="R106" s="219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22" t="s">
        <v>134</v>
      </c>
      <c r="AZ106" s="219"/>
      <c r="BA106" s="219"/>
      <c r="BB106" s="219"/>
      <c r="BC106" s="219"/>
      <c r="BD106" s="219"/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2" t="s">
        <v>92</v>
      </c>
      <c r="BK106" s="219"/>
      <c r="BL106" s="219"/>
      <c r="BM106" s="219"/>
    </row>
    <row r="107" spans="1:65" s="2" customFormat="1" ht="18" customHeight="1">
      <c r="A107" s="41"/>
      <c r="B107" s="42"/>
      <c r="C107" s="43"/>
      <c r="D107" s="150" t="s">
        <v>179</v>
      </c>
      <c r="E107" s="43"/>
      <c r="F107" s="43"/>
      <c r="G107" s="43"/>
      <c r="H107" s="43"/>
      <c r="I107" s="43"/>
      <c r="J107" s="151">
        <f>ROUND(J30*T107,2)</f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180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31" s="2" customFormat="1" ht="12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29.25" customHeight="1">
      <c r="A109" s="41"/>
      <c r="B109" s="42"/>
      <c r="C109" s="159" t="s">
        <v>144</v>
      </c>
      <c r="D109" s="160"/>
      <c r="E109" s="160"/>
      <c r="F109" s="160"/>
      <c r="G109" s="160"/>
      <c r="H109" s="160"/>
      <c r="I109" s="160"/>
      <c r="J109" s="161">
        <f>ROUND(J96+J101,2)</f>
        <v>0</v>
      </c>
      <c r="K109" s="160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6.95" customHeight="1">
      <c r="A110" s="41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4" spans="1:31" s="2" customFormat="1" ht="6.95" customHeight="1">
      <c r="A114" s="41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4.95" customHeight="1">
      <c r="A115" s="41"/>
      <c r="B115" s="42"/>
      <c r="C115" s="24" t="s">
        <v>181</v>
      </c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16</v>
      </c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201" t="str">
        <f>E7</f>
        <v>AUTO DÍLNY SPŠ OSTROV</v>
      </c>
      <c r="F118" s="33"/>
      <c r="G118" s="33"/>
      <c r="H118" s="3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12" customHeight="1">
      <c r="A119" s="41"/>
      <c r="B119" s="42"/>
      <c r="C119" s="33" t="s">
        <v>146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6.5" customHeight="1">
      <c r="A120" s="41"/>
      <c r="B120" s="42"/>
      <c r="C120" s="43"/>
      <c r="D120" s="43"/>
      <c r="E120" s="79" t="str">
        <f>E9</f>
        <v>07 - VZT</v>
      </c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20</v>
      </c>
      <c r="D122" s="43"/>
      <c r="E122" s="43"/>
      <c r="F122" s="28" t="str">
        <f>F12</f>
        <v>Ostrov, ul. Klínovecká</v>
      </c>
      <c r="G122" s="43"/>
      <c r="H122" s="43"/>
      <c r="I122" s="33" t="s">
        <v>22</v>
      </c>
      <c r="J122" s="82" t="str">
        <f>IF(J12="","",J12)</f>
        <v>11. 7. 2023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40.05" customHeight="1">
      <c r="A124" s="41"/>
      <c r="B124" s="42"/>
      <c r="C124" s="33" t="s">
        <v>24</v>
      </c>
      <c r="D124" s="43"/>
      <c r="E124" s="43"/>
      <c r="F124" s="28" t="str">
        <f>E15</f>
        <v>Střední průmyslová škola Ostrov , Klínovecká 1197</v>
      </c>
      <c r="G124" s="43"/>
      <c r="H124" s="43"/>
      <c r="I124" s="33" t="s">
        <v>31</v>
      </c>
      <c r="J124" s="37" t="str">
        <f>E21</f>
        <v>Projekt stav, spol. s r.o.,Želivského 2227,Sokolov</v>
      </c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5.65" customHeight="1">
      <c r="A125" s="41"/>
      <c r="B125" s="42"/>
      <c r="C125" s="33" t="s">
        <v>29</v>
      </c>
      <c r="D125" s="43"/>
      <c r="E125" s="43"/>
      <c r="F125" s="28" t="str">
        <f>IF(E18="","",E18)</f>
        <v>Vyplň údaj</v>
      </c>
      <c r="G125" s="43"/>
      <c r="H125" s="43"/>
      <c r="I125" s="33" t="s">
        <v>36</v>
      </c>
      <c r="J125" s="37" t="str">
        <f>E24</f>
        <v xml:space="preserve">V.Rakyta,Trojmezí 171, 352 01 Hranice, </v>
      </c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0.3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11" customFormat="1" ht="29.25" customHeight="1">
      <c r="A127" s="224"/>
      <c r="B127" s="225"/>
      <c r="C127" s="226" t="s">
        <v>182</v>
      </c>
      <c r="D127" s="227" t="s">
        <v>67</v>
      </c>
      <c r="E127" s="227" t="s">
        <v>63</v>
      </c>
      <c r="F127" s="227" t="s">
        <v>64</v>
      </c>
      <c r="G127" s="227" t="s">
        <v>183</v>
      </c>
      <c r="H127" s="227" t="s">
        <v>184</v>
      </c>
      <c r="I127" s="227" t="s">
        <v>185</v>
      </c>
      <c r="J127" s="228" t="s">
        <v>151</v>
      </c>
      <c r="K127" s="229" t="s">
        <v>186</v>
      </c>
      <c r="L127" s="230"/>
      <c r="M127" s="103" t="s">
        <v>1</v>
      </c>
      <c r="N127" s="104" t="s">
        <v>46</v>
      </c>
      <c r="O127" s="104" t="s">
        <v>187</v>
      </c>
      <c r="P127" s="104" t="s">
        <v>188</v>
      </c>
      <c r="Q127" s="104" t="s">
        <v>189</v>
      </c>
      <c r="R127" s="104" t="s">
        <v>190</v>
      </c>
      <c r="S127" s="104" t="s">
        <v>191</v>
      </c>
      <c r="T127" s="105" t="s">
        <v>192</v>
      </c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</row>
    <row r="128" spans="1:63" s="2" customFormat="1" ht="22.8" customHeight="1">
      <c r="A128" s="41"/>
      <c r="B128" s="42"/>
      <c r="C128" s="110" t="s">
        <v>193</v>
      </c>
      <c r="D128" s="43"/>
      <c r="E128" s="43"/>
      <c r="F128" s="43"/>
      <c r="G128" s="43"/>
      <c r="H128" s="43"/>
      <c r="I128" s="43"/>
      <c r="J128" s="231">
        <f>BK128</f>
        <v>0</v>
      </c>
      <c r="K128" s="43"/>
      <c r="L128" s="44"/>
      <c r="M128" s="106"/>
      <c r="N128" s="232"/>
      <c r="O128" s="107"/>
      <c r="P128" s="233">
        <f>P129</f>
        <v>0</v>
      </c>
      <c r="Q128" s="107"/>
      <c r="R128" s="233">
        <f>R129</f>
        <v>0.1207</v>
      </c>
      <c r="S128" s="107"/>
      <c r="T128" s="234">
        <f>T129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8" t="s">
        <v>81</v>
      </c>
      <c r="AU128" s="18" t="s">
        <v>153</v>
      </c>
      <c r="BK128" s="235">
        <f>BK129</f>
        <v>0</v>
      </c>
    </row>
    <row r="129" spans="1:63" s="12" customFormat="1" ht="25.9" customHeight="1">
      <c r="A129" s="12"/>
      <c r="B129" s="236"/>
      <c r="C129" s="237"/>
      <c r="D129" s="238" t="s">
        <v>81</v>
      </c>
      <c r="E129" s="239" t="s">
        <v>950</v>
      </c>
      <c r="F129" s="239" t="s">
        <v>951</v>
      </c>
      <c r="G129" s="237"/>
      <c r="H129" s="237"/>
      <c r="I129" s="240"/>
      <c r="J129" s="241">
        <f>BK129</f>
        <v>0</v>
      </c>
      <c r="K129" s="237"/>
      <c r="L129" s="242"/>
      <c r="M129" s="243"/>
      <c r="N129" s="244"/>
      <c r="O129" s="244"/>
      <c r="P129" s="245">
        <f>P130</f>
        <v>0</v>
      </c>
      <c r="Q129" s="244"/>
      <c r="R129" s="245">
        <f>R130</f>
        <v>0.1207</v>
      </c>
      <c r="S129" s="244"/>
      <c r="T129" s="24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7" t="s">
        <v>92</v>
      </c>
      <c r="AT129" s="248" t="s">
        <v>81</v>
      </c>
      <c r="AU129" s="248" t="s">
        <v>82</v>
      </c>
      <c r="AY129" s="247" t="s">
        <v>195</v>
      </c>
      <c r="BK129" s="249">
        <f>BK130</f>
        <v>0</v>
      </c>
    </row>
    <row r="130" spans="1:63" s="12" customFormat="1" ht="22.8" customHeight="1">
      <c r="A130" s="12"/>
      <c r="B130" s="236"/>
      <c r="C130" s="237"/>
      <c r="D130" s="238" t="s">
        <v>81</v>
      </c>
      <c r="E130" s="321" t="s">
        <v>3545</v>
      </c>
      <c r="F130" s="321" t="s">
        <v>3546</v>
      </c>
      <c r="G130" s="237"/>
      <c r="H130" s="237"/>
      <c r="I130" s="240"/>
      <c r="J130" s="322">
        <f>BK130</f>
        <v>0</v>
      </c>
      <c r="K130" s="237"/>
      <c r="L130" s="242"/>
      <c r="M130" s="243"/>
      <c r="N130" s="244"/>
      <c r="O130" s="244"/>
      <c r="P130" s="245">
        <f>SUM(P131:P142)</f>
        <v>0</v>
      </c>
      <c r="Q130" s="244"/>
      <c r="R130" s="245">
        <f>SUM(R131:R142)</f>
        <v>0.1207</v>
      </c>
      <c r="S130" s="244"/>
      <c r="T130" s="246">
        <f>SUM(T131:T142)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7" t="s">
        <v>92</v>
      </c>
      <c r="AT130" s="248" t="s">
        <v>81</v>
      </c>
      <c r="AU130" s="248" t="s">
        <v>90</v>
      </c>
      <c r="AY130" s="247" t="s">
        <v>195</v>
      </c>
      <c r="BK130" s="249">
        <f>SUM(BK131:BK142)</f>
        <v>0</v>
      </c>
    </row>
    <row r="131" spans="1:65" s="2" customFormat="1" ht="16.5" customHeight="1">
      <c r="A131" s="41"/>
      <c r="B131" s="42"/>
      <c r="C131" s="250" t="s">
        <v>90</v>
      </c>
      <c r="D131" s="250" t="s">
        <v>196</v>
      </c>
      <c r="E131" s="251" t="s">
        <v>3547</v>
      </c>
      <c r="F131" s="252" t="s">
        <v>3548</v>
      </c>
      <c r="G131" s="253" t="s">
        <v>2281</v>
      </c>
      <c r="H131" s="254">
        <v>1</v>
      </c>
      <c r="I131" s="255"/>
      <c r="J131" s="256">
        <f>ROUND(I131*H131,2)</f>
        <v>0</v>
      </c>
      <c r="K131" s="257"/>
      <c r="L131" s="44"/>
      <c r="M131" s="258" t="s">
        <v>1</v>
      </c>
      <c r="N131" s="259" t="s">
        <v>47</v>
      </c>
      <c r="O131" s="94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62" t="s">
        <v>308</v>
      </c>
      <c r="AT131" s="262" t="s">
        <v>196</v>
      </c>
      <c r="AU131" s="262" t="s">
        <v>92</v>
      </c>
      <c r="AY131" s="18" t="s">
        <v>195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8" t="s">
        <v>90</v>
      </c>
      <c r="BK131" s="154">
        <f>ROUND(I131*H131,2)</f>
        <v>0</v>
      </c>
      <c r="BL131" s="18" t="s">
        <v>308</v>
      </c>
      <c r="BM131" s="262" t="s">
        <v>3549</v>
      </c>
    </row>
    <row r="132" spans="1:47" s="2" customFormat="1" ht="12">
      <c r="A132" s="41"/>
      <c r="B132" s="42"/>
      <c r="C132" s="43"/>
      <c r="D132" s="263" t="s">
        <v>202</v>
      </c>
      <c r="E132" s="43"/>
      <c r="F132" s="264" t="s">
        <v>3548</v>
      </c>
      <c r="G132" s="43"/>
      <c r="H132" s="43"/>
      <c r="I132" s="221"/>
      <c r="J132" s="43"/>
      <c r="K132" s="43"/>
      <c r="L132" s="44"/>
      <c r="M132" s="265"/>
      <c r="N132" s="266"/>
      <c r="O132" s="94"/>
      <c r="P132" s="94"/>
      <c r="Q132" s="94"/>
      <c r="R132" s="94"/>
      <c r="S132" s="94"/>
      <c r="T132" s="95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8" t="s">
        <v>202</v>
      </c>
      <c r="AU132" s="18" t="s">
        <v>92</v>
      </c>
    </row>
    <row r="133" spans="1:65" s="2" customFormat="1" ht="24.15" customHeight="1">
      <c r="A133" s="41"/>
      <c r="B133" s="42"/>
      <c r="C133" s="278" t="s">
        <v>92</v>
      </c>
      <c r="D133" s="278" t="s">
        <v>206</v>
      </c>
      <c r="E133" s="279" t="s">
        <v>3550</v>
      </c>
      <c r="F133" s="280" t="s">
        <v>3551</v>
      </c>
      <c r="G133" s="281" t="s">
        <v>2281</v>
      </c>
      <c r="H133" s="282">
        <v>1</v>
      </c>
      <c r="I133" s="283"/>
      <c r="J133" s="284">
        <f>ROUND(I133*H133,2)</f>
        <v>0</v>
      </c>
      <c r="K133" s="285"/>
      <c r="L133" s="286"/>
      <c r="M133" s="287" t="s">
        <v>1</v>
      </c>
      <c r="N133" s="288" t="s">
        <v>47</v>
      </c>
      <c r="O133" s="94"/>
      <c r="P133" s="260">
        <f>O133*H133</f>
        <v>0</v>
      </c>
      <c r="Q133" s="260">
        <v>0.0015</v>
      </c>
      <c r="R133" s="260">
        <f>Q133*H133</f>
        <v>0.0015</v>
      </c>
      <c r="S133" s="260">
        <v>0</v>
      </c>
      <c r="T133" s="261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62" t="s">
        <v>405</v>
      </c>
      <c r="AT133" s="262" t="s">
        <v>206</v>
      </c>
      <c r="AU133" s="262" t="s">
        <v>92</v>
      </c>
      <c r="AY133" s="18" t="s">
        <v>195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8" t="s">
        <v>90</v>
      </c>
      <c r="BK133" s="154">
        <f>ROUND(I133*H133,2)</f>
        <v>0</v>
      </c>
      <c r="BL133" s="18" t="s">
        <v>308</v>
      </c>
      <c r="BM133" s="262" t="s">
        <v>3552</v>
      </c>
    </row>
    <row r="134" spans="1:47" s="2" customFormat="1" ht="12">
      <c r="A134" s="41"/>
      <c r="B134" s="42"/>
      <c r="C134" s="43"/>
      <c r="D134" s="263" t="s">
        <v>202</v>
      </c>
      <c r="E134" s="43"/>
      <c r="F134" s="264" t="s">
        <v>3551</v>
      </c>
      <c r="G134" s="43"/>
      <c r="H134" s="43"/>
      <c r="I134" s="221"/>
      <c r="J134" s="43"/>
      <c r="K134" s="43"/>
      <c r="L134" s="44"/>
      <c r="M134" s="265"/>
      <c r="N134" s="266"/>
      <c r="O134" s="94"/>
      <c r="P134" s="94"/>
      <c r="Q134" s="94"/>
      <c r="R134" s="94"/>
      <c r="S134" s="94"/>
      <c r="T134" s="95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8" t="s">
        <v>202</v>
      </c>
      <c r="AU134" s="18" t="s">
        <v>92</v>
      </c>
    </row>
    <row r="135" spans="1:65" s="2" customFormat="1" ht="24.15" customHeight="1">
      <c r="A135" s="41"/>
      <c r="B135" s="42"/>
      <c r="C135" s="278" t="s">
        <v>212</v>
      </c>
      <c r="D135" s="278" t="s">
        <v>206</v>
      </c>
      <c r="E135" s="279" t="s">
        <v>3553</v>
      </c>
      <c r="F135" s="280" t="s">
        <v>3554</v>
      </c>
      <c r="G135" s="281" t="s">
        <v>2281</v>
      </c>
      <c r="H135" s="282">
        <v>1</v>
      </c>
      <c r="I135" s="283"/>
      <c r="J135" s="284">
        <f>ROUND(I135*H135,2)</f>
        <v>0</v>
      </c>
      <c r="K135" s="285"/>
      <c r="L135" s="286"/>
      <c r="M135" s="287" t="s">
        <v>1</v>
      </c>
      <c r="N135" s="288" t="s">
        <v>47</v>
      </c>
      <c r="O135" s="94"/>
      <c r="P135" s="260">
        <f>O135*H135</f>
        <v>0</v>
      </c>
      <c r="Q135" s="260">
        <v>0.0019</v>
      </c>
      <c r="R135" s="260">
        <f>Q135*H135</f>
        <v>0.0019</v>
      </c>
      <c r="S135" s="260">
        <v>0</v>
      </c>
      <c r="T135" s="261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62" t="s">
        <v>405</v>
      </c>
      <c r="AT135" s="262" t="s">
        <v>206</v>
      </c>
      <c r="AU135" s="262" t="s">
        <v>92</v>
      </c>
      <c r="AY135" s="18" t="s">
        <v>195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90</v>
      </c>
      <c r="BK135" s="154">
        <f>ROUND(I135*H135,2)</f>
        <v>0</v>
      </c>
      <c r="BL135" s="18" t="s">
        <v>308</v>
      </c>
      <c r="BM135" s="262" t="s">
        <v>3555</v>
      </c>
    </row>
    <row r="136" spans="1:47" s="2" customFormat="1" ht="12">
      <c r="A136" s="41"/>
      <c r="B136" s="42"/>
      <c r="C136" s="43"/>
      <c r="D136" s="263" t="s">
        <v>202</v>
      </c>
      <c r="E136" s="43"/>
      <c r="F136" s="264" t="s">
        <v>3554</v>
      </c>
      <c r="G136" s="43"/>
      <c r="H136" s="43"/>
      <c r="I136" s="221"/>
      <c r="J136" s="43"/>
      <c r="K136" s="43"/>
      <c r="L136" s="44"/>
      <c r="M136" s="265"/>
      <c r="N136" s="266"/>
      <c r="O136" s="94"/>
      <c r="P136" s="94"/>
      <c r="Q136" s="94"/>
      <c r="R136" s="94"/>
      <c r="S136" s="94"/>
      <c r="T136" s="95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202</v>
      </c>
      <c r="AU136" s="18" t="s">
        <v>92</v>
      </c>
    </row>
    <row r="137" spans="1:65" s="2" customFormat="1" ht="24.15" customHeight="1">
      <c r="A137" s="41"/>
      <c r="B137" s="42"/>
      <c r="C137" s="278" t="s">
        <v>200</v>
      </c>
      <c r="D137" s="278" t="s">
        <v>206</v>
      </c>
      <c r="E137" s="279" t="s">
        <v>3556</v>
      </c>
      <c r="F137" s="280" t="s">
        <v>3557</v>
      </c>
      <c r="G137" s="281" t="s">
        <v>2281</v>
      </c>
      <c r="H137" s="282">
        <v>1</v>
      </c>
      <c r="I137" s="283"/>
      <c r="J137" s="284">
        <f>ROUND(I137*H137,2)</f>
        <v>0</v>
      </c>
      <c r="K137" s="285"/>
      <c r="L137" s="286"/>
      <c r="M137" s="287" t="s">
        <v>1</v>
      </c>
      <c r="N137" s="288" t="s">
        <v>47</v>
      </c>
      <c r="O137" s="94"/>
      <c r="P137" s="260">
        <f>O137*H137</f>
        <v>0</v>
      </c>
      <c r="Q137" s="260">
        <v>0.0023</v>
      </c>
      <c r="R137" s="260">
        <f>Q137*H137</f>
        <v>0.0023</v>
      </c>
      <c r="S137" s="260">
        <v>0</v>
      </c>
      <c r="T137" s="261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62" t="s">
        <v>405</v>
      </c>
      <c r="AT137" s="262" t="s">
        <v>206</v>
      </c>
      <c r="AU137" s="262" t="s">
        <v>92</v>
      </c>
      <c r="AY137" s="18" t="s">
        <v>195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8" t="s">
        <v>90</v>
      </c>
      <c r="BK137" s="154">
        <f>ROUND(I137*H137,2)</f>
        <v>0</v>
      </c>
      <c r="BL137" s="18" t="s">
        <v>308</v>
      </c>
      <c r="BM137" s="262" t="s">
        <v>3558</v>
      </c>
    </row>
    <row r="138" spans="1:47" s="2" customFormat="1" ht="12">
      <c r="A138" s="41"/>
      <c r="B138" s="42"/>
      <c r="C138" s="43"/>
      <c r="D138" s="263" t="s">
        <v>202</v>
      </c>
      <c r="E138" s="43"/>
      <c r="F138" s="264" t="s">
        <v>3557</v>
      </c>
      <c r="G138" s="43"/>
      <c r="H138" s="43"/>
      <c r="I138" s="221"/>
      <c r="J138" s="43"/>
      <c r="K138" s="43"/>
      <c r="L138" s="44"/>
      <c r="M138" s="265"/>
      <c r="N138" s="266"/>
      <c r="O138" s="94"/>
      <c r="P138" s="94"/>
      <c r="Q138" s="94"/>
      <c r="R138" s="94"/>
      <c r="S138" s="94"/>
      <c r="T138" s="95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202</v>
      </c>
      <c r="AU138" s="18" t="s">
        <v>92</v>
      </c>
    </row>
    <row r="139" spans="1:65" s="2" customFormat="1" ht="16.5" customHeight="1">
      <c r="A139" s="41"/>
      <c r="B139" s="42"/>
      <c r="C139" s="278" t="s">
        <v>240</v>
      </c>
      <c r="D139" s="278" t="s">
        <v>206</v>
      </c>
      <c r="E139" s="279" t="s">
        <v>3559</v>
      </c>
      <c r="F139" s="280" t="s">
        <v>3560</v>
      </c>
      <c r="G139" s="281" t="s">
        <v>353</v>
      </c>
      <c r="H139" s="282">
        <v>1</v>
      </c>
      <c r="I139" s="283"/>
      <c r="J139" s="284">
        <f>ROUND(I139*H139,2)</f>
        <v>0</v>
      </c>
      <c r="K139" s="285"/>
      <c r="L139" s="286"/>
      <c r="M139" s="287" t="s">
        <v>1</v>
      </c>
      <c r="N139" s="288" t="s">
        <v>47</v>
      </c>
      <c r="O139" s="94"/>
      <c r="P139" s="260">
        <f>O139*H139</f>
        <v>0</v>
      </c>
      <c r="Q139" s="260">
        <v>0.115</v>
      </c>
      <c r="R139" s="260">
        <f>Q139*H139</f>
        <v>0.115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405</v>
      </c>
      <c r="AT139" s="262" t="s">
        <v>206</v>
      </c>
      <c r="AU139" s="262" t="s">
        <v>92</v>
      </c>
      <c r="AY139" s="18" t="s">
        <v>195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308</v>
      </c>
      <c r="BM139" s="262" t="s">
        <v>3561</v>
      </c>
    </row>
    <row r="140" spans="1:47" s="2" customFormat="1" ht="12">
      <c r="A140" s="41"/>
      <c r="B140" s="42"/>
      <c r="C140" s="43"/>
      <c r="D140" s="263" t="s">
        <v>202</v>
      </c>
      <c r="E140" s="43"/>
      <c r="F140" s="264" t="s">
        <v>3560</v>
      </c>
      <c r="G140" s="43"/>
      <c r="H140" s="43"/>
      <c r="I140" s="221"/>
      <c r="J140" s="43"/>
      <c r="K140" s="43"/>
      <c r="L140" s="44"/>
      <c r="M140" s="265"/>
      <c r="N140" s="266"/>
      <c r="O140" s="94"/>
      <c r="P140" s="94"/>
      <c r="Q140" s="94"/>
      <c r="R140" s="94"/>
      <c r="S140" s="94"/>
      <c r="T140" s="95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8" t="s">
        <v>202</v>
      </c>
      <c r="AU140" s="18" t="s">
        <v>92</v>
      </c>
    </row>
    <row r="141" spans="1:65" s="2" customFormat="1" ht="24.15" customHeight="1">
      <c r="A141" s="41"/>
      <c r="B141" s="42"/>
      <c r="C141" s="250" t="s">
        <v>247</v>
      </c>
      <c r="D141" s="250" t="s">
        <v>196</v>
      </c>
      <c r="E141" s="251" t="s">
        <v>3562</v>
      </c>
      <c r="F141" s="252" t="s">
        <v>3563</v>
      </c>
      <c r="G141" s="253" t="s">
        <v>873</v>
      </c>
      <c r="H141" s="323"/>
      <c r="I141" s="255"/>
      <c r="J141" s="256">
        <f>ROUND(I141*H141,2)</f>
        <v>0</v>
      </c>
      <c r="K141" s="257"/>
      <c r="L141" s="44"/>
      <c r="M141" s="258" t="s">
        <v>1</v>
      </c>
      <c r="N141" s="259" t="s">
        <v>47</v>
      </c>
      <c r="O141" s="94"/>
      <c r="P141" s="260">
        <f>O141*H141</f>
        <v>0</v>
      </c>
      <c r="Q141" s="260">
        <v>0</v>
      </c>
      <c r="R141" s="260">
        <f>Q141*H141</f>
        <v>0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308</v>
      </c>
      <c r="AT141" s="262" t="s">
        <v>196</v>
      </c>
      <c r="AU141" s="262" t="s">
        <v>92</v>
      </c>
      <c r="AY141" s="18" t="s">
        <v>195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308</v>
      </c>
      <c r="BM141" s="262" t="s">
        <v>3564</v>
      </c>
    </row>
    <row r="142" spans="1:47" s="2" customFormat="1" ht="12">
      <c r="A142" s="41"/>
      <c r="B142" s="42"/>
      <c r="C142" s="43"/>
      <c r="D142" s="263" t="s">
        <v>202</v>
      </c>
      <c r="E142" s="43"/>
      <c r="F142" s="264" t="s">
        <v>3563</v>
      </c>
      <c r="G142" s="43"/>
      <c r="H142" s="43"/>
      <c r="I142" s="221"/>
      <c r="J142" s="43"/>
      <c r="K142" s="43"/>
      <c r="L142" s="44"/>
      <c r="M142" s="324"/>
      <c r="N142" s="325"/>
      <c r="O142" s="326"/>
      <c r="P142" s="326"/>
      <c r="Q142" s="326"/>
      <c r="R142" s="326"/>
      <c r="S142" s="326"/>
      <c r="T142" s="327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8" t="s">
        <v>202</v>
      </c>
      <c r="AU142" s="18" t="s">
        <v>92</v>
      </c>
    </row>
    <row r="143" spans="1:31" s="2" customFormat="1" ht="6.95" customHeight="1">
      <c r="A143" s="41"/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44"/>
      <c r="M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</sheetData>
  <sheetProtection password="CC35" sheet="1" objects="1" scenarios="1" formatColumns="0" formatRows="0" autoFilter="0"/>
  <autoFilter ref="C127:K142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146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3565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148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139</v>
      </c>
      <c r="E31" s="41"/>
      <c r="F31" s="41"/>
      <c r="G31" s="41"/>
      <c r="H31" s="41"/>
      <c r="I31" s="41"/>
      <c r="J31" s="175">
        <f>J106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ROUND((SUM(BE106:BE113)+SUM(BE133:BE172)),2)</f>
        <v>0</v>
      </c>
      <c r="G35" s="41"/>
      <c r="H35" s="41"/>
      <c r="I35" s="182">
        <v>0.21</v>
      </c>
      <c r="J35" s="181">
        <f>ROUND(((SUM(BE106:BE113)+SUM(BE133:BE172))*I35),2)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ROUND((SUM(BF106:BF113)+SUM(BF133:BF172)),2)</f>
        <v>0</v>
      </c>
      <c r="G36" s="41"/>
      <c r="H36" s="41"/>
      <c r="I36" s="182">
        <v>0.15</v>
      </c>
      <c r="J36" s="181">
        <f>ROUND(((SUM(BF106:BF113)+SUM(BF133:BF172))*I36),2)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ROUND((SUM(BG106:BG113)+SUM(BG133:BG172)),2)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ROUND((SUM(BH106:BH113)+SUM(BH133:BH172)),2)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ROUND((SUM(BI106:BI113)+SUM(BI133:BI172)),2)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146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09 - VRN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150</v>
      </c>
      <c r="D94" s="160"/>
      <c r="E94" s="160"/>
      <c r="F94" s="160"/>
      <c r="G94" s="160"/>
      <c r="H94" s="160"/>
      <c r="I94" s="160"/>
      <c r="J94" s="203" t="s">
        <v>151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152</v>
      </c>
      <c r="D96" s="43"/>
      <c r="E96" s="43"/>
      <c r="F96" s="43"/>
      <c r="G96" s="43"/>
      <c r="H96" s="43"/>
      <c r="I96" s="43"/>
      <c r="J96" s="113">
        <f>J133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153</v>
      </c>
    </row>
    <row r="97" spans="1:31" s="9" customFormat="1" ht="24.95" customHeight="1">
      <c r="A97" s="9"/>
      <c r="B97" s="205"/>
      <c r="C97" s="206"/>
      <c r="D97" s="207" t="s">
        <v>1879</v>
      </c>
      <c r="E97" s="208"/>
      <c r="F97" s="208"/>
      <c r="G97" s="208"/>
      <c r="H97" s="208"/>
      <c r="I97" s="208"/>
      <c r="J97" s="209">
        <f>J134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3566</v>
      </c>
      <c r="E98" s="213"/>
      <c r="F98" s="213"/>
      <c r="G98" s="213"/>
      <c r="H98" s="213"/>
      <c r="I98" s="213"/>
      <c r="J98" s="214">
        <f>J135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6"/>
      <c r="D99" s="212" t="s">
        <v>3567</v>
      </c>
      <c r="E99" s="213"/>
      <c r="F99" s="213"/>
      <c r="G99" s="213"/>
      <c r="H99" s="213"/>
      <c r="I99" s="213"/>
      <c r="J99" s="214">
        <f>J148</f>
        <v>0</v>
      </c>
      <c r="K99" s="136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6"/>
      <c r="D100" s="212" t="s">
        <v>3568</v>
      </c>
      <c r="E100" s="213"/>
      <c r="F100" s="213"/>
      <c r="G100" s="213"/>
      <c r="H100" s="213"/>
      <c r="I100" s="213"/>
      <c r="J100" s="214">
        <f>J151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3569</v>
      </c>
      <c r="E101" s="213"/>
      <c r="F101" s="213"/>
      <c r="G101" s="213"/>
      <c r="H101" s="213"/>
      <c r="I101" s="213"/>
      <c r="J101" s="214">
        <f>J162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3570</v>
      </c>
      <c r="E102" s="213"/>
      <c r="F102" s="213"/>
      <c r="G102" s="213"/>
      <c r="H102" s="213"/>
      <c r="I102" s="213"/>
      <c r="J102" s="214">
        <f>J167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3571</v>
      </c>
      <c r="E103" s="213"/>
      <c r="F103" s="213"/>
      <c r="G103" s="213"/>
      <c r="H103" s="213"/>
      <c r="I103" s="213"/>
      <c r="J103" s="214">
        <f>J170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173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174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134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175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134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176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177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178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179</v>
      </c>
      <c r="E112" s="43"/>
      <c r="F112" s="43"/>
      <c r="G112" s="43"/>
      <c r="H112" s="43"/>
      <c r="I112" s="43"/>
      <c r="J112" s="151">
        <f>ROUND(J30*T112,2)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180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144</v>
      </c>
      <c r="D114" s="160"/>
      <c r="E114" s="160"/>
      <c r="F114" s="160"/>
      <c r="G114" s="160"/>
      <c r="H114" s="160"/>
      <c r="I114" s="160"/>
      <c r="J114" s="161">
        <f>ROUND(J96+J106,2)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181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146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79" t="str">
        <f>E9</f>
        <v>09 - VRN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20</v>
      </c>
      <c r="D127" s="43"/>
      <c r="E127" s="43"/>
      <c r="F127" s="28" t="str">
        <f>F12</f>
        <v>Ostrov, ul. Klínovecká</v>
      </c>
      <c r="G127" s="43"/>
      <c r="H127" s="43"/>
      <c r="I127" s="33" t="s">
        <v>22</v>
      </c>
      <c r="J127" s="82" t="str">
        <f>IF(J12="","",J12)</f>
        <v>11. 7. 2023</v>
      </c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40.05" customHeight="1">
      <c r="A129" s="41"/>
      <c r="B129" s="42"/>
      <c r="C129" s="33" t="s">
        <v>24</v>
      </c>
      <c r="D129" s="43"/>
      <c r="E129" s="43"/>
      <c r="F129" s="28" t="str">
        <f>E15</f>
        <v>Střední průmyslová škola Ostrov , Klínovecká 1197</v>
      </c>
      <c r="G129" s="43"/>
      <c r="H129" s="43"/>
      <c r="I129" s="33" t="s">
        <v>31</v>
      </c>
      <c r="J129" s="37" t="str">
        <f>E21</f>
        <v>Projekt stav, spol. s r.o.,Želivského 2227,Sokolov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25.65" customHeight="1">
      <c r="A130" s="41"/>
      <c r="B130" s="42"/>
      <c r="C130" s="33" t="s">
        <v>29</v>
      </c>
      <c r="D130" s="43"/>
      <c r="E130" s="43"/>
      <c r="F130" s="28" t="str">
        <f>IF(E18="","",E18)</f>
        <v>Vyplň údaj</v>
      </c>
      <c r="G130" s="43"/>
      <c r="H130" s="43"/>
      <c r="I130" s="33" t="s">
        <v>36</v>
      </c>
      <c r="J130" s="37" t="str">
        <f>E24</f>
        <v xml:space="preserve">V.Rakyta,Trojmezí 171, 352 01 Hranice, 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0.3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11" customFormat="1" ht="29.25" customHeight="1">
      <c r="A132" s="224"/>
      <c r="B132" s="225"/>
      <c r="C132" s="226" t="s">
        <v>182</v>
      </c>
      <c r="D132" s="227" t="s">
        <v>67</v>
      </c>
      <c r="E132" s="227" t="s">
        <v>63</v>
      </c>
      <c r="F132" s="227" t="s">
        <v>64</v>
      </c>
      <c r="G132" s="227" t="s">
        <v>183</v>
      </c>
      <c r="H132" s="227" t="s">
        <v>184</v>
      </c>
      <c r="I132" s="227" t="s">
        <v>185</v>
      </c>
      <c r="J132" s="228" t="s">
        <v>151</v>
      </c>
      <c r="K132" s="229" t="s">
        <v>186</v>
      </c>
      <c r="L132" s="230"/>
      <c r="M132" s="103" t="s">
        <v>1</v>
      </c>
      <c r="N132" s="104" t="s">
        <v>46</v>
      </c>
      <c r="O132" s="104" t="s">
        <v>187</v>
      </c>
      <c r="P132" s="104" t="s">
        <v>188</v>
      </c>
      <c r="Q132" s="104" t="s">
        <v>189</v>
      </c>
      <c r="R132" s="104" t="s">
        <v>190</v>
      </c>
      <c r="S132" s="104" t="s">
        <v>191</v>
      </c>
      <c r="T132" s="105" t="s">
        <v>192</v>
      </c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</row>
    <row r="133" spans="1:63" s="2" customFormat="1" ht="22.8" customHeight="1">
      <c r="A133" s="41"/>
      <c r="B133" s="42"/>
      <c r="C133" s="110" t="s">
        <v>193</v>
      </c>
      <c r="D133" s="43"/>
      <c r="E133" s="43"/>
      <c r="F133" s="43"/>
      <c r="G133" s="43"/>
      <c r="H133" s="43"/>
      <c r="I133" s="43"/>
      <c r="J133" s="231">
        <f>BK133</f>
        <v>0</v>
      </c>
      <c r="K133" s="43"/>
      <c r="L133" s="44"/>
      <c r="M133" s="106"/>
      <c r="N133" s="232"/>
      <c r="O133" s="107"/>
      <c r="P133" s="233">
        <f>P134</f>
        <v>0</v>
      </c>
      <c r="Q133" s="107"/>
      <c r="R133" s="233">
        <f>R134</f>
        <v>0</v>
      </c>
      <c r="S133" s="107"/>
      <c r="T133" s="234">
        <f>T134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8" t="s">
        <v>81</v>
      </c>
      <c r="AU133" s="18" t="s">
        <v>153</v>
      </c>
      <c r="BK133" s="235">
        <f>BK134</f>
        <v>0</v>
      </c>
    </row>
    <row r="134" spans="1:63" s="12" customFormat="1" ht="25.9" customHeight="1">
      <c r="A134" s="12"/>
      <c r="B134" s="236"/>
      <c r="C134" s="237"/>
      <c r="D134" s="238" t="s">
        <v>81</v>
      </c>
      <c r="E134" s="239" t="s">
        <v>134</v>
      </c>
      <c r="F134" s="239" t="s">
        <v>1986</v>
      </c>
      <c r="G134" s="237"/>
      <c r="H134" s="237"/>
      <c r="I134" s="240"/>
      <c r="J134" s="241">
        <f>BK134</f>
        <v>0</v>
      </c>
      <c r="K134" s="237"/>
      <c r="L134" s="242"/>
      <c r="M134" s="243"/>
      <c r="N134" s="244"/>
      <c r="O134" s="244"/>
      <c r="P134" s="245">
        <f>P135+P148+P151+P162+P167+P170</f>
        <v>0</v>
      </c>
      <c r="Q134" s="244"/>
      <c r="R134" s="245">
        <f>R135+R148+R151+R162+R167+R170</f>
        <v>0</v>
      </c>
      <c r="S134" s="244"/>
      <c r="T134" s="246">
        <f>T135+T148+T151+T162+T167+T170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7" t="s">
        <v>240</v>
      </c>
      <c r="AT134" s="248" t="s">
        <v>81</v>
      </c>
      <c r="AU134" s="248" t="s">
        <v>82</v>
      </c>
      <c r="AY134" s="247" t="s">
        <v>195</v>
      </c>
      <c r="BK134" s="249">
        <f>BK135+BK148+BK151+BK162+BK167+BK170</f>
        <v>0</v>
      </c>
    </row>
    <row r="135" spans="1:63" s="12" customFormat="1" ht="22.8" customHeight="1">
      <c r="A135" s="12"/>
      <c r="B135" s="236"/>
      <c r="C135" s="237"/>
      <c r="D135" s="238" t="s">
        <v>81</v>
      </c>
      <c r="E135" s="321" t="s">
        <v>3572</v>
      </c>
      <c r="F135" s="321" t="s">
        <v>3573</v>
      </c>
      <c r="G135" s="237"/>
      <c r="H135" s="237"/>
      <c r="I135" s="240"/>
      <c r="J135" s="322">
        <f>BK135</f>
        <v>0</v>
      </c>
      <c r="K135" s="237"/>
      <c r="L135" s="242"/>
      <c r="M135" s="243"/>
      <c r="N135" s="244"/>
      <c r="O135" s="244"/>
      <c r="P135" s="245">
        <f>SUM(P136:P147)</f>
        <v>0</v>
      </c>
      <c r="Q135" s="244"/>
      <c r="R135" s="245">
        <f>SUM(R136:R147)</f>
        <v>0</v>
      </c>
      <c r="S135" s="244"/>
      <c r="T135" s="246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7" t="s">
        <v>240</v>
      </c>
      <c r="AT135" s="248" t="s">
        <v>81</v>
      </c>
      <c r="AU135" s="248" t="s">
        <v>90</v>
      </c>
      <c r="AY135" s="247" t="s">
        <v>195</v>
      </c>
      <c r="BK135" s="249">
        <f>SUM(BK136:BK147)</f>
        <v>0</v>
      </c>
    </row>
    <row r="136" spans="1:65" s="2" customFormat="1" ht="16.5" customHeight="1">
      <c r="A136" s="41"/>
      <c r="B136" s="42"/>
      <c r="C136" s="250" t="s">
        <v>90</v>
      </c>
      <c r="D136" s="250" t="s">
        <v>196</v>
      </c>
      <c r="E136" s="251" t="s">
        <v>3574</v>
      </c>
      <c r="F136" s="252" t="s">
        <v>3575</v>
      </c>
      <c r="G136" s="253" t="s">
        <v>2281</v>
      </c>
      <c r="H136" s="254">
        <v>1</v>
      </c>
      <c r="I136" s="255"/>
      <c r="J136" s="256">
        <f>ROUND(I136*H136,2)</f>
        <v>0</v>
      </c>
      <c r="K136" s="257"/>
      <c r="L136" s="44"/>
      <c r="M136" s="258" t="s">
        <v>1</v>
      </c>
      <c r="N136" s="259" t="s">
        <v>47</v>
      </c>
      <c r="O136" s="94"/>
      <c r="P136" s="260">
        <f>O136*H136</f>
        <v>0</v>
      </c>
      <c r="Q136" s="260">
        <v>0</v>
      </c>
      <c r="R136" s="260">
        <f>Q136*H136</f>
        <v>0</v>
      </c>
      <c r="S136" s="260">
        <v>0</v>
      </c>
      <c r="T136" s="261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62" t="s">
        <v>3576</v>
      </c>
      <c r="AT136" s="262" t="s">
        <v>196</v>
      </c>
      <c r="AU136" s="262" t="s">
        <v>92</v>
      </c>
      <c r="AY136" s="18" t="s">
        <v>195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8" t="s">
        <v>90</v>
      </c>
      <c r="BK136" s="154">
        <f>ROUND(I136*H136,2)</f>
        <v>0</v>
      </c>
      <c r="BL136" s="18" t="s">
        <v>3576</v>
      </c>
      <c r="BM136" s="262" t="s">
        <v>3577</v>
      </c>
    </row>
    <row r="137" spans="1:47" s="2" customFormat="1" ht="12">
      <c r="A137" s="41"/>
      <c r="B137" s="42"/>
      <c r="C137" s="43"/>
      <c r="D137" s="263" t="s">
        <v>202</v>
      </c>
      <c r="E137" s="43"/>
      <c r="F137" s="264" t="s">
        <v>3578</v>
      </c>
      <c r="G137" s="43"/>
      <c r="H137" s="43"/>
      <c r="I137" s="221"/>
      <c r="J137" s="43"/>
      <c r="K137" s="43"/>
      <c r="L137" s="44"/>
      <c r="M137" s="265"/>
      <c r="N137" s="266"/>
      <c r="O137" s="94"/>
      <c r="P137" s="94"/>
      <c r="Q137" s="94"/>
      <c r="R137" s="94"/>
      <c r="S137" s="94"/>
      <c r="T137" s="95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202</v>
      </c>
      <c r="AU137" s="18" t="s">
        <v>92</v>
      </c>
    </row>
    <row r="138" spans="1:65" s="2" customFormat="1" ht="16.5" customHeight="1">
      <c r="A138" s="41"/>
      <c r="B138" s="42"/>
      <c r="C138" s="250" t="s">
        <v>92</v>
      </c>
      <c r="D138" s="250" t="s">
        <v>196</v>
      </c>
      <c r="E138" s="251" t="s">
        <v>3579</v>
      </c>
      <c r="F138" s="252" t="s">
        <v>3580</v>
      </c>
      <c r="G138" s="253" t="s">
        <v>2281</v>
      </c>
      <c r="H138" s="254">
        <v>1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3576</v>
      </c>
      <c r="AT138" s="262" t="s">
        <v>196</v>
      </c>
      <c r="AU138" s="262" t="s">
        <v>92</v>
      </c>
      <c r="AY138" s="18" t="s">
        <v>195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3576</v>
      </c>
      <c r="BM138" s="262" t="s">
        <v>3581</v>
      </c>
    </row>
    <row r="139" spans="1:47" s="2" customFormat="1" ht="12">
      <c r="A139" s="41"/>
      <c r="B139" s="42"/>
      <c r="C139" s="43"/>
      <c r="D139" s="263" t="s">
        <v>202</v>
      </c>
      <c r="E139" s="43"/>
      <c r="F139" s="264" t="s">
        <v>3580</v>
      </c>
      <c r="G139" s="43"/>
      <c r="H139" s="43"/>
      <c r="I139" s="221"/>
      <c r="J139" s="43"/>
      <c r="K139" s="43"/>
      <c r="L139" s="44"/>
      <c r="M139" s="265"/>
      <c r="N139" s="266"/>
      <c r="O139" s="94"/>
      <c r="P139" s="94"/>
      <c r="Q139" s="94"/>
      <c r="R139" s="94"/>
      <c r="S139" s="94"/>
      <c r="T139" s="9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202</v>
      </c>
      <c r="AU139" s="18" t="s">
        <v>92</v>
      </c>
    </row>
    <row r="140" spans="1:65" s="2" customFormat="1" ht="16.5" customHeight="1">
      <c r="A140" s="41"/>
      <c r="B140" s="42"/>
      <c r="C140" s="250" t="s">
        <v>212</v>
      </c>
      <c r="D140" s="250" t="s">
        <v>196</v>
      </c>
      <c r="E140" s="251" t="s">
        <v>3582</v>
      </c>
      <c r="F140" s="252" t="s">
        <v>3583</v>
      </c>
      <c r="G140" s="253" t="s">
        <v>2281</v>
      </c>
      <c r="H140" s="254">
        <v>1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3576</v>
      </c>
      <c r="AT140" s="262" t="s">
        <v>196</v>
      </c>
      <c r="AU140" s="262" t="s">
        <v>92</v>
      </c>
      <c r="AY140" s="18" t="s">
        <v>195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3576</v>
      </c>
      <c r="BM140" s="262" t="s">
        <v>3584</v>
      </c>
    </row>
    <row r="141" spans="1:47" s="2" customFormat="1" ht="12">
      <c r="A141" s="41"/>
      <c r="B141" s="42"/>
      <c r="C141" s="43"/>
      <c r="D141" s="263" t="s">
        <v>202</v>
      </c>
      <c r="E141" s="43"/>
      <c r="F141" s="264" t="s">
        <v>3583</v>
      </c>
      <c r="G141" s="43"/>
      <c r="H141" s="43"/>
      <c r="I141" s="221"/>
      <c r="J141" s="43"/>
      <c r="K141" s="43"/>
      <c r="L141" s="44"/>
      <c r="M141" s="265"/>
      <c r="N141" s="266"/>
      <c r="O141" s="94"/>
      <c r="P141" s="94"/>
      <c r="Q141" s="94"/>
      <c r="R141" s="94"/>
      <c r="S141" s="94"/>
      <c r="T141" s="9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202</v>
      </c>
      <c r="AU141" s="18" t="s">
        <v>92</v>
      </c>
    </row>
    <row r="142" spans="1:65" s="2" customFormat="1" ht="16.5" customHeight="1">
      <c r="A142" s="41"/>
      <c r="B142" s="42"/>
      <c r="C142" s="250" t="s">
        <v>200</v>
      </c>
      <c r="D142" s="250" t="s">
        <v>196</v>
      </c>
      <c r="E142" s="251" t="s">
        <v>3585</v>
      </c>
      <c r="F142" s="252" t="s">
        <v>3586</v>
      </c>
      <c r="G142" s="253" t="s">
        <v>2281</v>
      </c>
      <c r="H142" s="254">
        <v>1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3576</v>
      </c>
      <c r="AT142" s="262" t="s">
        <v>196</v>
      </c>
      <c r="AU142" s="262" t="s">
        <v>92</v>
      </c>
      <c r="AY142" s="18" t="s">
        <v>195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3576</v>
      </c>
      <c r="BM142" s="262" t="s">
        <v>3587</v>
      </c>
    </row>
    <row r="143" spans="1:47" s="2" customFormat="1" ht="12">
      <c r="A143" s="41"/>
      <c r="B143" s="42"/>
      <c r="C143" s="43"/>
      <c r="D143" s="263" t="s">
        <v>202</v>
      </c>
      <c r="E143" s="43"/>
      <c r="F143" s="264" t="s">
        <v>3586</v>
      </c>
      <c r="G143" s="43"/>
      <c r="H143" s="43"/>
      <c r="I143" s="221"/>
      <c r="J143" s="43"/>
      <c r="K143" s="43"/>
      <c r="L143" s="44"/>
      <c r="M143" s="265"/>
      <c r="N143" s="266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202</v>
      </c>
      <c r="AU143" s="18" t="s">
        <v>92</v>
      </c>
    </row>
    <row r="144" spans="1:65" s="2" customFormat="1" ht="16.5" customHeight="1">
      <c r="A144" s="41"/>
      <c r="B144" s="42"/>
      <c r="C144" s="250" t="s">
        <v>240</v>
      </c>
      <c r="D144" s="250" t="s">
        <v>196</v>
      </c>
      <c r="E144" s="251" t="s">
        <v>3588</v>
      </c>
      <c r="F144" s="252" t="s">
        <v>3589</v>
      </c>
      <c r="G144" s="253" t="s">
        <v>2281</v>
      </c>
      <c r="H144" s="254">
        <v>1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3576</v>
      </c>
      <c r="AT144" s="262" t="s">
        <v>196</v>
      </c>
      <c r="AU144" s="262" t="s">
        <v>92</v>
      </c>
      <c r="AY144" s="18" t="s">
        <v>195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3576</v>
      </c>
      <c r="BM144" s="262" t="s">
        <v>3590</v>
      </c>
    </row>
    <row r="145" spans="1:47" s="2" customFormat="1" ht="12">
      <c r="A145" s="41"/>
      <c r="B145" s="42"/>
      <c r="C145" s="43"/>
      <c r="D145" s="263" t="s">
        <v>202</v>
      </c>
      <c r="E145" s="43"/>
      <c r="F145" s="264" t="s">
        <v>3589</v>
      </c>
      <c r="G145" s="43"/>
      <c r="H145" s="43"/>
      <c r="I145" s="221"/>
      <c r="J145" s="43"/>
      <c r="K145" s="43"/>
      <c r="L145" s="44"/>
      <c r="M145" s="265"/>
      <c r="N145" s="266"/>
      <c r="O145" s="94"/>
      <c r="P145" s="94"/>
      <c r="Q145" s="94"/>
      <c r="R145" s="94"/>
      <c r="S145" s="94"/>
      <c r="T145" s="9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202</v>
      </c>
      <c r="AU145" s="18" t="s">
        <v>92</v>
      </c>
    </row>
    <row r="146" spans="1:65" s="2" customFormat="1" ht="16.5" customHeight="1">
      <c r="A146" s="41"/>
      <c r="B146" s="42"/>
      <c r="C146" s="250" t="s">
        <v>247</v>
      </c>
      <c r="D146" s="250" t="s">
        <v>196</v>
      </c>
      <c r="E146" s="251" t="s">
        <v>3591</v>
      </c>
      <c r="F146" s="252" t="s">
        <v>3592</v>
      </c>
      <c r="G146" s="253" t="s">
        <v>2281</v>
      </c>
      <c r="H146" s="254">
        <v>1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3576</v>
      </c>
      <c r="AT146" s="262" t="s">
        <v>196</v>
      </c>
      <c r="AU146" s="262" t="s">
        <v>92</v>
      </c>
      <c r="AY146" s="18" t="s">
        <v>195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3576</v>
      </c>
      <c r="BM146" s="262" t="s">
        <v>3593</v>
      </c>
    </row>
    <row r="147" spans="1:47" s="2" customFormat="1" ht="12">
      <c r="A147" s="41"/>
      <c r="B147" s="42"/>
      <c r="C147" s="43"/>
      <c r="D147" s="263" t="s">
        <v>202</v>
      </c>
      <c r="E147" s="43"/>
      <c r="F147" s="264" t="s">
        <v>3592</v>
      </c>
      <c r="G147" s="43"/>
      <c r="H147" s="43"/>
      <c r="I147" s="221"/>
      <c r="J147" s="43"/>
      <c r="K147" s="43"/>
      <c r="L147" s="44"/>
      <c r="M147" s="265"/>
      <c r="N147" s="266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202</v>
      </c>
      <c r="AU147" s="18" t="s">
        <v>92</v>
      </c>
    </row>
    <row r="148" spans="1:63" s="12" customFormat="1" ht="22.8" customHeight="1">
      <c r="A148" s="12"/>
      <c r="B148" s="236"/>
      <c r="C148" s="237"/>
      <c r="D148" s="238" t="s">
        <v>81</v>
      </c>
      <c r="E148" s="321" t="s">
        <v>3594</v>
      </c>
      <c r="F148" s="321" t="s">
        <v>3595</v>
      </c>
      <c r="G148" s="237"/>
      <c r="H148" s="237"/>
      <c r="I148" s="240"/>
      <c r="J148" s="322">
        <f>BK148</f>
        <v>0</v>
      </c>
      <c r="K148" s="237"/>
      <c r="L148" s="242"/>
      <c r="M148" s="243"/>
      <c r="N148" s="244"/>
      <c r="O148" s="244"/>
      <c r="P148" s="245">
        <f>SUM(P149:P150)</f>
        <v>0</v>
      </c>
      <c r="Q148" s="244"/>
      <c r="R148" s="245">
        <f>SUM(R149:R150)</f>
        <v>0</v>
      </c>
      <c r="S148" s="244"/>
      <c r="T148" s="246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7" t="s">
        <v>240</v>
      </c>
      <c r="AT148" s="248" t="s">
        <v>81</v>
      </c>
      <c r="AU148" s="248" t="s">
        <v>90</v>
      </c>
      <c r="AY148" s="247" t="s">
        <v>195</v>
      </c>
      <c r="BK148" s="249">
        <f>SUM(BK149:BK150)</f>
        <v>0</v>
      </c>
    </row>
    <row r="149" spans="1:65" s="2" customFormat="1" ht="16.5" customHeight="1">
      <c r="A149" s="41"/>
      <c r="B149" s="42"/>
      <c r="C149" s="250" t="s">
        <v>252</v>
      </c>
      <c r="D149" s="250" t="s">
        <v>196</v>
      </c>
      <c r="E149" s="251" t="s">
        <v>3596</v>
      </c>
      <c r="F149" s="252" t="s">
        <v>3595</v>
      </c>
      <c r="G149" s="253" t="s">
        <v>2281</v>
      </c>
      <c r="H149" s="254">
        <v>1</v>
      </c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3576</v>
      </c>
      <c r="AT149" s="262" t="s">
        <v>196</v>
      </c>
      <c r="AU149" s="262" t="s">
        <v>92</v>
      </c>
      <c r="AY149" s="18" t="s">
        <v>195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3576</v>
      </c>
      <c r="BM149" s="262" t="s">
        <v>3597</v>
      </c>
    </row>
    <row r="150" spans="1:47" s="2" customFormat="1" ht="12">
      <c r="A150" s="41"/>
      <c r="B150" s="42"/>
      <c r="C150" s="43"/>
      <c r="D150" s="263" t="s">
        <v>202</v>
      </c>
      <c r="E150" s="43"/>
      <c r="F150" s="264" t="s">
        <v>3595</v>
      </c>
      <c r="G150" s="43"/>
      <c r="H150" s="43"/>
      <c r="I150" s="221"/>
      <c r="J150" s="43"/>
      <c r="K150" s="43"/>
      <c r="L150" s="44"/>
      <c r="M150" s="265"/>
      <c r="N150" s="266"/>
      <c r="O150" s="94"/>
      <c r="P150" s="94"/>
      <c r="Q150" s="94"/>
      <c r="R150" s="94"/>
      <c r="S150" s="94"/>
      <c r="T150" s="95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8" t="s">
        <v>202</v>
      </c>
      <c r="AU150" s="18" t="s">
        <v>92</v>
      </c>
    </row>
    <row r="151" spans="1:63" s="12" customFormat="1" ht="22.8" customHeight="1">
      <c r="A151" s="12"/>
      <c r="B151" s="236"/>
      <c r="C151" s="237"/>
      <c r="D151" s="238" t="s">
        <v>81</v>
      </c>
      <c r="E151" s="321" t="s">
        <v>3598</v>
      </c>
      <c r="F151" s="321" t="s">
        <v>174</v>
      </c>
      <c r="G151" s="237"/>
      <c r="H151" s="237"/>
      <c r="I151" s="240"/>
      <c r="J151" s="322">
        <f>BK151</f>
        <v>0</v>
      </c>
      <c r="K151" s="237"/>
      <c r="L151" s="242"/>
      <c r="M151" s="243"/>
      <c r="N151" s="244"/>
      <c r="O151" s="244"/>
      <c r="P151" s="245">
        <f>SUM(P152:P161)</f>
        <v>0</v>
      </c>
      <c r="Q151" s="244"/>
      <c r="R151" s="245">
        <f>SUM(R152:R161)</f>
        <v>0</v>
      </c>
      <c r="S151" s="244"/>
      <c r="T151" s="246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7" t="s">
        <v>240</v>
      </c>
      <c r="AT151" s="248" t="s">
        <v>81</v>
      </c>
      <c r="AU151" s="248" t="s">
        <v>90</v>
      </c>
      <c r="AY151" s="247" t="s">
        <v>195</v>
      </c>
      <c r="BK151" s="249">
        <f>SUM(BK152:BK161)</f>
        <v>0</v>
      </c>
    </row>
    <row r="152" spans="1:65" s="2" customFormat="1" ht="16.5" customHeight="1">
      <c r="A152" s="41"/>
      <c r="B152" s="42"/>
      <c r="C152" s="250" t="s">
        <v>209</v>
      </c>
      <c r="D152" s="250" t="s">
        <v>196</v>
      </c>
      <c r="E152" s="251" t="s">
        <v>3599</v>
      </c>
      <c r="F152" s="252" t="s">
        <v>174</v>
      </c>
      <c r="G152" s="253" t="s">
        <v>2281</v>
      </c>
      <c r="H152" s="254">
        <v>1</v>
      </c>
      <c r="I152" s="255"/>
      <c r="J152" s="256">
        <f>ROUND(I152*H152,2)</f>
        <v>0</v>
      </c>
      <c r="K152" s="257"/>
      <c r="L152" s="44"/>
      <c r="M152" s="258" t="s">
        <v>1</v>
      </c>
      <c r="N152" s="259" t="s">
        <v>47</v>
      </c>
      <c r="O152" s="94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3576</v>
      </c>
      <c r="AT152" s="262" t="s">
        <v>196</v>
      </c>
      <c r="AU152" s="262" t="s">
        <v>92</v>
      </c>
      <c r="AY152" s="18" t="s">
        <v>195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3576</v>
      </c>
      <c r="BM152" s="262" t="s">
        <v>3600</v>
      </c>
    </row>
    <row r="153" spans="1:47" s="2" customFormat="1" ht="12">
      <c r="A153" s="41"/>
      <c r="B153" s="42"/>
      <c r="C153" s="43"/>
      <c r="D153" s="263" t="s">
        <v>202</v>
      </c>
      <c r="E153" s="43"/>
      <c r="F153" s="264" t="s">
        <v>174</v>
      </c>
      <c r="G153" s="43"/>
      <c r="H153" s="43"/>
      <c r="I153" s="221"/>
      <c r="J153" s="43"/>
      <c r="K153" s="43"/>
      <c r="L153" s="44"/>
      <c r="M153" s="265"/>
      <c r="N153" s="266"/>
      <c r="O153" s="94"/>
      <c r="P153" s="94"/>
      <c r="Q153" s="94"/>
      <c r="R153" s="94"/>
      <c r="S153" s="94"/>
      <c r="T153" s="95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8" t="s">
        <v>202</v>
      </c>
      <c r="AU153" s="18" t="s">
        <v>92</v>
      </c>
    </row>
    <row r="154" spans="1:65" s="2" customFormat="1" ht="16.5" customHeight="1">
      <c r="A154" s="41"/>
      <c r="B154" s="42"/>
      <c r="C154" s="250" t="s">
        <v>263</v>
      </c>
      <c r="D154" s="250" t="s">
        <v>196</v>
      </c>
      <c r="E154" s="251" t="s">
        <v>3601</v>
      </c>
      <c r="F154" s="252" t="s">
        <v>3602</v>
      </c>
      <c r="G154" s="253" t="s">
        <v>3603</v>
      </c>
      <c r="H154" s="254">
        <v>1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3576</v>
      </c>
      <c r="AT154" s="262" t="s">
        <v>196</v>
      </c>
      <c r="AU154" s="262" t="s">
        <v>92</v>
      </c>
      <c r="AY154" s="18" t="s">
        <v>195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3576</v>
      </c>
      <c r="BM154" s="262" t="s">
        <v>3604</v>
      </c>
    </row>
    <row r="155" spans="1:47" s="2" customFormat="1" ht="12">
      <c r="A155" s="41"/>
      <c r="B155" s="42"/>
      <c r="C155" s="43"/>
      <c r="D155" s="263" t="s">
        <v>202</v>
      </c>
      <c r="E155" s="43"/>
      <c r="F155" s="264" t="s">
        <v>3602</v>
      </c>
      <c r="G155" s="43"/>
      <c r="H155" s="43"/>
      <c r="I155" s="221"/>
      <c r="J155" s="43"/>
      <c r="K155" s="43"/>
      <c r="L155" s="44"/>
      <c r="M155" s="265"/>
      <c r="N155" s="266"/>
      <c r="O155" s="94"/>
      <c r="P155" s="94"/>
      <c r="Q155" s="94"/>
      <c r="R155" s="94"/>
      <c r="S155" s="94"/>
      <c r="T155" s="9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8" t="s">
        <v>202</v>
      </c>
      <c r="AU155" s="18" t="s">
        <v>92</v>
      </c>
    </row>
    <row r="156" spans="1:65" s="2" customFormat="1" ht="24.15" customHeight="1">
      <c r="A156" s="41"/>
      <c r="B156" s="42"/>
      <c r="C156" s="250" t="s">
        <v>99</v>
      </c>
      <c r="D156" s="250" t="s">
        <v>196</v>
      </c>
      <c r="E156" s="251" t="s">
        <v>3605</v>
      </c>
      <c r="F156" s="252" t="s">
        <v>3606</v>
      </c>
      <c r="G156" s="253" t="s">
        <v>2281</v>
      </c>
      <c r="H156" s="254">
        <v>0</v>
      </c>
      <c r="I156" s="255"/>
      <c r="J156" s="256">
        <f>ROUND(I156*H156,2)</f>
        <v>0</v>
      </c>
      <c r="K156" s="257"/>
      <c r="L156" s="44"/>
      <c r="M156" s="258" t="s">
        <v>1</v>
      </c>
      <c r="N156" s="259" t="s">
        <v>47</v>
      </c>
      <c r="O156" s="94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3576</v>
      </c>
      <c r="AT156" s="262" t="s">
        <v>196</v>
      </c>
      <c r="AU156" s="262" t="s">
        <v>92</v>
      </c>
      <c r="AY156" s="18" t="s">
        <v>195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3576</v>
      </c>
      <c r="BM156" s="262" t="s">
        <v>3607</v>
      </c>
    </row>
    <row r="157" spans="1:47" s="2" customFormat="1" ht="12">
      <c r="A157" s="41"/>
      <c r="B157" s="42"/>
      <c r="C157" s="43"/>
      <c r="D157" s="263" t="s">
        <v>202</v>
      </c>
      <c r="E157" s="43"/>
      <c r="F157" s="264" t="s">
        <v>3608</v>
      </c>
      <c r="G157" s="43"/>
      <c r="H157" s="43"/>
      <c r="I157" s="221"/>
      <c r="J157" s="43"/>
      <c r="K157" s="43"/>
      <c r="L157" s="44"/>
      <c r="M157" s="265"/>
      <c r="N157" s="266"/>
      <c r="O157" s="94"/>
      <c r="P157" s="94"/>
      <c r="Q157" s="94"/>
      <c r="R157" s="94"/>
      <c r="S157" s="94"/>
      <c r="T157" s="95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202</v>
      </c>
      <c r="AU157" s="18" t="s">
        <v>92</v>
      </c>
    </row>
    <row r="158" spans="1:65" s="2" customFormat="1" ht="16.5" customHeight="1">
      <c r="A158" s="41"/>
      <c r="B158" s="42"/>
      <c r="C158" s="250" t="s">
        <v>277</v>
      </c>
      <c r="D158" s="250" t="s">
        <v>196</v>
      </c>
      <c r="E158" s="251" t="s">
        <v>3609</v>
      </c>
      <c r="F158" s="252" t="s">
        <v>3610</v>
      </c>
      <c r="G158" s="253" t="s">
        <v>2281</v>
      </c>
      <c r="H158" s="254">
        <v>1</v>
      </c>
      <c r="I158" s="255"/>
      <c r="J158" s="256">
        <f>ROUND(I158*H158,2)</f>
        <v>0</v>
      </c>
      <c r="K158" s="257"/>
      <c r="L158" s="44"/>
      <c r="M158" s="258" t="s">
        <v>1</v>
      </c>
      <c r="N158" s="259" t="s">
        <v>47</v>
      </c>
      <c r="O158" s="94"/>
      <c r="P158" s="260">
        <f>O158*H158</f>
        <v>0</v>
      </c>
      <c r="Q158" s="260">
        <v>0</v>
      </c>
      <c r="R158" s="260">
        <f>Q158*H158</f>
        <v>0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3576</v>
      </c>
      <c r="AT158" s="262" t="s">
        <v>196</v>
      </c>
      <c r="AU158" s="262" t="s">
        <v>92</v>
      </c>
      <c r="AY158" s="18" t="s">
        <v>195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3576</v>
      </c>
      <c r="BM158" s="262" t="s">
        <v>3611</v>
      </c>
    </row>
    <row r="159" spans="1:47" s="2" customFormat="1" ht="12">
      <c r="A159" s="41"/>
      <c r="B159" s="42"/>
      <c r="C159" s="43"/>
      <c r="D159" s="263" t="s">
        <v>202</v>
      </c>
      <c r="E159" s="43"/>
      <c r="F159" s="264" t="s">
        <v>3610</v>
      </c>
      <c r="G159" s="43"/>
      <c r="H159" s="43"/>
      <c r="I159" s="221"/>
      <c r="J159" s="43"/>
      <c r="K159" s="43"/>
      <c r="L159" s="44"/>
      <c r="M159" s="265"/>
      <c r="N159" s="266"/>
      <c r="O159" s="94"/>
      <c r="P159" s="94"/>
      <c r="Q159" s="94"/>
      <c r="R159" s="94"/>
      <c r="S159" s="94"/>
      <c r="T159" s="95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8" t="s">
        <v>202</v>
      </c>
      <c r="AU159" s="18" t="s">
        <v>92</v>
      </c>
    </row>
    <row r="160" spans="1:65" s="2" customFormat="1" ht="16.5" customHeight="1">
      <c r="A160" s="41"/>
      <c r="B160" s="42"/>
      <c r="C160" s="250" t="s">
        <v>287</v>
      </c>
      <c r="D160" s="250" t="s">
        <v>196</v>
      </c>
      <c r="E160" s="251" t="s">
        <v>3612</v>
      </c>
      <c r="F160" s="252" t="s">
        <v>3613</v>
      </c>
      <c r="G160" s="253" t="s">
        <v>3603</v>
      </c>
      <c r="H160" s="254">
        <v>1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3576</v>
      </c>
      <c r="AT160" s="262" t="s">
        <v>196</v>
      </c>
      <c r="AU160" s="262" t="s">
        <v>92</v>
      </c>
      <c r="AY160" s="18" t="s">
        <v>195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3576</v>
      </c>
      <c r="BM160" s="262" t="s">
        <v>3614</v>
      </c>
    </row>
    <row r="161" spans="1:47" s="2" customFormat="1" ht="12">
      <c r="A161" s="41"/>
      <c r="B161" s="42"/>
      <c r="C161" s="43"/>
      <c r="D161" s="263" t="s">
        <v>202</v>
      </c>
      <c r="E161" s="43"/>
      <c r="F161" s="264" t="s">
        <v>3613</v>
      </c>
      <c r="G161" s="43"/>
      <c r="H161" s="43"/>
      <c r="I161" s="221"/>
      <c r="J161" s="43"/>
      <c r="K161" s="43"/>
      <c r="L161" s="44"/>
      <c r="M161" s="265"/>
      <c r="N161" s="266"/>
      <c r="O161" s="94"/>
      <c r="P161" s="94"/>
      <c r="Q161" s="94"/>
      <c r="R161" s="94"/>
      <c r="S161" s="94"/>
      <c r="T161" s="95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8" t="s">
        <v>202</v>
      </c>
      <c r="AU161" s="18" t="s">
        <v>92</v>
      </c>
    </row>
    <row r="162" spans="1:63" s="12" customFormat="1" ht="22.8" customHeight="1">
      <c r="A162" s="12"/>
      <c r="B162" s="236"/>
      <c r="C162" s="237"/>
      <c r="D162" s="238" t="s">
        <v>81</v>
      </c>
      <c r="E162" s="321" t="s">
        <v>3615</v>
      </c>
      <c r="F162" s="321" t="s">
        <v>3616</v>
      </c>
      <c r="G162" s="237"/>
      <c r="H162" s="237"/>
      <c r="I162" s="240"/>
      <c r="J162" s="322">
        <f>BK162</f>
        <v>0</v>
      </c>
      <c r="K162" s="237"/>
      <c r="L162" s="242"/>
      <c r="M162" s="243"/>
      <c r="N162" s="244"/>
      <c r="O162" s="244"/>
      <c r="P162" s="245">
        <f>SUM(P163:P166)</f>
        <v>0</v>
      </c>
      <c r="Q162" s="244"/>
      <c r="R162" s="245">
        <f>SUM(R163:R166)</f>
        <v>0</v>
      </c>
      <c r="S162" s="244"/>
      <c r="T162" s="246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7" t="s">
        <v>240</v>
      </c>
      <c r="AT162" s="248" t="s">
        <v>81</v>
      </c>
      <c r="AU162" s="248" t="s">
        <v>90</v>
      </c>
      <c r="AY162" s="247" t="s">
        <v>195</v>
      </c>
      <c r="BK162" s="249">
        <f>SUM(BK163:BK166)</f>
        <v>0</v>
      </c>
    </row>
    <row r="163" spans="1:65" s="2" customFormat="1" ht="16.5" customHeight="1">
      <c r="A163" s="41"/>
      <c r="B163" s="42"/>
      <c r="C163" s="250" t="s">
        <v>292</v>
      </c>
      <c r="D163" s="250" t="s">
        <v>196</v>
      </c>
      <c r="E163" s="251" t="s">
        <v>3617</v>
      </c>
      <c r="F163" s="252" t="s">
        <v>3616</v>
      </c>
      <c r="G163" s="253" t="s">
        <v>2281</v>
      </c>
      <c r="H163" s="254">
        <v>1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3576</v>
      </c>
      <c r="AT163" s="262" t="s">
        <v>196</v>
      </c>
      <c r="AU163" s="262" t="s">
        <v>92</v>
      </c>
      <c r="AY163" s="18" t="s">
        <v>195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3576</v>
      </c>
      <c r="BM163" s="262" t="s">
        <v>3618</v>
      </c>
    </row>
    <row r="164" spans="1:47" s="2" customFormat="1" ht="12">
      <c r="A164" s="41"/>
      <c r="B164" s="42"/>
      <c r="C164" s="43"/>
      <c r="D164" s="263" t="s">
        <v>202</v>
      </c>
      <c r="E164" s="43"/>
      <c r="F164" s="264" t="s">
        <v>3616</v>
      </c>
      <c r="G164" s="43"/>
      <c r="H164" s="43"/>
      <c r="I164" s="221"/>
      <c r="J164" s="43"/>
      <c r="K164" s="43"/>
      <c r="L164" s="44"/>
      <c r="M164" s="265"/>
      <c r="N164" s="266"/>
      <c r="O164" s="94"/>
      <c r="P164" s="94"/>
      <c r="Q164" s="94"/>
      <c r="R164" s="94"/>
      <c r="S164" s="94"/>
      <c r="T164" s="9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202</v>
      </c>
      <c r="AU164" s="18" t="s">
        <v>92</v>
      </c>
    </row>
    <row r="165" spans="1:65" s="2" customFormat="1" ht="16.5" customHeight="1">
      <c r="A165" s="41"/>
      <c r="B165" s="42"/>
      <c r="C165" s="250" t="s">
        <v>297</v>
      </c>
      <c r="D165" s="250" t="s">
        <v>196</v>
      </c>
      <c r="E165" s="251" t="s">
        <v>3525</v>
      </c>
      <c r="F165" s="252" t="s">
        <v>3526</v>
      </c>
      <c r="G165" s="253" t="s">
        <v>2281</v>
      </c>
      <c r="H165" s="254">
        <v>1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3576</v>
      </c>
      <c r="AT165" s="262" t="s">
        <v>196</v>
      </c>
      <c r="AU165" s="262" t="s">
        <v>92</v>
      </c>
      <c r="AY165" s="18" t="s">
        <v>195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3576</v>
      </c>
      <c r="BM165" s="262" t="s">
        <v>3619</v>
      </c>
    </row>
    <row r="166" spans="1:47" s="2" customFormat="1" ht="12">
      <c r="A166" s="41"/>
      <c r="B166" s="42"/>
      <c r="C166" s="43"/>
      <c r="D166" s="263" t="s">
        <v>202</v>
      </c>
      <c r="E166" s="43"/>
      <c r="F166" s="264" t="s">
        <v>3526</v>
      </c>
      <c r="G166" s="43"/>
      <c r="H166" s="43"/>
      <c r="I166" s="221"/>
      <c r="J166" s="43"/>
      <c r="K166" s="43"/>
      <c r="L166" s="44"/>
      <c r="M166" s="265"/>
      <c r="N166" s="266"/>
      <c r="O166" s="94"/>
      <c r="P166" s="94"/>
      <c r="Q166" s="94"/>
      <c r="R166" s="94"/>
      <c r="S166" s="94"/>
      <c r="T166" s="9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8" t="s">
        <v>202</v>
      </c>
      <c r="AU166" s="18" t="s">
        <v>92</v>
      </c>
    </row>
    <row r="167" spans="1:63" s="12" customFormat="1" ht="22.8" customHeight="1">
      <c r="A167" s="12"/>
      <c r="B167" s="236"/>
      <c r="C167" s="237"/>
      <c r="D167" s="238" t="s">
        <v>81</v>
      </c>
      <c r="E167" s="321" t="s">
        <v>3620</v>
      </c>
      <c r="F167" s="321" t="s">
        <v>176</v>
      </c>
      <c r="G167" s="237"/>
      <c r="H167" s="237"/>
      <c r="I167" s="240"/>
      <c r="J167" s="322">
        <f>BK167</f>
        <v>0</v>
      </c>
      <c r="K167" s="237"/>
      <c r="L167" s="242"/>
      <c r="M167" s="243"/>
      <c r="N167" s="244"/>
      <c r="O167" s="244"/>
      <c r="P167" s="245">
        <f>SUM(P168:P169)</f>
        <v>0</v>
      </c>
      <c r="Q167" s="244"/>
      <c r="R167" s="245">
        <f>SUM(R168:R169)</f>
        <v>0</v>
      </c>
      <c r="S167" s="244"/>
      <c r="T167" s="246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7" t="s">
        <v>240</v>
      </c>
      <c r="AT167" s="248" t="s">
        <v>81</v>
      </c>
      <c r="AU167" s="248" t="s">
        <v>90</v>
      </c>
      <c r="AY167" s="247" t="s">
        <v>195</v>
      </c>
      <c r="BK167" s="249">
        <f>SUM(BK168:BK169)</f>
        <v>0</v>
      </c>
    </row>
    <row r="168" spans="1:65" s="2" customFormat="1" ht="16.5" customHeight="1">
      <c r="A168" s="41"/>
      <c r="B168" s="42"/>
      <c r="C168" s="250" t="s">
        <v>308</v>
      </c>
      <c r="D168" s="250" t="s">
        <v>196</v>
      </c>
      <c r="E168" s="251" t="s">
        <v>3621</v>
      </c>
      <c r="F168" s="252" t="s">
        <v>3622</v>
      </c>
      <c r="G168" s="253" t="s">
        <v>2281</v>
      </c>
      <c r="H168" s="254">
        <v>1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3576</v>
      </c>
      <c r="AT168" s="262" t="s">
        <v>196</v>
      </c>
      <c r="AU168" s="262" t="s">
        <v>92</v>
      </c>
      <c r="AY168" s="18" t="s">
        <v>195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3576</v>
      </c>
      <c r="BM168" s="262" t="s">
        <v>3623</v>
      </c>
    </row>
    <row r="169" spans="1:47" s="2" customFormat="1" ht="12">
      <c r="A169" s="41"/>
      <c r="B169" s="42"/>
      <c r="C169" s="43"/>
      <c r="D169" s="263" t="s">
        <v>202</v>
      </c>
      <c r="E169" s="43"/>
      <c r="F169" s="264" t="s">
        <v>3622</v>
      </c>
      <c r="G169" s="43"/>
      <c r="H169" s="43"/>
      <c r="I169" s="221"/>
      <c r="J169" s="43"/>
      <c r="K169" s="43"/>
      <c r="L169" s="44"/>
      <c r="M169" s="265"/>
      <c r="N169" s="266"/>
      <c r="O169" s="94"/>
      <c r="P169" s="94"/>
      <c r="Q169" s="94"/>
      <c r="R169" s="94"/>
      <c r="S169" s="94"/>
      <c r="T169" s="95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8" t="s">
        <v>202</v>
      </c>
      <c r="AU169" s="18" t="s">
        <v>92</v>
      </c>
    </row>
    <row r="170" spans="1:63" s="12" customFormat="1" ht="22.8" customHeight="1">
      <c r="A170" s="12"/>
      <c r="B170" s="236"/>
      <c r="C170" s="237"/>
      <c r="D170" s="238" t="s">
        <v>81</v>
      </c>
      <c r="E170" s="321" t="s">
        <v>3624</v>
      </c>
      <c r="F170" s="321" t="s">
        <v>177</v>
      </c>
      <c r="G170" s="237"/>
      <c r="H170" s="237"/>
      <c r="I170" s="240"/>
      <c r="J170" s="322">
        <f>BK170</f>
        <v>0</v>
      </c>
      <c r="K170" s="237"/>
      <c r="L170" s="242"/>
      <c r="M170" s="243"/>
      <c r="N170" s="244"/>
      <c r="O170" s="244"/>
      <c r="P170" s="245">
        <f>SUM(P171:P172)</f>
        <v>0</v>
      </c>
      <c r="Q170" s="244"/>
      <c r="R170" s="245">
        <f>SUM(R171:R172)</f>
        <v>0</v>
      </c>
      <c r="S170" s="244"/>
      <c r="T170" s="246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7" t="s">
        <v>240</v>
      </c>
      <c r="AT170" s="248" t="s">
        <v>81</v>
      </c>
      <c r="AU170" s="248" t="s">
        <v>90</v>
      </c>
      <c r="AY170" s="247" t="s">
        <v>195</v>
      </c>
      <c r="BK170" s="249">
        <f>SUM(BK171:BK172)</f>
        <v>0</v>
      </c>
    </row>
    <row r="171" spans="1:65" s="2" customFormat="1" ht="16.5" customHeight="1">
      <c r="A171" s="41"/>
      <c r="B171" s="42"/>
      <c r="C171" s="250" t="s">
        <v>315</v>
      </c>
      <c r="D171" s="250" t="s">
        <v>196</v>
      </c>
      <c r="E171" s="251" t="s">
        <v>3625</v>
      </c>
      <c r="F171" s="252" t="s">
        <v>3626</v>
      </c>
      <c r="G171" s="253" t="s">
        <v>2281</v>
      </c>
      <c r="H171" s="254">
        <v>1</v>
      </c>
      <c r="I171" s="255"/>
      <c r="J171" s="256">
        <f>ROUND(I171*H171,2)</f>
        <v>0</v>
      </c>
      <c r="K171" s="257"/>
      <c r="L171" s="44"/>
      <c r="M171" s="258" t="s">
        <v>1</v>
      </c>
      <c r="N171" s="259" t="s">
        <v>47</v>
      </c>
      <c r="O171" s="94"/>
      <c r="P171" s="260">
        <f>O171*H171</f>
        <v>0</v>
      </c>
      <c r="Q171" s="260">
        <v>0</v>
      </c>
      <c r="R171" s="260">
        <f>Q171*H171</f>
        <v>0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3576</v>
      </c>
      <c r="AT171" s="262" t="s">
        <v>196</v>
      </c>
      <c r="AU171" s="262" t="s">
        <v>92</v>
      </c>
      <c r="AY171" s="18" t="s">
        <v>195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3576</v>
      </c>
      <c r="BM171" s="262" t="s">
        <v>3627</v>
      </c>
    </row>
    <row r="172" spans="1:47" s="2" customFormat="1" ht="12">
      <c r="A172" s="41"/>
      <c r="B172" s="42"/>
      <c r="C172" s="43"/>
      <c r="D172" s="263" t="s">
        <v>202</v>
      </c>
      <c r="E172" s="43"/>
      <c r="F172" s="264" t="s">
        <v>3626</v>
      </c>
      <c r="G172" s="43"/>
      <c r="H172" s="43"/>
      <c r="I172" s="221"/>
      <c r="J172" s="43"/>
      <c r="K172" s="43"/>
      <c r="L172" s="44"/>
      <c r="M172" s="324"/>
      <c r="N172" s="325"/>
      <c r="O172" s="326"/>
      <c r="P172" s="326"/>
      <c r="Q172" s="326"/>
      <c r="R172" s="326"/>
      <c r="S172" s="326"/>
      <c r="T172" s="327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8" t="s">
        <v>202</v>
      </c>
      <c r="AU172" s="18" t="s">
        <v>92</v>
      </c>
    </row>
    <row r="173" spans="1:31" s="2" customFormat="1" ht="6.95" customHeight="1">
      <c r="A173" s="41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44"/>
      <c r="M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</row>
  </sheetData>
  <sheetProtection password="CC35" sheet="1" objects="1" scenarios="1" formatColumns="0" formatRows="0" autoFilter="0"/>
  <autoFilter ref="C132:K172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146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147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148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139</v>
      </c>
      <c r="E31" s="41"/>
      <c r="F31" s="41"/>
      <c r="G31" s="41"/>
      <c r="H31" s="41"/>
      <c r="I31" s="41"/>
      <c r="J31" s="175">
        <f>J118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ROUND((SUM(BE118:BE125)+SUM(BE145:BE1015)),2)</f>
        <v>0</v>
      </c>
      <c r="G35" s="41"/>
      <c r="H35" s="41"/>
      <c r="I35" s="182">
        <v>0.21</v>
      </c>
      <c r="J35" s="181">
        <f>ROUND(((SUM(BE118:BE125)+SUM(BE145:BE1015))*I35),2)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ROUND((SUM(BF118:BF125)+SUM(BF145:BF1015)),2)</f>
        <v>0</v>
      </c>
      <c r="G36" s="41"/>
      <c r="H36" s="41"/>
      <c r="I36" s="182">
        <v>0.15</v>
      </c>
      <c r="J36" s="181">
        <f>ROUND(((SUM(BF118:BF125)+SUM(BF145:BF1015))*I36),2)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ROUND((SUM(BG118:BG125)+SUM(BG145:BG1015)),2)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ROUND((SUM(BH118:BH125)+SUM(BH145:BH1015)),2)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ROUND((SUM(BI118:BI125)+SUM(BI145:BI1015)),2)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146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01 - Stavební část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150</v>
      </c>
      <c r="D94" s="160"/>
      <c r="E94" s="160"/>
      <c r="F94" s="160"/>
      <c r="G94" s="160"/>
      <c r="H94" s="160"/>
      <c r="I94" s="160"/>
      <c r="J94" s="203" t="s">
        <v>151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152</v>
      </c>
      <c r="D96" s="43"/>
      <c r="E96" s="43"/>
      <c r="F96" s="43"/>
      <c r="G96" s="43"/>
      <c r="H96" s="43"/>
      <c r="I96" s="43"/>
      <c r="J96" s="113">
        <f>J145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153</v>
      </c>
    </row>
    <row r="97" spans="1:31" s="9" customFormat="1" ht="24.95" customHeight="1">
      <c r="A97" s="9"/>
      <c r="B97" s="205"/>
      <c r="C97" s="206"/>
      <c r="D97" s="207" t="s">
        <v>154</v>
      </c>
      <c r="E97" s="208"/>
      <c r="F97" s="208"/>
      <c r="G97" s="208"/>
      <c r="H97" s="208"/>
      <c r="I97" s="208"/>
      <c r="J97" s="209">
        <f>J146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5"/>
      <c r="C98" s="206"/>
      <c r="D98" s="207" t="s">
        <v>155</v>
      </c>
      <c r="E98" s="208"/>
      <c r="F98" s="208"/>
      <c r="G98" s="208"/>
      <c r="H98" s="208"/>
      <c r="I98" s="208"/>
      <c r="J98" s="209">
        <f>J284</f>
        <v>0</v>
      </c>
      <c r="K98" s="206"/>
      <c r="L98" s="2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5"/>
      <c r="C99" s="206"/>
      <c r="D99" s="207" t="s">
        <v>156</v>
      </c>
      <c r="E99" s="208"/>
      <c r="F99" s="208"/>
      <c r="G99" s="208"/>
      <c r="H99" s="208"/>
      <c r="I99" s="208"/>
      <c r="J99" s="209">
        <f>J308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157</v>
      </c>
      <c r="E100" s="213"/>
      <c r="F100" s="213"/>
      <c r="G100" s="213"/>
      <c r="H100" s="213"/>
      <c r="I100" s="213"/>
      <c r="J100" s="214">
        <f>J309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158</v>
      </c>
      <c r="E101" s="213"/>
      <c r="F101" s="213"/>
      <c r="G101" s="213"/>
      <c r="H101" s="213"/>
      <c r="I101" s="213"/>
      <c r="J101" s="214">
        <f>J348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159</v>
      </c>
      <c r="E102" s="213"/>
      <c r="F102" s="213"/>
      <c r="G102" s="213"/>
      <c r="H102" s="213"/>
      <c r="I102" s="213"/>
      <c r="J102" s="214">
        <f>J417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160</v>
      </c>
      <c r="E103" s="213"/>
      <c r="F103" s="213"/>
      <c r="G103" s="213"/>
      <c r="H103" s="213"/>
      <c r="I103" s="213"/>
      <c r="J103" s="214">
        <f>J476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161</v>
      </c>
      <c r="E104" s="213"/>
      <c r="F104" s="213"/>
      <c r="G104" s="213"/>
      <c r="H104" s="213"/>
      <c r="I104" s="213"/>
      <c r="J104" s="214">
        <f>J576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5"/>
      <c r="C105" s="206"/>
      <c r="D105" s="207" t="s">
        <v>162</v>
      </c>
      <c r="E105" s="208"/>
      <c r="F105" s="208"/>
      <c r="G105" s="208"/>
      <c r="H105" s="208"/>
      <c r="I105" s="208"/>
      <c r="J105" s="209">
        <f>J580</f>
        <v>0</v>
      </c>
      <c r="K105" s="206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5"/>
      <c r="C106" s="206"/>
      <c r="D106" s="207" t="s">
        <v>163</v>
      </c>
      <c r="E106" s="208"/>
      <c r="F106" s="208"/>
      <c r="G106" s="208"/>
      <c r="H106" s="208"/>
      <c r="I106" s="208"/>
      <c r="J106" s="209">
        <f>J643</f>
        <v>0</v>
      </c>
      <c r="K106" s="206"/>
      <c r="L106" s="21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5"/>
      <c r="C107" s="206"/>
      <c r="D107" s="207" t="s">
        <v>164</v>
      </c>
      <c r="E107" s="208"/>
      <c r="F107" s="208"/>
      <c r="G107" s="208"/>
      <c r="H107" s="208"/>
      <c r="I107" s="208"/>
      <c r="J107" s="209">
        <f>J708</f>
        <v>0</v>
      </c>
      <c r="K107" s="206"/>
      <c r="L107" s="21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1"/>
      <c r="C108" s="136"/>
      <c r="D108" s="212" t="s">
        <v>165</v>
      </c>
      <c r="E108" s="213"/>
      <c r="F108" s="213"/>
      <c r="G108" s="213"/>
      <c r="H108" s="213"/>
      <c r="I108" s="213"/>
      <c r="J108" s="214">
        <f>J709</f>
        <v>0</v>
      </c>
      <c r="K108" s="136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6"/>
      <c r="D109" s="212" t="s">
        <v>166</v>
      </c>
      <c r="E109" s="213"/>
      <c r="F109" s="213"/>
      <c r="G109" s="213"/>
      <c r="H109" s="213"/>
      <c r="I109" s="213"/>
      <c r="J109" s="214">
        <f>J725</f>
        <v>0</v>
      </c>
      <c r="K109" s="136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6"/>
      <c r="D110" s="212" t="s">
        <v>167</v>
      </c>
      <c r="E110" s="213"/>
      <c r="F110" s="213"/>
      <c r="G110" s="213"/>
      <c r="H110" s="213"/>
      <c r="I110" s="213"/>
      <c r="J110" s="214">
        <f>J772</f>
        <v>0</v>
      </c>
      <c r="K110" s="136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6"/>
      <c r="D111" s="212" t="s">
        <v>168</v>
      </c>
      <c r="E111" s="213"/>
      <c r="F111" s="213"/>
      <c r="G111" s="213"/>
      <c r="H111" s="213"/>
      <c r="I111" s="213"/>
      <c r="J111" s="214">
        <f>J825</f>
        <v>0</v>
      </c>
      <c r="K111" s="136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6"/>
      <c r="D112" s="212" t="s">
        <v>169</v>
      </c>
      <c r="E112" s="213"/>
      <c r="F112" s="213"/>
      <c r="G112" s="213"/>
      <c r="H112" s="213"/>
      <c r="I112" s="213"/>
      <c r="J112" s="214">
        <f>J833</f>
        <v>0</v>
      </c>
      <c r="K112" s="136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1"/>
      <c r="C113" s="136"/>
      <c r="D113" s="212" t="s">
        <v>170</v>
      </c>
      <c r="E113" s="213"/>
      <c r="F113" s="213"/>
      <c r="G113" s="213"/>
      <c r="H113" s="213"/>
      <c r="I113" s="213"/>
      <c r="J113" s="214">
        <f>J847</f>
        <v>0</v>
      </c>
      <c r="K113" s="136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1"/>
      <c r="C114" s="136"/>
      <c r="D114" s="212" t="s">
        <v>171</v>
      </c>
      <c r="E114" s="213"/>
      <c r="F114" s="213"/>
      <c r="G114" s="213"/>
      <c r="H114" s="213"/>
      <c r="I114" s="213"/>
      <c r="J114" s="214">
        <f>J955</f>
        <v>0</v>
      </c>
      <c r="K114" s="136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1"/>
      <c r="C115" s="136"/>
      <c r="D115" s="212" t="s">
        <v>172</v>
      </c>
      <c r="E115" s="213"/>
      <c r="F115" s="213"/>
      <c r="G115" s="213"/>
      <c r="H115" s="213"/>
      <c r="I115" s="213"/>
      <c r="J115" s="214">
        <f>J977</f>
        <v>0</v>
      </c>
      <c r="K115" s="136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204" t="s">
        <v>173</v>
      </c>
      <c r="D118" s="43"/>
      <c r="E118" s="43"/>
      <c r="F118" s="43"/>
      <c r="G118" s="43"/>
      <c r="H118" s="43"/>
      <c r="I118" s="43"/>
      <c r="J118" s="216">
        <f>ROUND(J119+J120+J121+J122+J123+J124,2)</f>
        <v>0</v>
      </c>
      <c r="K118" s="43"/>
      <c r="L118" s="66"/>
      <c r="N118" s="217" t="s">
        <v>46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65" s="2" customFormat="1" ht="18" customHeight="1">
      <c r="A119" s="41"/>
      <c r="B119" s="42"/>
      <c r="C119" s="43"/>
      <c r="D119" s="155" t="s">
        <v>174</v>
      </c>
      <c r="E119" s="150"/>
      <c r="F119" s="150"/>
      <c r="G119" s="43"/>
      <c r="H119" s="43"/>
      <c r="I119" s="43"/>
      <c r="J119" s="151">
        <v>0</v>
      </c>
      <c r="K119" s="43"/>
      <c r="L119" s="218"/>
      <c r="M119" s="219"/>
      <c r="N119" s="220" t="s">
        <v>48</v>
      </c>
      <c r="O119" s="219"/>
      <c r="P119" s="219"/>
      <c r="Q119" s="219"/>
      <c r="R119" s="219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22" t="s">
        <v>134</v>
      </c>
      <c r="AZ119" s="219"/>
      <c r="BA119" s="219"/>
      <c r="BB119" s="219"/>
      <c r="BC119" s="219"/>
      <c r="BD119" s="219"/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22" t="s">
        <v>92</v>
      </c>
      <c r="BK119" s="219"/>
      <c r="BL119" s="219"/>
      <c r="BM119" s="219"/>
    </row>
    <row r="120" spans="1:65" s="2" customFormat="1" ht="18" customHeight="1">
      <c r="A120" s="41"/>
      <c r="B120" s="42"/>
      <c r="C120" s="43"/>
      <c r="D120" s="155" t="s">
        <v>175</v>
      </c>
      <c r="E120" s="150"/>
      <c r="F120" s="150"/>
      <c r="G120" s="43"/>
      <c r="H120" s="43"/>
      <c r="I120" s="43"/>
      <c r="J120" s="151">
        <v>0</v>
      </c>
      <c r="K120" s="43"/>
      <c r="L120" s="218"/>
      <c r="M120" s="219"/>
      <c r="N120" s="220" t="s">
        <v>48</v>
      </c>
      <c r="O120" s="219"/>
      <c r="P120" s="219"/>
      <c r="Q120" s="219"/>
      <c r="R120" s="219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22" t="s">
        <v>134</v>
      </c>
      <c r="AZ120" s="219"/>
      <c r="BA120" s="219"/>
      <c r="BB120" s="219"/>
      <c r="BC120" s="219"/>
      <c r="BD120" s="219"/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22" t="s">
        <v>92</v>
      </c>
      <c r="BK120" s="219"/>
      <c r="BL120" s="219"/>
      <c r="BM120" s="219"/>
    </row>
    <row r="121" spans="1:65" s="2" customFormat="1" ht="18" customHeight="1">
      <c r="A121" s="41"/>
      <c r="B121" s="42"/>
      <c r="C121" s="43"/>
      <c r="D121" s="155" t="s">
        <v>176</v>
      </c>
      <c r="E121" s="150"/>
      <c r="F121" s="150"/>
      <c r="G121" s="43"/>
      <c r="H121" s="43"/>
      <c r="I121" s="43"/>
      <c r="J121" s="151">
        <v>0</v>
      </c>
      <c r="K121" s="43"/>
      <c r="L121" s="218"/>
      <c r="M121" s="219"/>
      <c r="N121" s="220" t="s">
        <v>48</v>
      </c>
      <c r="O121" s="219"/>
      <c r="P121" s="219"/>
      <c r="Q121" s="219"/>
      <c r="R121" s="219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22" t="s">
        <v>134</v>
      </c>
      <c r="AZ121" s="219"/>
      <c r="BA121" s="219"/>
      <c r="BB121" s="219"/>
      <c r="BC121" s="219"/>
      <c r="BD121" s="219"/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22" t="s">
        <v>92</v>
      </c>
      <c r="BK121" s="219"/>
      <c r="BL121" s="219"/>
      <c r="BM121" s="219"/>
    </row>
    <row r="122" spans="1:65" s="2" customFormat="1" ht="18" customHeight="1">
      <c r="A122" s="41"/>
      <c r="B122" s="42"/>
      <c r="C122" s="43"/>
      <c r="D122" s="155" t="s">
        <v>177</v>
      </c>
      <c r="E122" s="150"/>
      <c r="F122" s="150"/>
      <c r="G122" s="43"/>
      <c r="H122" s="43"/>
      <c r="I122" s="43"/>
      <c r="J122" s="151">
        <v>0</v>
      </c>
      <c r="K122" s="43"/>
      <c r="L122" s="218"/>
      <c r="M122" s="219"/>
      <c r="N122" s="220" t="s">
        <v>48</v>
      </c>
      <c r="O122" s="219"/>
      <c r="P122" s="219"/>
      <c r="Q122" s="219"/>
      <c r="R122" s="219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22" t="s">
        <v>134</v>
      </c>
      <c r="AZ122" s="219"/>
      <c r="BA122" s="219"/>
      <c r="BB122" s="219"/>
      <c r="BC122" s="219"/>
      <c r="BD122" s="219"/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22" t="s">
        <v>92</v>
      </c>
      <c r="BK122" s="219"/>
      <c r="BL122" s="219"/>
      <c r="BM122" s="219"/>
    </row>
    <row r="123" spans="1:65" s="2" customFormat="1" ht="18" customHeight="1">
      <c r="A123" s="41"/>
      <c r="B123" s="42"/>
      <c r="C123" s="43"/>
      <c r="D123" s="155" t="s">
        <v>178</v>
      </c>
      <c r="E123" s="150"/>
      <c r="F123" s="150"/>
      <c r="G123" s="43"/>
      <c r="H123" s="43"/>
      <c r="I123" s="43"/>
      <c r="J123" s="151">
        <v>0</v>
      </c>
      <c r="K123" s="43"/>
      <c r="L123" s="218"/>
      <c r="M123" s="219"/>
      <c r="N123" s="220" t="s">
        <v>48</v>
      </c>
      <c r="O123" s="219"/>
      <c r="P123" s="219"/>
      <c r="Q123" s="219"/>
      <c r="R123" s="219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22" t="s">
        <v>134</v>
      </c>
      <c r="AZ123" s="219"/>
      <c r="BA123" s="219"/>
      <c r="BB123" s="219"/>
      <c r="BC123" s="219"/>
      <c r="BD123" s="219"/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222" t="s">
        <v>92</v>
      </c>
      <c r="BK123" s="219"/>
      <c r="BL123" s="219"/>
      <c r="BM123" s="219"/>
    </row>
    <row r="124" spans="1:65" s="2" customFormat="1" ht="18" customHeight="1">
      <c r="A124" s="41"/>
      <c r="B124" s="42"/>
      <c r="C124" s="43"/>
      <c r="D124" s="150" t="s">
        <v>179</v>
      </c>
      <c r="E124" s="43"/>
      <c r="F124" s="43"/>
      <c r="G124" s="43"/>
      <c r="H124" s="43"/>
      <c r="I124" s="43"/>
      <c r="J124" s="151">
        <f>ROUND(J30*T124,2)</f>
        <v>0</v>
      </c>
      <c r="K124" s="43"/>
      <c r="L124" s="218"/>
      <c r="M124" s="219"/>
      <c r="N124" s="220" t="s">
        <v>48</v>
      </c>
      <c r="O124" s="219"/>
      <c r="P124" s="219"/>
      <c r="Q124" s="219"/>
      <c r="R124" s="219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22" t="s">
        <v>180</v>
      </c>
      <c r="AZ124" s="219"/>
      <c r="BA124" s="219"/>
      <c r="BB124" s="219"/>
      <c r="BC124" s="219"/>
      <c r="BD124" s="219"/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22" t="s">
        <v>92</v>
      </c>
      <c r="BK124" s="219"/>
      <c r="BL124" s="219"/>
      <c r="BM124" s="219"/>
    </row>
    <row r="125" spans="1:31" s="2" customFormat="1" ht="12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159" t="s">
        <v>144</v>
      </c>
      <c r="D126" s="160"/>
      <c r="E126" s="160"/>
      <c r="F126" s="160"/>
      <c r="G126" s="160"/>
      <c r="H126" s="160"/>
      <c r="I126" s="160"/>
      <c r="J126" s="161">
        <f>ROUND(J96+J118,2)</f>
        <v>0</v>
      </c>
      <c r="K126" s="16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31" spans="1:31" s="2" customFormat="1" ht="6.95" customHeight="1">
      <c r="A131" s="41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4.95" customHeight="1">
      <c r="A132" s="41"/>
      <c r="B132" s="42"/>
      <c r="C132" s="24" t="s">
        <v>181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16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201" t="str">
        <f>E7</f>
        <v>AUTO DÍLNY SPŠ OSTROV</v>
      </c>
      <c r="F135" s="33"/>
      <c r="G135" s="33"/>
      <c r="H135" s="3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146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E9</f>
        <v>01 - Stavební část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F12</f>
        <v>Ostrov, ul. Klínovecká</v>
      </c>
      <c r="G139" s="43"/>
      <c r="H139" s="43"/>
      <c r="I139" s="33" t="s">
        <v>22</v>
      </c>
      <c r="J139" s="82" t="str">
        <f>IF(J12="","",J12)</f>
        <v>11. 7. 2023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40.05" customHeight="1">
      <c r="A141" s="41"/>
      <c r="B141" s="42"/>
      <c r="C141" s="33" t="s">
        <v>24</v>
      </c>
      <c r="D141" s="43"/>
      <c r="E141" s="43"/>
      <c r="F141" s="28" t="str">
        <f>E15</f>
        <v>Střední průmyslová škola Ostrov , Klínovecká 1197</v>
      </c>
      <c r="G141" s="43"/>
      <c r="H141" s="43"/>
      <c r="I141" s="33" t="s">
        <v>31</v>
      </c>
      <c r="J141" s="37" t="str">
        <f>E21</f>
        <v>Projekt stav, spol. s r.o.,Želivského 2227,Sokolov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29</v>
      </c>
      <c r="D142" s="43"/>
      <c r="E142" s="43"/>
      <c r="F142" s="28" t="str">
        <f>IF(E18="","",E18)</f>
        <v>Vyplň údaj</v>
      </c>
      <c r="G142" s="43"/>
      <c r="H142" s="43"/>
      <c r="I142" s="33" t="s">
        <v>36</v>
      </c>
      <c r="J142" s="37" t="str">
        <f>E24</f>
        <v xml:space="preserve">V.Rakyta,Trojmezí 171, 352 01 Hranice, 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4"/>
      <c r="B144" s="225"/>
      <c r="C144" s="226" t="s">
        <v>182</v>
      </c>
      <c r="D144" s="227" t="s">
        <v>67</v>
      </c>
      <c r="E144" s="227" t="s">
        <v>63</v>
      </c>
      <c r="F144" s="227" t="s">
        <v>64</v>
      </c>
      <c r="G144" s="227" t="s">
        <v>183</v>
      </c>
      <c r="H144" s="227" t="s">
        <v>184</v>
      </c>
      <c r="I144" s="227" t="s">
        <v>185</v>
      </c>
      <c r="J144" s="228" t="s">
        <v>151</v>
      </c>
      <c r="K144" s="229" t="s">
        <v>186</v>
      </c>
      <c r="L144" s="230"/>
      <c r="M144" s="103" t="s">
        <v>1</v>
      </c>
      <c r="N144" s="104" t="s">
        <v>46</v>
      </c>
      <c r="O144" s="104" t="s">
        <v>187</v>
      </c>
      <c r="P144" s="104" t="s">
        <v>188</v>
      </c>
      <c r="Q144" s="104" t="s">
        <v>189</v>
      </c>
      <c r="R144" s="104" t="s">
        <v>190</v>
      </c>
      <c r="S144" s="104" t="s">
        <v>191</v>
      </c>
      <c r="T144" s="105" t="s">
        <v>192</v>
      </c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</row>
    <row r="145" spans="1:63" s="2" customFormat="1" ht="22.8" customHeight="1">
      <c r="A145" s="41"/>
      <c r="B145" s="42"/>
      <c r="C145" s="110" t="s">
        <v>193</v>
      </c>
      <c r="D145" s="43"/>
      <c r="E145" s="43"/>
      <c r="F145" s="43"/>
      <c r="G145" s="43"/>
      <c r="H145" s="43"/>
      <c r="I145" s="43"/>
      <c r="J145" s="231">
        <f>BK145</f>
        <v>0</v>
      </c>
      <c r="K145" s="43"/>
      <c r="L145" s="44"/>
      <c r="M145" s="106"/>
      <c r="N145" s="232"/>
      <c r="O145" s="107"/>
      <c r="P145" s="233">
        <f>P146+P284+P308+P580+P643+P708</f>
        <v>0</v>
      </c>
      <c r="Q145" s="107"/>
      <c r="R145" s="233">
        <f>R146+R284+R308+R580+R643+R708</f>
        <v>1607.906872015</v>
      </c>
      <c r="S145" s="107"/>
      <c r="T145" s="234">
        <f>T146+T284+T308+T580+T643+T708</f>
        <v>33.609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81</v>
      </c>
      <c r="AU145" s="18" t="s">
        <v>153</v>
      </c>
      <c r="BK145" s="235">
        <f>BK146+BK284+BK308+BK580+BK643+BK708</f>
        <v>0</v>
      </c>
    </row>
    <row r="146" spans="1:63" s="12" customFormat="1" ht="25.9" customHeight="1">
      <c r="A146" s="12"/>
      <c r="B146" s="236"/>
      <c r="C146" s="237"/>
      <c r="D146" s="238" t="s">
        <v>81</v>
      </c>
      <c r="E146" s="239" t="s">
        <v>92</v>
      </c>
      <c r="F146" s="239" t="s">
        <v>194</v>
      </c>
      <c r="G146" s="237"/>
      <c r="H146" s="237"/>
      <c r="I146" s="240"/>
      <c r="J146" s="241">
        <f>BK146</f>
        <v>0</v>
      </c>
      <c r="K146" s="237"/>
      <c r="L146" s="242"/>
      <c r="M146" s="243"/>
      <c r="N146" s="244"/>
      <c r="O146" s="244"/>
      <c r="P146" s="245">
        <f>SUM(P147:P283)</f>
        <v>0</v>
      </c>
      <c r="Q146" s="244"/>
      <c r="R146" s="245">
        <f>SUM(R147:R283)</f>
        <v>776.2668609799999</v>
      </c>
      <c r="S146" s="244"/>
      <c r="T146" s="246">
        <f>SUM(T147:T283)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7" t="s">
        <v>90</v>
      </c>
      <c r="AT146" s="248" t="s">
        <v>81</v>
      </c>
      <c r="AU146" s="248" t="s">
        <v>82</v>
      </c>
      <c r="AY146" s="247" t="s">
        <v>195</v>
      </c>
      <c r="BK146" s="249">
        <f>SUM(BK147:BK283)</f>
        <v>0</v>
      </c>
    </row>
    <row r="147" spans="1:65" s="2" customFormat="1" ht="24.15" customHeight="1">
      <c r="A147" s="41"/>
      <c r="B147" s="42"/>
      <c r="C147" s="250" t="s">
        <v>90</v>
      </c>
      <c r="D147" s="250" t="s">
        <v>196</v>
      </c>
      <c r="E147" s="251" t="s">
        <v>197</v>
      </c>
      <c r="F147" s="252" t="s">
        <v>198</v>
      </c>
      <c r="G147" s="253" t="s">
        <v>199</v>
      </c>
      <c r="H147" s="254">
        <v>571.94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0.0001</v>
      </c>
      <c r="R147" s="260">
        <f>Q147*H147</f>
        <v>0.05719400000000001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200</v>
      </c>
      <c r="AT147" s="262" t="s">
        <v>196</v>
      </c>
      <c r="AU147" s="262" t="s">
        <v>90</v>
      </c>
      <c r="AY147" s="18" t="s">
        <v>195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200</v>
      </c>
      <c r="BM147" s="262" t="s">
        <v>201</v>
      </c>
    </row>
    <row r="148" spans="1:47" s="2" customFormat="1" ht="12">
      <c r="A148" s="41"/>
      <c r="B148" s="42"/>
      <c r="C148" s="43"/>
      <c r="D148" s="263" t="s">
        <v>202</v>
      </c>
      <c r="E148" s="43"/>
      <c r="F148" s="264" t="s">
        <v>198</v>
      </c>
      <c r="G148" s="43"/>
      <c r="H148" s="43"/>
      <c r="I148" s="221"/>
      <c r="J148" s="43"/>
      <c r="K148" s="43"/>
      <c r="L148" s="44"/>
      <c r="M148" s="265"/>
      <c r="N148" s="266"/>
      <c r="O148" s="94"/>
      <c r="P148" s="94"/>
      <c r="Q148" s="94"/>
      <c r="R148" s="94"/>
      <c r="S148" s="94"/>
      <c r="T148" s="95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202</v>
      </c>
      <c r="AU148" s="18" t="s">
        <v>90</v>
      </c>
    </row>
    <row r="149" spans="1:51" s="13" customFormat="1" ht="12">
      <c r="A149" s="13"/>
      <c r="B149" s="267"/>
      <c r="C149" s="268"/>
      <c r="D149" s="263" t="s">
        <v>203</v>
      </c>
      <c r="E149" s="269" t="s">
        <v>1</v>
      </c>
      <c r="F149" s="270" t="s">
        <v>204</v>
      </c>
      <c r="G149" s="268"/>
      <c r="H149" s="271">
        <v>519.945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7" t="s">
        <v>203</v>
      </c>
      <c r="AU149" s="277" t="s">
        <v>90</v>
      </c>
      <c r="AV149" s="13" t="s">
        <v>92</v>
      </c>
      <c r="AW149" s="13" t="s">
        <v>35</v>
      </c>
      <c r="AX149" s="13" t="s">
        <v>82</v>
      </c>
      <c r="AY149" s="277" t="s">
        <v>195</v>
      </c>
    </row>
    <row r="150" spans="1:51" s="13" customFormat="1" ht="12">
      <c r="A150" s="13"/>
      <c r="B150" s="267"/>
      <c r="C150" s="268"/>
      <c r="D150" s="263" t="s">
        <v>203</v>
      </c>
      <c r="E150" s="269" t="s">
        <v>1</v>
      </c>
      <c r="F150" s="270" t="s">
        <v>205</v>
      </c>
      <c r="G150" s="268"/>
      <c r="H150" s="271">
        <v>571.94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7" t="s">
        <v>203</v>
      </c>
      <c r="AU150" s="277" t="s">
        <v>90</v>
      </c>
      <c r="AV150" s="13" t="s">
        <v>92</v>
      </c>
      <c r="AW150" s="13" t="s">
        <v>35</v>
      </c>
      <c r="AX150" s="13" t="s">
        <v>90</v>
      </c>
      <c r="AY150" s="277" t="s">
        <v>195</v>
      </c>
    </row>
    <row r="151" spans="1:65" s="2" customFormat="1" ht="16.5" customHeight="1">
      <c r="A151" s="41"/>
      <c r="B151" s="42"/>
      <c r="C151" s="278" t="s">
        <v>92</v>
      </c>
      <c r="D151" s="278" t="s">
        <v>206</v>
      </c>
      <c r="E151" s="279" t="s">
        <v>207</v>
      </c>
      <c r="F151" s="280" t="s">
        <v>208</v>
      </c>
      <c r="G151" s="281" t="s">
        <v>199</v>
      </c>
      <c r="H151" s="282">
        <v>615.875</v>
      </c>
      <c r="I151" s="283"/>
      <c r="J151" s="284">
        <f>ROUND(I151*H151,2)</f>
        <v>0</v>
      </c>
      <c r="K151" s="285"/>
      <c r="L151" s="286"/>
      <c r="M151" s="287" t="s">
        <v>1</v>
      </c>
      <c r="N151" s="288" t="s">
        <v>47</v>
      </c>
      <c r="O151" s="94"/>
      <c r="P151" s="260">
        <f>O151*H151</f>
        <v>0</v>
      </c>
      <c r="Q151" s="260">
        <v>0.0001</v>
      </c>
      <c r="R151" s="260">
        <f>Q151*H151</f>
        <v>0.0615875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209</v>
      </c>
      <c r="AT151" s="262" t="s">
        <v>206</v>
      </c>
      <c r="AU151" s="262" t="s">
        <v>90</v>
      </c>
      <c r="AY151" s="18" t="s">
        <v>195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200</v>
      </c>
      <c r="BM151" s="262" t="s">
        <v>210</v>
      </c>
    </row>
    <row r="152" spans="1:47" s="2" customFormat="1" ht="12">
      <c r="A152" s="41"/>
      <c r="B152" s="42"/>
      <c r="C152" s="43"/>
      <c r="D152" s="263" t="s">
        <v>202</v>
      </c>
      <c r="E152" s="43"/>
      <c r="F152" s="264" t="s">
        <v>208</v>
      </c>
      <c r="G152" s="43"/>
      <c r="H152" s="43"/>
      <c r="I152" s="221"/>
      <c r="J152" s="43"/>
      <c r="K152" s="43"/>
      <c r="L152" s="44"/>
      <c r="M152" s="265"/>
      <c r="N152" s="266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202</v>
      </c>
      <c r="AU152" s="18" t="s">
        <v>90</v>
      </c>
    </row>
    <row r="153" spans="1:51" s="13" customFormat="1" ht="12">
      <c r="A153" s="13"/>
      <c r="B153" s="267"/>
      <c r="C153" s="268"/>
      <c r="D153" s="263" t="s">
        <v>203</v>
      </c>
      <c r="E153" s="269" t="s">
        <v>1</v>
      </c>
      <c r="F153" s="270" t="s">
        <v>211</v>
      </c>
      <c r="G153" s="268"/>
      <c r="H153" s="271">
        <v>615.875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7" t="s">
        <v>203</v>
      </c>
      <c r="AU153" s="277" t="s">
        <v>90</v>
      </c>
      <c r="AV153" s="13" t="s">
        <v>92</v>
      </c>
      <c r="AW153" s="13" t="s">
        <v>35</v>
      </c>
      <c r="AX153" s="13" t="s">
        <v>90</v>
      </c>
      <c r="AY153" s="277" t="s">
        <v>195</v>
      </c>
    </row>
    <row r="154" spans="1:65" s="2" customFormat="1" ht="24.15" customHeight="1">
      <c r="A154" s="41"/>
      <c r="B154" s="42"/>
      <c r="C154" s="250" t="s">
        <v>212</v>
      </c>
      <c r="D154" s="250" t="s">
        <v>196</v>
      </c>
      <c r="E154" s="251" t="s">
        <v>213</v>
      </c>
      <c r="F154" s="252" t="s">
        <v>214</v>
      </c>
      <c r="G154" s="253" t="s">
        <v>215</v>
      </c>
      <c r="H154" s="254">
        <v>74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0.0001</v>
      </c>
      <c r="R154" s="260">
        <f>Q154*H154</f>
        <v>0.0074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200</v>
      </c>
      <c r="AT154" s="262" t="s">
        <v>196</v>
      </c>
      <c r="AU154" s="262" t="s">
        <v>90</v>
      </c>
      <c r="AY154" s="18" t="s">
        <v>195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200</v>
      </c>
      <c r="BM154" s="262" t="s">
        <v>216</v>
      </c>
    </row>
    <row r="155" spans="1:47" s="2" customFormat="1" ht="12">
      <c r="A155" s="41"/>
      <c r="B155" s="42"/>
      <c r="C155" s="43"/>
      <c r="D155" s="263" t="s">
        <v>202</v>
      </c>
      <c r="E155" s="43"/>
      <c r="F155" s="264" t="s">
        <v>214</v>
      </c>
      <c r="G155" s="43"/>
      <c r="H155" s="43"/>
      <c r="I155" s="221"/>
      <c r="J155" s="43"/>
      <c r="K155" s="43"/>
      <c r="L155" s="44"/>
      <c r="M155" s="265"/>
      <c r="N155" s="266"/>
      <c r="O155" s="94"/>
      <c r="P155" s="94"/>
      <c r="Q155" s="94"/>
      <c r="R155" s="94"/>
      <c r="S155" s="94"/>
      <c r="T155" s="9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8" t="s">
        <v>202</v>
      </c>
      <c r="AU155" s="18" t="s">
        <v>90</v>
      </c>
    </row>
    <row r="156" spans="1:51" s="14" customFormat="1" ht="12">
      <c r="A156" s="14"/>
      <c r="B156" s="289"/>
      <c r="C156" s="290"/>
      <c r="D156" s="263" t="s">
        <v>203</v>
      </c>
      <c r="E156" s="291" t="s">
        <v>1</v>
      </c>
      <c r="F156" s="292" t="s">
        <v>217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8" t="s">
        <v>203</v>
      </c>
      <c r="AU156" s="298" t="s">
        <v>90</v>
      </c>
      <c r="AV156" s="14" t="s">
        <v>90</v>
      </c>
      <c r="AW156" s="14" t="s">
        <v>35</v>
      </c>
      <c r="AX156" s="14" t="s">
        <v>82</v>
      </c>
      <c r="AY156" s="298" t="s">
        <v>195</v>
      </c>
    </row>
    <row r="157" spans="1:51" s="14" customFormat="1" ht="12">
      <c r="A157" s="14"/>
      <c r="B157" s="289"/>
      <c r="C157" s="290"/>
      <c r="D157" s="263" t="s">
        <v>203</v>
      </c>
      <c r="E157" s="291" t="s">
        <v>1</v>
      </c>
      <c r="F157" s="292" t="s">
        <v>218</v>
      </c>
      <c r="G157" s="290"/>
      <c r="H157" s="291" t="s">
        <v>1</v>
      </c>
      <c r="I157" s="293"/>
      <c r="J157" s="290"/>
      <c r="K157" s="290"/>
      <c r="L157" s="294"/>
      <c r="M157" s="295"/>
      <c r="N157" s="296"/>
      <c r="O157" s="296"/>
      <c r="P157" s="296"/>
      <c r="Q157" s="296"/>
      <c r="R157" s="296"/>
      <c r="S157" s="296"/>
      <c r="T157" s="29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8" t="s">
        <v>203</v>
      </c>
      <c r="AU157" s="298" t="s">
        <v>90</v>
      </c>
      <c r="AV157" s="14" t="s">
        <v>90</v>
      </c>
      <c r="AW157" s="14" t="s">
        <v>35</v>
      </c>
      <c r="AX157" s="14" t="s">
        <v>82</v>
      </c>
      <c r="AY157" s="298" t="s">
        <v>195</v>
      </c>
    </row>
    <row r="158" spans="1:51" s="13" customFormat="1" ht="12">
      <c r="A158" s="13"/>
      <c r="B158" s="267"/>
      <c r="C158" s="268"/>
      <c r="D158" s="263" t="s">
        <v>203</v>
      </c>
      <c r="E158" s="269" t="s">
        <v>1</v>
      </c>
      <c r="F158" s="270" t="s">
        <v>219</v>
      </c>
      <c r="G158" s="268"/>
      <c r="H158" s="271">
        <v>4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7" t="s">
        <v>203</v>
      </c>
      <c r="AU158" s="277" t="s">
        <v>90</v>
      </c>
      <c r="AV158" s="13" t="s">
        <v>92</v>
      </c>
      <c r="AW158" s="13" t="s">
        <v>35</v>
      </c>
      <c r="AX158" s="13" t="s">
        <v>82</v>
      </c>
      <c r="AY158" s="277" t="s">
        <v>195</v>
      </c>
    </row>
    <row r="159" spans="1:51" s="14" customFormat="1" ht="12">
      <c r="A159" s="14"/>
      <c r="B159" s="289"/>
      <c r="C159" s="290"/>
      <c r="D159" s="263" t="s">
        <v>203</v>
      </c>
      <c r="E159" s="291" t="s">
        <v>1</v>
      </c>
      <c r="F159" s="292" t="s">
        <v>220</v>
      </c>
      <c r="G159" s="290"/>
      <c r="H159" s="291" t="s">
        <v>1</v>
      </c>
      <c r="I159" s="293"/>
      <c r="J159" s="290"/>
      <c r="K159" s="290"/>
      <c r="L159" s="294"/>
      <c r="M159" s="295"/>
      <c r="N159" s="296"/>
      <c r="O159" s="296"/>
      <c r="P159" s="296"/>
      <c r="Q159" s="296"/>
      <c r="R159" s="296"/>
      <c r="S159" s="296"/>
      <c r="T159" s="29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8" t="s">
        <v>203</v>
      </c>
      <c r="AU159" s="298" t="s">
        <v>90</v>
      </c>
      <c r="AV159" s="14" t="s">
        <v>90</v>
      </c>
      <c r="AW159" s="14" t="s">
        <v>35</v>
      </c>
      <c r="AX159" s="14" t="s">
        <v>82</v>
      </c>
      <c r="AY159" s="298" t="s">
        <v>195</v>
      </c>
    </row>
    <row r="160" spans="1:51" s="13" customFormat="1" ht="12">
      <c r="A160" s="13"/>
      <c r="B160" s="267"/>
      <c r="C160" s="268"/>
      <c r="D160" s="263" t="s">
        <v>203</v>
      </c>
      <c r="E160" s="269" t="s">
        <v>1</v>
      </c>
      <c r="F160" s="270" t="s">
        <v>221</v>
      </c>
      <c r="G160" s="268"/>
      <c r="H160" s="271">
        <v>13.5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7" t="s">
        <v>203</v>
      </c>
      <c r="AU160" s="277" t="s">
        <v>90</v>
      </c>
      <c r="AV160" s="13" t="s">
        <v>92</v>
      </c>
      <c r="AW160" s="13" t="s">
        <v>35</v>
      </c>
      <c r="AX160" s="13" t="s">
        <v>82</v>
      </c>
      <c r="AY160" s="277" t="s">
        <v>195</v>
      </c>
    </row>
    <row r="161" spans="1:51" s="14" customFormat="1" ht="12">
      <c r="A161" s="14"/>
      <c r="B161" s="289"/>
      <c r="C161" s="290"/>
      <c r="D161" s="263" t="s">
        <v>203</v>
      </c>
      <c r="E161" s="291" t="s">
        <v>1</v>
      </c>
      <c r="F161" s="292" t="s">
        <v>222</v>
      </c>
      <c r="G161" s="290"/>
      <c r="H161" s="291" t="s">
        <v>1</v>
      </c>
      <c r="I161" s="293"/>
      <c r="J161" s="290"/>
      <c r="K161" s="290"/>
      <c r="L161" s="294"/>
      <c r="M161" s="295"/>
      <c r="N161" s="296"/>
      <c r="O161" s="296"/>
      <c r="P161" s="296"/>
      <c r="Q161" s="296"/>
      <c r="R161" s="296"/>
      <c r="S161" s="296"/>
      <c r="T161" s="29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8" t="s">
        <v>203</v>
      </c>
      <c r="AU161" s="298" t="s">
        <v>90</v>
      </c>
      <c r="AV161" s="14" t="s">
        <v>90</v>
      </c>
      <c r="AW161" s="14" t="s">
        <v>35</v>
      </c>
      <c r="AX161" s="14" t="s">
        <v>82</v>
      </c>
      <c r="AY161" s="298" t="s">
        <v>195</v>
      </c>
    </row>
    <row r="162" spans="1:51" s="13" customFormat="1" ht="12">
      <c r="A162" s="13"/>
      <c r="B162" s="267"/>
      <c r="C162" s="268"/>
      <c r="D162" s="263" t="s">
        <v>203</v>
      </c>
      <c r="E162" s="269" t="s">
        <v>1</v>
      </c>
      <c r="F162" s="270" t="s">
        <v>223</v>
      </c>
      <c r="G162" s="268"/>
      <c r="H162" s="271">
        <v>9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7" t="s">
        <v>203</v>
      </c>
      <c r="AU162" s="277" t="s">
        <v>90</v>
      </c>
      <c r="AV162" s="13" t="s">
        <v>92</v>
      </c>
      <c r="AW162" s="13" t="s">
        <v>35</v>
      </c>
      <c r="AX162" s="13" t="s">
        <v>82</v>
      </c>
      <c r="AY162" s="277" t="s">
        <v>195</v>
      </c>
    </row>
    <row r="163" spans="1:51" s="14" customFormat="1" ht="12">
      <c r="A163" s="14"/>
      <c r="B163" s="289"/>
      <c r="C163" s="290"/>
      <c r="D163" s="263" t="s">
        <v>203</v>
      </c>
      <c r="E163" s="291" t="s">
        <v>1</v>
      </c>
      <c r="F163" s="292" t="s">
        <v>224</v>
      </c>
      <c r="G163" s="290"/>
      <c r="H163" s="291" t="s">
        <v>1</v>
      </c>
      <c r="I163" s="293"/>
      <c r="J163" s="290"/>
      <c r="K163" s="290"/>
      <c r="L163" s="294"/>
      <c r="M163" s="295"/>
      <c r="N163" s="296"/>
      <c r="O163" s="296"/>
      <c r="P163" s="296"/>
      <c r="Q163" s="296"/>
      <c r="R163" s="296"/>
      <c r="S163" s="296"/>
      <c r="T163" s="29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8" t="s">
        <v>203</v>
      </c>
      <c r="AU163" s="298" t="s">
        <v>90</v>
      </c>
      <c r="AV163" s="14" t="s">
        <v>90</v>
      </c>
      <c r="AW163" s="14" t="s">
        <v>35</v>
      </c>
      <c r="AX163" s="14" t="s">
        <v>82</v>
      </c>
      <c r="AY163" s="298" t="s">
        <v>195</v>
      </c>
    </row>
    <row r="164" spans="1:51" s="13" customFormat="1" ht="12">
      <c r="A164" s="13"/>
      <c r="B164" s="267"/>
      <c r="C164" s="268"/>
      <c r="D164" s="263" t="s">
        <v>203</v>
      </c>
      <c r="E164" s="269" t="s">
        <v>1</v>
      </c>
      <c r="F164" s="270" t="s">
        <v>219</v>
      </c>
      <c r="G164" s="268"/>
      <c r="H164" s="271">
        <v>4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7" t="s">
        <v>203</v>
      </c>
      <c r="AU164" s="277" t="s">
        <v>90</v>
      </c>
      <c r="AV164" s="13" t="s">
        <v>92</v>
      </c>
      <c r="AW164" s="13" t="s">
        <v>35</v>
      </c>
      <c r="AX164" s="13" t="s">
        <v>82</v>
      </c>
      <c r="AY164" s="277" t="s">
        <v>195</v>
      </c>
    </row>
    <row r="165" spans="1:51" s="14" customFormat="1" ht="12">
      <c r="A165" s="14"/>
      <c r="B165" s="289"/>
      <c r="C165" s="290"/>
      <c r="D165" s="263" t="s">
        <v>203</v>
      </c>
      <c r="E165" s="291" t="s">
        <v>1</v>
      </c>
      <c r="F165" s="292" t="s">
        <v>225</v>
      </c>
      <c r="G165" s="290"/>
      <c r="H165" s="291" t="s">
        <v>1</v>
      </c>
      <c r="I165" s="293"/>
      <c r="J165" s="290"/>
      <c r="K165" s="290"/>
      <c r="L165" s="294"/>
      <c r="M165" s="295"/>
      <c r="N165" s="296"/>
      <c r="O165" s="296"/>
      <c r="P165" s="296"/>
      <c r="Q165" s="296"/>
      <c r="R165" s="296"/>
      <c r="S165" s="296"/>
      <c r="T165" s="29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8" t="s">
        <v>203</v>
      </c>
      <c r="AU165" s="298" t="s">
        <v>90</v>
      </c>
      <c r="AV165" s="14" t="s">
        <v>90</v>
      </c>
      <c r="AW165" s="14" t="s">
        <v>35</v>
      </c>
      <c r="AX165" s="14" t="s">
        <v>82</v>
      </c>
      <c r="AY165" s="298" t="s">
        <v>195</v>
      </c>
    </row>
    <row r="166" spans="1:51" s="13" customFormat="1" ht="12">
      <c r="A166" s="13"/>
      <c r="B166" s="267"/>
      <c r="C166" s="268"/>
      <c r="D166" s="263" t="s">
        <v>203</v>
      </c>
      <c r="E166" s="269" t="s">
        <v>1</v>
      </c>
      <c r="F166" s="270" t="s">
        <v>226</v>
      </c>
      <c r="G166" s="268"/>
      <c r="H166" s="271">
        <v>5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7" t="s">
        <v>203</v>
      </c>
      <c r="AU166" s="277" t="s">
        <v>90</v>
      </c>
      <c r="AV166" s="13" t="s">
        <v>92</v>
      </c>
      <c r="AW166" s="13" t="s">
        <v>35</v>
      </c>
      <c r="AX166" s="13" t="s">
        <v>82</v>
      </c>
      <c r="AY166" s="277" t="s">
        <v>195</v>
      </c>
    </row>
    <row r="167" spans="1:51" s="14" customFormat="1" ht="12">
      <c r="A167" s="14"/>
      <c r="B167" s="289"/>
      <c r="C167" s="290"/>
      <c r="D167" s="263" t="s">
        <v>203</v>
      </c>
      <c r="E167" s="291" t="s">
        <v>1</v>
      </c>
      <c r="F167" s="292" t="s">
        <v>227</v>
      </c>
      <c r="G167" s="290"/>
      <c r="H167" s="291" t="s">
        <v>1</v>
      </c>
      <c r="I167" s="293"/>
      <c r="J167" s="290"/>
      <c r="K167" s="290"/>
      <c r="L167" s="294"/>
      <c r="M167" s="295"/>
      <c r="N167" s="296"/>
      <c r="O167" s="296"/>
      <c r="P167" s="296"/>
      <c r="Q167" s="296"/>
      <c r="R167" s="296"/>
      <c r="S167" s="296"/>
      <c r="T167" s="29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8" t="s">
        <v>203</v>
      </c>
      <c r="AU167" s="298" t="s">
        <v>90</v>
      </c>
      <c r="AV167" s="14" t="s">
        <v>90</v>
      </c>
      <c r="AW167" s="14" t="s">
        <v>35</v>
      </c>
      <c r="AX167" s="14" t="s">
        <v>82</v>
      </c>
      <c r="AY167" s="298" t="s">
        <v>195</v>
      </c>
    </row>
    <row r="168" spans="1:51" s="13" customFormat="1" ht="12">
      <c r="A168" s="13"/>
      <c r="B168" s="267"/>
      <c r="C168" s="268"/>
      <c r="D168" s="263" t="s">
        <v>203</v>
      </c>
      <c r="E168" s="269" t="s">
        <v>1</v>
      </c>
      <c r="F168" s="270" t="s">
        <v>228</v>
      </c>
      <c r="G168" s="268"/>
      <c r="H168" s="271">
        <v>11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203</v>
      </c>
      <c r="AU168" s="277" t="s">
        <v>90</v>
      </c>
      <c r="AV168" s="13" t="s">
        <v>92</v>
      </c>
      <c r="AW168" s="13" t="s">
        <v>35</v>
      </c>
      <c r="AX168" s="13" t="s">
        <v>82</v>
      </c>
      <c r="AY168" s="277" t="s">
        <v>195</v>
      </c>
    </row>
    <row r="169" spans="1:51" s="14" customFormat="1" ht="12">
      <c r="A169" s="14"/>
      <c r="B169" s="289"/>
      <c r="C169" s="290"/>
      <c r="D169" s="263" t="s">
        <v>203</v>
      </c>
      <c r="E169" s="291" t="s">
        <v>1</v>
      </c>
      <c r="F169" s="292" t="s">
        <v>229</v>
      </c>
      <c r="G169" s="290"/>
      <c r="H169" s="291" t="s">
        <v>1</v>
      </c>
      <c r="I169" s="293"/>
      <c r="J169" s="290"/>
      <c r="K169" s="290"/>
      <c r="L169" s="294"/>
      <c r="M169" s="295"/>
      <c r="N169" s="296"/>
      <c r="O169" s="296"/>
      <c r="P169" s="296"/>
      <c r="Q169" s="296"/>
      <c r="R169" s="296"/>
      <c r="S169" s="296"/>
      <c r="T169" s="29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98" t="s">
        <v>203</v>
      </c>
      <c r="AU169" s="298" t="s">
        <v>90</v>
      </c>
      <c r="AV169" s="14" t="s">
        <v>90</v>
      </c>
      <c r="AW169" s="14" t="s">
        <v>35</v>
      </c>
      <c r="AX169" s="14" t="s">
        <v>82</v>
      </c>
      <c r="AY169" s="298" t="s">
        <v>195</v>
      </c>
    </row>
    <row r="170" spans="1:51" s="13" customFormat="1" ht="12">
      <c r="A170" s="13"/>
      <c r="B170" s="267"/>
      <c r="C170" s="268"/>
      <c r="D170" s="263" t="s">
        <v>203</v>
      </c>
      <c r="E170" s="269" t="s">
        <v>1</v>
      </c>
      <c r="F170" s="270" t="s">
        <v>230</v>
      </c>
      <c r="G170" s="268"/>
      <c r="H170" s="271">
        <v>5.5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7" t="s">
        <v>203</v>
      </c>
      <c r="AU170" s="277" t="s">
        <v>90</v>
      </c>
      <c r="AV170" s="13" t="s">
        <v>92</v>
      </c>
      <c r="AW170" s="13" t="s">
        <v>35</v>
      </c>
      <c r="AX170" s="13" t="s">
        <v>82</v>
      </c>
      <c r="AY170" s="277" t="s">
        <v>195</v>
      </c>
    </row>
    <row r="171" spans="1:51" s="14" customFormat="1" ht="12">
      <c r="A171" s="14"/>
      <c r="B171" s="289"/>
      <c r="C171" s="290"/>
      <c r="D171" s="263" t="s">
        <v>203</v>
      </c>
      <c r="E171" s="291" t="s">
        <v>1</v>
      </c>
      <c r="F171" s="292" t="s">
        <v>231</v>
      </c>
      <c r="G171" s="290"/>
      <c r="H171" s="291" t="s">
        <v>1</v>
      </c>
      <c r="I171" s="293"/>
      <c r="J171" s="290"/>
      <c r="K171" s="290"/>
      <c r="L171" s="294"/>
      <c r="M171" s="295"/>
      <c r="N171" s="296"/>
      <c r="O171" s="296"/>
      <c r="P171" s="296"/>
      <c r="Q171" s="296"/>
      <c r="R171" s="296"/>
      <c r="S171" s="296"/>
      <c r="T171" s="29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8" t="s">
        <v>203</v>
      </c>
      <c r="AU171" s="298" t="s">
        <v>90</v>
      </c>
      <c r="AV171" s="14" t="s">
        <v>90</v>
      </c>
      <c r="AW171" s="14" t="s">
        <v>35</v>
      </c>
      <c r="AX171" s="14" t="s">
        <v>82</v>
      </c>
      <c r="AY171" s="298" t="s">
        <v>195</v>
      </c>
    </row>
    <row r="172" spans="1:51" s="13" customFormat="1" ht="12">
      <c r="A172" s="13"/>
      <c r="B172" s="267"/>
      <c r="C172" s="268"/>
      <c r="D172" s="263" t="s">
        <v>203</v>
      </c>
      <c r="E172" s="269" t="s">
        <v>1</v>
      </c>
      <c r="F172" s="270" t="s">
        <v>228</v>
      </c>
      <c r="G172" s="268"/>
      <c r="H172" s="271">
        <v>11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203</v>
      </c>
      <c r="AU172" s="277" t="s">
        <v>90</v>
      </c>
      <c r="AV172" s="13" t="s">
        <v>92</v>
      </c>
      <c r="AW172" s="13" t="s">
        <v>35</v>
      </c>
      <c r="AX172" s="13" t="s">
        <v>82</v>
      </c>
      <c r="AY172" s="277" t="s">
        <v>195</v>
      </c>
    </row>
    <row r="173" spans="1:51" s="14" customFormat="1" ht="12">
      <c r="A173" s="14"/>
      <c r="B173" s="289"/>
      <c r="C173" s="290"/>
      <c r="D173" s="263" t="s">
        <v>203</v>
      </c>
      <c r="E173" s="291" t="s">
        <v>1</v>
      </c>
      <c r="F173" s="292" t="s">
        <v>232</v>
      </c>
      <c r="G173" s="290"/>
      <c r="H173" s="291" t="s">
        <v>1</v>
      </c>
      <c r="I173" s="293"/>
      <c r="J173" s="290"/>
      <c r="K173" s="290"/>
      <c r="L173" s="294"/>
      <c r="M173" s="295"/>
      <c r="N173" s="296"/>
      <c r="O173" s="296"/>
      <c r="P173" s="296"/>
      <c r="Q173" s="296"/>
      <c r="R173" s="296"/>
      <c r="S173" s="296"/>
      <c r="T173" s="29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98" t="s">
        <v>203</v>
      </c>
      <c r="AU173" s="298" t="s">
        <v>90</v>
      </c>
      <c r="AV173" s="14" t="s">
        <v>90</v>
      </c>
      <c r="AW173" s="14" t="s">
        <v>35</v>
      </c>
      <c r="AX173" s="14" t="s">
        <v>82</v>
      </c>
      <c r="AY173" s="298" t="s">
        <v>195</v>
      </c>
    </row>
    <row r="174" spans="1:51" s="13" customFormat="1" ht="12">
      <c r="A174" s="13"/>
      <c r="B174" s="267"/>
      <c r="C174" s="268"/>
      <c r="D174" s="263" t="s">
        <v>203</v>
      </c>
      <c r="E174" s="269" t="s">
        <v>1</v>
      </c>
      <c r="F174" s="270" t="s">
        <v>230</v>
      </c>
      <c r="G174" s="268"/>
      <c r="H174" s="271">
        <v>5.5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7" t="s">
        <v>203</v>
      </c>
      <c r="AU174" s="277" t="s">
        <v>90</v>
      </c>
      <c r="AV174" s="13" t="s">
        <v>92</v>
      </c>
      <c r="AW174" s="13" t="s">
        <v>35</v>
      </c>
      <c r="AX174" s="13" t="s">
        <v>82</v>
      </c>
      <c r="AY174" s="277" t="s">
        <v>195</v>
      </c>
    </row>
    <row r="175" spans="1:51" s="14" customFormat="1" ht="12">
      <c r="A175" s="14"/>
      <c r="B175" s="289"/>
      <c r="C175" s="290"/>
      <c r="D175" s="263" t="s">
        <v>203</v>
      </c>
      <c r="E175" s="291" t="s">
        <v>1</v>
      </c>
      <c r="F175" s="292" t="s">
        <v>233</v>
      </c>
      <c r="G175" s="290"/>
      <c r="H175" s="291" t="s">
        <v>1</v>
      </c>
      <c r="I175" s="293"/>
      <c r="J175" s="290"/>
      <c r="K175" s="290"/>
      <c r="L175" s="294"/>
      <c r="M175" s="295"/>
      <c r="N175" s="296"/>
      <c r="O175" s="296"/>
      <c r="P175" s="296"/>
      <c r="Q175" s="296"/>
      <c r="R175" s="296"/>
      <c r="S175" s="296"/>
      <c r="T175" s="29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8" t="s">
        <v>203</v>
      </c>
      <c r="AU175" s="298" t="s">
        <v>90</v>
      </c>
      <c r="AV175" s="14" t="s">
        <v>90</v>
      </c>
      <c r="AW175" s="14" t="s">
        <v>35</v>
      </c>
      <c r="AX175" s="14" t="s">
        <v>82</v>
      </c>
      <c r="AY175" s="298" t="s">
        <v>195</v>
      </c>
    </row>
    <row r="176" spans="1:51" s="13" customFormat="1" ht="12">
      <c r="A176" s="13"/>
      <c r="B176" s="267"/>
      <c r="C176" s="268"/>
      <c r="D176" s="263" t="s">
        <v>203</v>
      </c>
      <c r="E176" s="269" t="s">
        <v>1</v>
      </c>
      <c r="F176" s="270" t="s">
        <v>230</v>
      </c>
      <c r="G176" s="268"/>
      <c r="H176" s="271">
        <v>5.5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7" t="s">
        <v>203</v>
      </c>
      <c r="AU176" s="277" t="s">
        <v>90</v>
      </c>
      <c r="AV176" s="13" t="s">
        <v>92</v>
      </c>
      <c r="AW176" s="13" t="s">
        <v>35</v>
      </c>
      <c r="AX176" s="13" t="s">
        <v>82</v>
      </c>
      <c r="AY176" s="277" t="s">
        <v>195</v>
      </c>
    </row>
    <row r="177" spans="1:51" s="15" customFormat="1" ht="12">
      <c r="A177" s="15"/>
      <c r="B177" s="299"/>
      <c r="C177" s="300"/>
      <c r="D177" s="263" t="s">
        <v>203</v>
      </c>
      <c r="E177" s="301" t="s">
        <v>1</v>
      </c>
      <c r="F177" s="302" t="s">
        <v>234</v>
      </c>
      <c r="G177" s="300"/>
      <c r="H177" s="303">
        <v>74</v>
      </c>
      <c r="I177" s="304"/>
      <c r="J177" s="300"/>
      <c r="K177" s="300"/>
      <c r="L177" s="305"/>
      <c r="M177" s="306"/>
      <c r="N177" s="307"/>
      <c r="O177" s="307"/>
      <c r="P177" s="307"/>
      <c r="Q177" s="307"/>
      <c r="R177" s="307"/>
      <c r="S177" s="307"/>
      <c r="T177" s="30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309" t="s">
        <v>203</v>
      </c>
      <c r="AU177" s="309" t="s">
        <v>90</v>
      </c>
      <c r="AV177" s="15" t="s">
        <v>200</v>
      </c>
      <c r="AW177" s="15" t="s">
        <v>35</v>
      </c>
      <c r="AX177" s="15" t="s">
        <v>90</v>
      </c>
      <c r="AY177" s="309" t="s">
        <v>195</v>
      </c>
    </row>
    <row r="178" spans="1:65" s="2" customFormat="1" ht="24.15" customHeight="1">
      <c r="A178" s="41"/>
      <c r="B178" s="42"/>
      <c r="C178" s="250" t="s">
        <v>200</v>
      </c>
      <c r="D178" s="250" t="s">
        <v>196</v>
      </c>
      <c r="E178" s="251" t="s">
        <v>235</v>
      </c>
      <c r="F178" s="252" t="s">
        <v>236</v>
      </c>
      <c r="G178" s="253" t="s">
        <v>215</v>
      </c>
      <c r="H178" s="254">
        <v>50.5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0.00011</v>
      </c>
      <c r="R178" s="260">
        <f>Q178*H178</f>
        <v>0.005555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200</v>
      </c>
      <c r="AT178" s="262" t="s">
        <v>196</v>
      </c>
      <c r="AU178" s="262" t="s">
        <v>90</v>
      </c>
      <c r="AY178" s="18" t="s">
        <v>195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200</v>
      </c>
      <c r="BM178" s="262" t="s">
        <v>237</v>
      </c>
    </row>
    <row r="179" spans="1:47" s="2" customFormat="1" ht="12">
      <c r="A179" s="41"/>
      <c r="B179" s="42"/>
      <c r="C179" s="43"/>
      <c r="D179" s="263" t="s">
        <v>202</v>
      </c>
      <c r="E179" s="43"/>
      <c r="F179" s="264" t="s">
        <v>236</v>
      </c>
      <c r="G179" s="43"/>
      <c r="H179" s="43"/>
      <c r="I179" s="221"/>
      <c r="J179" s="43"/>
      <c r="K179" s="43"/>
      <c r="L179" s="44"/>
      <c r="M179" s="265"/>
      <c r="N179" s="266"/>
      <c r="O179" s="94"/>
      <c r="P179" s="94"/>
      <c r="Q179" s="94"/>
      <c r="R179" s="94"/>
      <c r="S179" s="94"/>
      <c r="T179" s="95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8" t="s">
        <v>202</v>
      </c>
      <c r="AU179" s="18" t="s">
        <v>90</v>
      </c>
    </row>
    <row r="180" spans="1:51" s="14" customFormat="1" ht="12">
      <c r="A180" s="14"/>
      <c r="B180" s="289"/>
      <c r="C180" s="290"/>
      <c r="D180" s="263" t="s">
        <v>203</v>
      </c>
      <c r="E180" s="291" t="s">
        <v>1</v>
      </c>
      <c r="F180" s="292" t="s">
        <v>217</v>
      </c>
      <c r="G180" s="290"/>
      <c r="H180" s="291" t="s">
        <v>1</v>
      </c>
      <c r="I180" s="293"/>
      <c r="J180" s="290"/>
      <c r="K180" s="290"/>
      <c r="L180" s="294"/>
      <c r="M180" s="295"/>
      <c r="N180" s="296"/>
      <c r="O180" s="296"/>
      <c r="P180" s="296"/>
      <c r="Q180" s="296"/>
      <c r="R180" s="296"/>
      <c r="S180" s="296"/>
      <c r="T180" s="29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8" t="s">
        <v>203</v>
      </c>
      <c r="AU180" s="298" t="s">
        <v>90</v>
      </c>
      <c r="AV180" s="14" t="s">
        <v>90</v>
      </c>
      <c r="AW180" s="14" t="s">
        <v>35</v>
      </c>
      <c r="AX180" s="14" t="s">
        <v>82</v>
      </c>
      <c r="AY180" s="298" t="s">
        <v>195</v>
      </c>
    </row>
    <row r="181" spans="1:51" s="14" customFormat="1" ht="12">
      <c r="A181" s="14"/>
      <c r="B181" s="289"/>
      <c r="C181" s="290"/>
      <c r="D181" s="263" t="s">
        <v>203</v>
      </c>
      <c r="E181" s="291" t="s">
        <v>1</v>
      </c>
      <c r="F181" s="292" t="s">
        <v>238</v>
      </c>
      <c r="G181" s="290"/>
      <c r="H181" s="291" t="s">
        <v>1</v>
      </c>
      <c r="I181" s="293"/>
      <c r="J181" s="290"/>
      <c r="K181" s="290"/>
      <c r="L181" s="294"/>
      <c r="M181" s="295"/>
      <c r="N181" s="296"/>
      <c r="O181" s="296"/>
      <c r="P181" s="296"/>
      <c r="Q181" s="296"/>
      <c r="R181" s="296"/>
      <c r="S181" s="296"/>
      <c r="T181" s="29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98" t="s">
        <v>203</v>
      </c>
      <c r="AU181" s="298" t="s">
        <v>90</v>
      </c>
      <c r="AV181" s="14" t="s">
        <v>90</v>
      </c>
      <c r="AW181" s="14" t="s">
        <v>35</v>
      </c>
      <c r="AX181" s="14" t="s">
        <v>82</v>
      </c>
      <c r="AY181" s="298" t="s">
        <v>195</v>
      </c>
    </row>
    <row r="182" spans="1:51" s="13" customFormat="1" ht="12">
      <c r="A182" s="13"/>
      <c r="B182" s="267"/>
      <c r="C182" s="268"/>
      <c r="D182" s="263" t="s">
        <v>203</v>
      </c>
      <c r="E182" s="269" t="s">
        <v>1</v>
      </c>
      <c r="F182" s="270" t="s">
        <v>239</v>
      </c>
      <c r="G182" s="268"/>
      <c r="H182" s="271">
        <v>50.5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7" t="s">
        <v>203</v>
      </c>
      <c r="AU182" s="277" t="s">
        <v>90</v>
      </c>
      <c r="AV182" s="13" t="s">
        <v>92</v>
      </c>
      <c r="AW182" s="13" t="s">
        <v>35</v>
      </c>
      <c r="AX182" s="13" t="s">
        <v>90</v>
      </c>
      <c r="AY182" s="277" t="s">
        <v>195</v>
      </c>
    </row>
    <row r="183" spans="1:65" s="2" customFormat="1" ht="24.15" customHeight="1">
      <c r="A183" s="41"/>
      <c r="B183" s="42"/>
      <c r="C183" s="250" t="s">
        <v>240</v>
      </c>
      <c r="D183" s="250" t="s">
        <v>196</v>
      </c>
      <c r="E183" s="251" t="s">
        <v>241</v>
      </c>
      <c r="F183" s="252" t="s">
        <v>242</v>
      </c>
      <c r="G183" s="253" t="s">
        <v>215</v>
      </c>
      <c r="H183" s="254">
        <v>42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0.00015</v>
      </c>
      <c r="R183" s="260">
        <f>Q183*H183</f>
        <v>0.006299999999999999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200</v>
      </c>
      <c r="AT183" s="262" t="s">
        <v>196</v>
      </c>
      <c r="AU183" s="262" t="s">
        <v>90</v>
      </c>
      <c r="AY183" s="18" t="s">
        <v>195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200</v>
      </c>
      <c r="BM183" s="262" t="s">
        <v>243</v>
      </c>
    </row>
    <row r="184" spans="1:47" s="2" customFormat="1" ht="12">
      <c r="A184" s="41"/>
      <c r="B184" s="42"/>
      <c r="C184" s="43"/>
      <c r="D184" s="263" t="s">
        <v>202</v>
      </c>
      <c r="E184" s="43"/>
      <c r="F184" s="264" t="s">
        <v>242</v>
      </c>
      <c r="G184" s="43"/>
      <c r="H184" s="43"/>
      <c r="I184" s="221"/>
      <c r="J184" s="43"/>
      <c r="K184" s="43"/>
      <c r="L184" s="44"/>
      <c r="M184" s="265"/>
      <c r="N184" s="266"/>
      <c r="O184" s="94"/>
      <c r="P184" s="94"/>
      <c r="Q184" s="94"/>
      <c r="R184" s="94"/>
      <c r="S184" s="94"/>
      <c r="T184" s="95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8" t="s">
        <v>202</v>
      </c>
      <c r="AU184" s="18" t="s">
        <v>90</v>
      </c>
    </row>
    <row r="185" spans="1:51" s="14" customFormat="1" ht="12">
      <c r="A185" s="14"/>
      <c r="B185" s="289"/>
      <c r="C185" s="290"/>
      <c r="D185" s="263" t="s">
        <v>203</v>
      </c>
      <c r="E185" s="291" t="s">
        <v>1</v>
      </c>
      <c r="F185" s="292" t="s">
        <v>244</v>
      </c>
      <c r="G185" s="290"/>
      <c r="H185" s="291" t="s">
        <v>1</v>
      </c>
      <c r="I185" s="293"/>
      <c r="J185" s="290"/>
      <c r="K185" s="290"/>
      <c r="L185" s="294"/>
      <c r="M185" s="295"/>
      <c r="N185" s="296"/>
      <c r="O185" s="296"/>
      <c r="P185" s="296"/>
      <c r="Q185" s="296"/>
      <c r="R185" s="296"/>
      <c r="S185" s="296"/>
      <c r="T185" s="29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98" t="s">
        <v>203</v>
      </c>
      <c r="AU185" s="298" t="s">
        <v>90</v>
      </c>
      <c r="AV185" s="14" t="s">
        <v>90</v>
      </c>
      <c r="AW185" s="14" t="s">
        <v>35</v>
      </c>
      <c r="AX185" s="14" t="s">
        <v>82</v>
      </c>
      <c r="AY185" s="298" t="s">
        <v>195</v>
      </c>
    </row>
    <row r="186" spans="1:51" s="14" customFormat="1" ht="12">
      <c r="A186" s="14"/>
      <c r="B186" s="289"/>
      <c r="C186" s="290"/>
      <c r="D186" s="263" t="s">
        <v>203</v>
      </c>
      <c r="E186" s="291" t="s">
        <v>1</v>
      </c>
      <c r="F186" s="292" t="s">
        <v>245</v>
      </c>
      <c r="G186" s="290"/>
      <c r="H186" s="291" t="s">
        <v>1</v>
      </c>
      <c r="I186" s="293"/>
      <c r="J186" s="290"/>
      <c r="K186" s="290"/>
      <c r="L186" s="294"/>
      <c r="M186" s="295"/>
      <c r="N186" s="296"/>
      <c r="O186" s="296"/>
      <c r="P186" s="296"/>
      <c r="Q186" s="296"/>
      <c r="R186" s="296"/>
      <c r="S186" s="296"/>
      <c r="T186" s="29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98" t="s">
        <v>203</v>
      </c>
      <c r="AU186" s="298" t="s">
        <v>90</v>
      </c>
      <c r="AV186" s="14" t="s">
        <v>90</v>
      </c>
      <c r="AW186" s="14" t="s">
        <v>35</v>
      </c>
      <c r="AX186" s="14" t="s">
        <v>82</v>
      </c>
      <c r="AY186" s="298" t="s">
        <v>195</v>
      </c>
    </row>
    <row r="187" spans="1:51" s="13" customFormat="1" ht="12">
      <c r="A187" s="13"/>
      <c r="B187" s="267"/>
      <c r="C187" s="268"/>
      <c r="D187" s="263" t="s">
        <v>203</v>
      </c>
      <c r="E187" s="269" t="s">
        <v>1</v>
      </c>
      <c r="F187" s="270" t="s">
        <v>246</v>
      </c>
      <c r="G187" s="268"/>
      <c r="H187" s="271">
        <v>42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7" t="s">
        <v>203</v>
      </c>
      <c r="AU187" s="277" t="s">
        <v>90</v>
      </c>
      <c r="AV187" s="13" t="s">
        <v>92</v>
      </c>
      <c r="AW187" s="13" t="s">
        <v>35</v>
      </c>
      <c r="AX187" s="13" t="s">
        <v>90</v>
      </c>
      <c r="AY187" s="277" t="s">
        <v>195</v>
      </c>
    </row>
    <row r="188" spans="1:65" s="2" customFormat="1" ht="37.8" customHeight="1">
      <c r="A188" s="41"/>
      <c r="B188" s="42"/>
      <c r="C188" s="250" t="s">
        <v>247</v>
      </c>
      <c r="D188" s="250" t="s">
        <v>196</v>
      </c>
      <c r="E188" s="251" t="s">
        <v>248</v>
      </c>
      <c r="F188" s="252" t="s">
        <v>249</v>
      </c>
      <c r="G188" s="253" t="s">
        <v>215</v>
      </c>
      <c r="H188" s="254">
        <v>116</v>
      </c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200</v>
      </c>
      <c r="AT188" s="262" t="s">
        <v>196</v>
      </c>
      <c r="AU188" s="262" t="s">
        <v>90</v>
      </c>
      <c r="AY188" s="18" t="s">
        <v>195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200</v>
      </c>
      <c r="BM188" s="262" t="s">
        <v>250</v>
      </c>
    </row>
    <row r="189" spans="1:47" s="2" customFormat="1" ht="12">
      <c r="A189" s="41"/>
      <c r="B189" s="42"/>
      <c r="C189" s="43"/>
      <c r="D189" s="263" t="s">
        <v>202</v>
      </c>
      <c r="E189" s="43"/>
      <c r="F189" s="264" t="s">
        <v>249</v>
      </c>
      <c r="G189" s="43"/>
      <c r="H189" s="43"/>
      <c r="I189" s="221"/>
      <c r="J189" s="43"/>
      <c r="K189" s="43"/>
      <c r="L189" s="44"/>
      <c r="M189" s="265"/>
      <c r="N189" s="266"/>
      <c r="O189" s="94"/>
      <c r="P189" s="94"/>
      <c r="Q189" s="94"/>
      <c r="R189" s="94"/>
      <c r="S189" s="94"/>
      <c r="T189" s="95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8" t="s">
        <v>202</v>
      </c>
      <c r="AU189" s="18" t="s">
        <v>90</v>
      </c>
    </row>
    <row r="190" spans="1:51" s="13" customFormat="1" ht="12">
      <c r="A190" s="13"/>
      <c r="B190" s="267"/>
      <c r="C190" s="268"/>
      <c r="D190" s="263" t="s">
        <v>203</v>
      </c>
      <c r="E190" s="269" t="s">
        <v>1</v>
      </c>
      <c r="F190" s="270" t="s">
        <v>251</v>
      </c>
      <c r="G190" s="268"/>
      <c r="H190" s="271">
        <v>116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7" t="s">
        <v>203</v>
      </c>
      <c r="AU190" s="277" t="s">
        <v>90</v>
      </c>
      <c r="AV190" s="13" t="s">
        <v>92</v>
      </c>
      <c r="AW190" s="13" t="s">
        <v>35</v>
      </c>
      <c r="AX190" s="13" t="s">
        <v>90</v>
      </c>
      <c r="AY190" s="277" t="s">
        <v>195</v>
      </c>
    </row>
    <row r="191" spans="1:65" s="2" customFormat="1" ht="16.5" customHeight="1">
      <c r="A191" s="41"/>
      <c r="B191" s="42"/>
      <c r="C191" s="278" t="s">
        <v>252</v>
      </c>
      <c r="D191" s="278" t="s">
        <v>206</v>
      </c>
      <c r="E191" s="279" t="s">
        <v>253</v>
      </c>
      <c r="F191" s="280" t="s">
        <v>254</v>
      </c>
      <c r="G191" s="281" t="s">
        <v>255</v>
      </c>
      <c r="H191" s="282">
        <v>28.664</v>
      </c>
      <c r="I191" s="283"/>
      <c r="J191" s="284">
        <f>ROUND(I191*H191,2)</f>
        <v>0</v>
      </c>
      <c r="K191" s="285"/>
      <c r="L191" s="286"/>
      <c r="M191" s="287" t="s">
        <v>1</v>
      </c>
      <c r="N191" s="288" t="s">
        <v>47</v>
      </c>
      <c r="O191" s="94"/>
      <c r="P191" s="260">
        <f>O191*H191</f>
        <v>0</v>
      </c>
      <c r="Q191" s="260">
        <v>2.429</v>
      </c>
      <c r="R191" s="260">
        <f>Q191*H191</f>
        <v>69.624856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209</v>
      </c>
      <c r="AT191" s="262" t="s">
        <v>206</v>
      </c>
      <c r="AU191" s="262" t="s">
        <v>90</v>
      </c>
      <c r="AY191" s="18" t="s">
        <v>195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200</v>
      </c>
      <c r="BM191" s="262" t="s">
        <v>256</v>
      </c>
    </row>
    <row r="192" spans="1:47" s="2" customFormat="1" ht="12">
      <c r="A192" s="41"/>
      <c r="B192" s="42"/>
      <c r="C192" s="43"/>
      <c r="D192" s="263" t="s">
        <v>202</v>
      </c>
      <c r="E192" s="43"/>
      <c r="F192" s="264" t="s">
        <v>254</v>
      </c>
      <c r="G192" s="43"/>
      <c r="H192" s="43"/>
      <c r="I192" s="221"/>
      <c r="J192" s="43"/>
      <c r="K192" s="43"/>
      <c r="L192" s="44"/>
      <c r="M192" s="265"/>
      <c r="N192" s="266"/>
      <c r="O192" s="94"/>
      <c r="P192" s="94"/>
      <c r="Q192" s="94"/>
      <c r="R192" s="94"/>
      <c r="S192" s="94"/>
      <c r="T192" s="9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8" t="s">
        <v>202</v>
      </c>
      <c r="AU192" s="18" t="s">
        <v>90</v>
      </c>
    </row>
    <row r="193" spans="1:51" s="13" customFormat="1" ht="12">
      <c r="A193" s="13"/>
      <c r="B193" s="267"/>
      <c r="C193" s="268"/>
      <c r="D193" s="263" t="s">
        <v>203</v>
      </c>
      <c r="E193" s="269" t="s">
        <v>1</v>
      </c>
      <c r="F193" s="270" t="s">
        <v>257</v>
      </c>
      <c r="G193" s="268"/>
      <c r="H193" s="271">
        <v>28.664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7" t="s">
        <v>203</v>
      </c>
      <c r="AU193" s="277" t="s">
        <v>90</v>
      </c>
      <c r="AV193" s="13" t="s">
        <v>92</v>
      </c>
      <c r="AW193" s="13" t="s">
        <v>35</v>
      </c>
      <c r="AX193" s="13" t="s">
        <v>90</v>
      </c>
      <c r="AY193" s="277" t="s">
        <v>195</v>
      </c>
    </row>
    <row r="194" spans="1:65" s="2" customFormat="1" ht="37.8" customHeight="1">
      <c r="A194" s="41"/>
      <c r="B194" s="42"/>
      <c r="C194" s="250" t="s">
        <v>209</v>
      </c>
      <c r="D194" s="250" t="s">
        <v>196</v>
      </c>
      <c r="E194" s="251" t="s">
        <v>258</v>
      </c>
      <c r="F194" s="252" t="s">
        <v>259</v>
      </c>
      <c r="G194" s="253" t="s">
        <v>215</v>
      </c>
      <c r="H194" s="254">
        <v>50.5</v>
      </c>
      <c r="I194" s="255"/>
      <c r="J194" s="256">
        <f>ROUND(I194*H194,2)</f>
        <v>0</v>
      </c>
      <c r="K194" s="257"/>
      <c r="L194" s="44"/>
      <c r="M194" s="258" t="s">
        <v>1</v>
      </c>
      <c r="N194" s="259" t="s">
        <v>47</v>
      </c>
      <c r="O194" s="94"/>
      <c r="P194" s="260">
        <f>O194*H194</f>
        <v>0</v>
      </c>
      <c r="Q194" s="260">
        <v>0</v>
      </c>
      <c r="R194" s="260">
        <f>Q194*H194</f>
        <v>0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200</v>
      </c>
      <c r="AT194" s="262" t="s">
        <v>196</v>
      </c>
      <c r="AU194" s="262" t="s">
        <v>90</v>
      </c>
      <c r="AY194" s="18" t="s">
        <v>195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200</v>
      </c>
      <c r="BM194" s="262" t="s">
        <v>260</v>
      </c>
    </row>
    <row r="195" spans="1:47" s="2" customFormat="1" ht="12">
      <c r="A195" s="41"/>
      <c r="B195" s="42"/>
      <c r="C195" s="43"/>
      <c r="D195" s="263" t="s">
        <v>202</v>
      </c>
      <c r="E195" s="43"/>
      <c r="F195" s="264" t="s">
        <v>259</v>
      </c>
      <c r="G195" s="43"/>
      <c r="H195" s="43"/>
      <c r="I195" s="221"/>
      <c r="J195" s="43"/>
      <c r="K195" s="43"/>
      <c r="L195" s="44"/>
      <c r="M195" s="265"/>
      <c r="N195" s="266"/>
      <c r="O195" s="94"/>
      <c r="P195" s="94"/>
      <c r="Q195" s="94"/>
      <c r="R195" s="94"/>
      <c r="S195" s="94"/>
      <c r="T195" s="95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8" t="s">
        <v>202</v>
      </c>
      <c r="AU195" s="18" t="s">
        <v>90</v>
      </c>
    </row>
    <row r="196" spans="1:51" s="14" customFormat="1" ht="12">
      <c r="A196" s="14"/>
      <c r="B196" s="289"/>
      <c r="C196" s="290"/>
      <c r="D196" s="263" t="s">
        <v>203</v>
      </c>
      <c r="E196" s="291" t="s">
        <v>1</v>
      </c>
      <c r="F196" s="292" t="s">
        <v>261</v>
      </c>
      <c r="G196" s="290"/>
      <c r="H196" s="291" t="s">
        <v>1</v>
      </c>
      <c r="I196" s="293"/>
      <c r="J196" s="290"/>
      <c r="K196" s="290"/>
      <c r="L196" s="294"/>
      <c r="M196" s="295"/>
      <c r="N196" s="296"/>
      <c r="O196" s="296"/>
      <c r="P196" s="296"/>
      <c r="Q196" s="296"/>
      <c r="R196" s="296"/>
      <c r="S196" s="296"/>
      <c r="T196" s="29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98" t="s">
        <v>203</v>
      </c>
      <c r="AU196" s="298" t="s">
        <v>90</v>
      </c>
      <c r="AV196" s="14" t="s">
        <v>90</v>
      </c>
      <c r="AW196" s="14" t="s">
        <v>35</v>
      </c>
      <c r="AX196" s="14" t="s">
        <v>82</v>
      </c>
      <c r="AY196" s="298" t="s">
        <v>195</v>
      </c>
    </row>
    <row r="197" spans="1:51" s="13" customFormat="1" ht="12">
      <c r="A197" s="13"/>
      <c r="B197" s="267"/>
      <c r="C197" s="268"/>
      <c r="D197" s="263" t="s">
        <v>203</v>
      </c>
      <c r="E197" s="269" t="s">
        <v>1</v>
      </c>
      <c r="F197" s="270" t="s">
        <v>262</v>
      </c>
      <c r="G197" s="268"/>
      <c r="H197" s="271">
        <v>50.5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7" t="s">
        <v>203</v>
      </c>
      <c r="AU197" s="277" t="s">
        <v>90</v>
      </c>
      <c r="AV197" s="13" t="s">
        <v>92</v>
      </c>
      <c r="AW197" s="13" t="s">
        <v>35</v>
      </c>
      <c r="AX197" s="13" t="s">
        <v>90</v>
      </c>
      <c r="AY197" s="277" t="s">
        <v>195</v>
      </c>
    </row>
    <row r="198" spans="1:65" s="2" customFormat="1" ht="16.5" customHeight="1">
      <c r="A198" s="41"/>
      <c r="B198" s="42"/>
      <c r="C198" s="278" t="s">
        <v>263</v>
      </c>
      <c r="D198" s="278" t="s">
        <v>206</v>
      </c>
      <c r="E198" s="279" t="s">
        <v>253</v>
      </c>
      <c r="F198" s="280" t="s">
        <v>254</v>
      </c>
      <c r="G198" s="281" t="s">
        <v>255</v>
      </c>
      <c r="H198" s="282">
        <v>24.316</v>
      </c>
      <c r="I198" s="283"/>
      <c r="J198" s="284">
        <f>ROUND(I198*H198,2)</f>
        <v>0</v>
      </c>
      <c r="K198" s="285"/>
      <c r="L198" s="286"/>
      <c r="M198" s="287" t="s">
        <v>1</v>
      </c>
      <c r="N198" s="288" t="s">
        <v>47</v>
      </c>
      <c r="O198" s="94"/>
      <c r="P198" s="260">
        <f>O198*H198</f>
        <v>0</v>
      </c>
      <c r="Q198" s="260">
        <v>2.429</v>
      </c>
      <c r="R198" s="260">
        <f>Q198*H198</f>
        <v>59.06356399999999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209</v>
      </c>
      <c r="AT198" s="262" t="s">
        <v>206</v>
      </c>
      <c r="AU198" s="262" t="s">
        <v>90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200</v>
      </c>
      <c r="BM198" s="262" t="s">
        <v>264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254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90</v>
      </c>
    </row>
    <row r="200" spans="1:51" s="13" customFormat="1" ht="12">
      <c r="A200" s="13"/>
      <c r="B200" s="267"/>
      <c r="C200" s="268"/>
      <c r="D200" s="263" t="s">
        <v>203</v>
      </c>
      <c r="E200" s="269" t="s">
        <v>1</v>
      </c>
      <c r="F200" s="270" t="s">
        <v>265</v>
      </c>
      <c r="G200" s="268"/>
      <c r="H200" s="271">
        <v>24.316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203</v>
      </c>
      <c r="AU200" s="277" t="s">
        <v>90</v>
      </c>
      <c r="AV200" s="13" t="s">
        <v>92</v>
      </c>
      <c r="AW200" s="13" t="s">
        <v>35</v>
      </c>
      <c r="AX200" s="13" t="s">
        <v>90</v>
      </c>
      <c r="AY200" s="277" t="s">
        <v>195</v>
      </c>
    </row>
    <row r="201" spans="1:65" s="2" customFormat="1" ht="24.15" customHeight="1">
      <c r="A201" s="41"/>
      <c r="B201" s="42"/>
      <c r="C201" s="250" t="s">
        <v>99</v>
      </c>
      <c r="D201" s="250" t="s">
        <v>196</v>
      </c>
      <c r="E201" s="251" t="s">
        <v>266</v>
      </c>
      <c r="F201" s="252" t="s">
        <v>267</v>
      </c>
      <c r="G201" s="253" t="s">
        <v>268</v>
      </c>
      <c r="H201" s="254">
        <v>2.857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1.11381</v>
      </c>
      <c r="R201" s="260">
        <f>Q201*H201</f>
        <v>3.18215517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200</v>
      </c>
      <c r="AT201" s="262" t="s">
        <v>196</v>
      </c>
      <c r="AU201" s="262" t="s">
        <v>90</v>
      </c>
      <c r="AY201" s="18" t="s">
        <v>195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200</v>
      </c>
      <c r="BM201" s="262" t="s">
        <v>269</v>
      </c>
    </row>
    <row r="202" spans="1:47" s="2" customFormat="1" ht="12">
      <c r="A202" s="41"/>
      <c r="B202" s="42"/>
      <c r="C202" s="43"/>
      <c r="D202" s="263" t="s">
        <v>202</v>
      </c>
      <c r="E202" s="43"/>
      <c r="F202" s="264" t="s">
        <v>267</v>
      </c>
      <c r="G202" s="43"/>
      <c r="H202" s="43"/>
      <c r="I202" s="221"/>
      <c r="J202" s="43"/>
      <c r="K202" s="43"/>
      <c r="L202" s="44"/>
      <c r="M202" s="265"/>
      <c r="N202" s="266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202</v>
      </c>
      <c r="AU202" s="18" t="s">
        <v>90</v>
      </c>
    </row>
    <row r="203" spans="1:51" s="14" customFormat="1" ht="12">
      <c r="A203" s="14"/>
      <c r="B203" s="289"/>
      <c r="C203" s="290"/>
      <c r="D203" s="263" t="s">
        <v>203</v>
      </c>
      <c r="E203" s="291" t="s">
        <v>1</v>
      </c>
      <c r="F203" s="292" t="s">
        <v>270</v>
      </c>
      <c r="G203" s="290"/>
      <c r="H203" s="291" t="s">
        <v>1</v>
      </c>
      <c r="I203" s="293"/>
      <c r="J203" s="290"/>
      <c r="K203" s="290"/>
      <c r="L203" s="294"/>
      <c r="M203" s="295"/>
      <c r="N203" s="296"/>
      <c r="O203" s="296"/>
      <c r="P203" s="296"/>
      <c r="Q203" s="296"/>
      <c r="R203" s="296"/>
      <c r="S203" s="296"/>
      <c r="T203" s="29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8" t="s">
        <v>203</v>
      </c>
      <c r="AU203" s="298" t="s">
        <v>90</v>
      </c>
      <c r="AV203" s="14" t="s">
        <v>90</v>
      </c>
      <c r="AW203" s="14" t="s">
        <v>35</v>
      </c>
      <c r="AX203" s="14" t="s">
        <v>82</v>
      </c>
      <c r="AY203" s="298" t="s">
        <v>195</v>
      </c>
    </row>
    <row r="204" spans="1:51" s="13" customFormat="1" ht="12">
      <c r="A204" s="13"/>
      <c r="B204" s="267"/>
      <c r="C204" s="268"/>
      <c r="D204" s="263" t="s">
        <v>203</v>
      </c>
      <c r="E204" s="269" t="s">
        <v>1</v>
      </c>
      <c r="F204" s="270" t="s">
        <v>271</v>
      </c>
      <c r="G204" s="268"/>
      <c r="H204" s="271">
        <v>0.904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7" t="s">
        <v>203</v>
      </c>
      <c r="AU204" s="277" t="s">
        <v>90</v>
      </c>
      <c r="AV204" s="13" t="s">
        <v>92</v>
      </c>
      <c r="AW204" s="13" t="s">
        <v>35</v>
      </c>
      <c r="AX204" s="13" t="s">
        <v>82</v>
      </c>
      <c r="AY204" s="277" t="s">
        <v>195</v>
      </c>
    </row>
    <row r="205" spans="1:51" s="13" customFormat="1" ht="12">
      <c r="A205" s="13"/>
      <c r="B205" s="267"/>
      <c r="C205" s="268"/>
      <c r="D205" s="263" t="s">
        <v>203</v>
      </c>
      <c r="E205" s="269" t="s">
        <v>1</v>
      </c>
      <c r="F205" s="270" t="s">
        <v>272</v>
      </c>
      <c r="G205" s="268"/>
      <c r="H205" s="271">
        <v>0.135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7" t="s">
        <v>203</v>
      </c>
      <c r="AU205" s="277" t="s">
        <v>90</v>
      </c>
      <c r="AV205" s="13" t="s">
        <v>92</v>
      </c>
      <c r="AW205" s="13" t="s">
        <v>35</v>
      </c>
      <c r="AX205" s="13" t="s">
        <v>82</v>
      </c>
      <c r="AY205" s="277" t="s">
        <v>195</v>
      </c>
    </row>
    <row r="206" spans="1:51" s="16" customFormat="1" ht="12">
      <c r="A206" s="16"/>
      <c r="B206" s="310"/>
      <c r="C206" s="311"/>
      <c r="D206" s="263" t="s">
        <v>203</v>
      </c>
      <c r="E206" s="312" t="s">
        <v>1</v>
      </c>
      <c r="F206" s="313" t="s">
        <v>273</v>
      </c>
      <c r="G206" s="311"/>
      <c r="H206" s="314">
        <v>1.0390000000000001</v>
      </c>
      <c r="I206" s="315"/>
      <c r="J206" s="311"/>
      <c r="K206" s="311"/>
      <c r="L206" s="316"/>
      <c r="M206" s="317"/>
      <c r="N206" s="318"/>
      <c r="O206" s="318"/>
      <c r="P206" s="318"/>
      <c r="Q206" s="318"/>
      <c r="R206" s="318"/>
      <c r="S206" s="318"/>
      <c r="T206" s="319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20" t="s">
        <v>203</v>
      </c>
      <c r="AU206" s="320" t="s">
        <v>90</v>
      </c>
      <c r="AV206" s="16" t="s">
        <v>212</v>
      </c>
      <c r="AW206" s="16" t="s">
        <v>35</v>
      </c>
      <c r="AX206" s="16" t="s">
        <v>82</v>
      </c>
      <c r="AY206" s="320" t="s">
        <v>195</v>
      </c>
    </row>
    <row r="207" spans="1:51" s="14" customFormat="1" ht="12">
      <c r="A207" s="14"/>
      <c r="B207" s="289"/>
      <c r="C207" s="290"/>
      <c r="D207" s="263" t="s">
        <v>203</v>
      </c>
      <c r="E207" s="291" t="s">
        <v>1</v>
      </c>
      <c r="F207" s="292" t="s">
        <v>274</v>
      </c>
      <c r="G207" s="290"/>
      <c r="H207" s="291" t="s">
        <v>1</v>
      </c>
      <c r="I207" s="293"/>
      <c r="J207" s="290"/>
      <c r="K207" s="290"/>
      <c r="L207" s="294"/>
      <c r="M207" s="295"/>
      <c r="N207" s="296"/>
      <c r="O207" s="296"/>
      <c r="P207" s="296"/>
      <c r="Q207" s="296"/>
      <c r="R207" s="296"/>
      <c r="S207" s="296"/>
      <c r="T207" s="29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98" t="s">
        <v>203</v>
      </c>
      <c r="AU207" s="298" t="s">
        <v>90</v>
      </c>
      <c r="AV207" s="14" t="s">
        <v>90</v>
      </c>
      <c r="AW207" s="14" t="s">
        <v>35</v>
      </c>
      <c r="AX207" s="14" t="s">
        <v>82</v>
      </c>
      <c r="AY207" s="298" t="s">
        <v>195</v>
      </c>
    </row>
    <row r="208" spans="1:51" s="13" customFormat="1" ht="12">
      <c r="A208" s="13"/>
      <c r="B208" s="267"/>
      <c r="C208" s="268"/>
      <c r="D208" s="263" t="s">
        <v>203</v>
      </c>
      <c r="E208" s="269" t="s">
        <v>1</v>
      </c>
      <c r="F208" s="270" t="s">
        <v>275</v>
      </c>
      <c r="G208" s="268"/>
      <c r="H208" s="271">
        <v>1.599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7" t="s">
        <v>203</v>
      </c>
      <c r="AU208" s="277" t="s">
        <v>90</v>
      </c>
      <c r="AV208" s="13" t="s">
        <v>92</v>
      </c>
      <c r="AW208" s="13" t="s">
        <v>35</v>
      </c>
      <c r="AX208" s="13" t="s">
        <v>82</v>
      </c>
      <c r="AY208" s="277" t="s">
        <v>195</v>
      </c>
    </row>
    <row r="209" spans="1:51" s="13" customFormat="1" ht="12">
      <c r="A209" s="13"/>
      <c r="B209" s="267"/>
      <c r="C209" s="268"/>
      <c r="D209" s="263" t="s">
        <v>203</v>
      </c>
      <c r="E209" s="269" t="s">
        <v>1</v>
      </c>
      <c r="F209" s="270" t="s">
        <v>276</v>
      </c>
      <c r="G209" s="268"/>
      <c r="H209" s="271">
        <v>0.219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7" t="s">
        <v>203</v>
      </c>
      <c r="AU209" s="277" t="s">
        <v>90</v>
      </c>
      <c r="AV209" s="13" t="s">
        <v>92</v>
      </c>
      <c r="AW209" s="13" t="s">
        <v>35</v>
      </c>
      <c r="AX209" s="13" t="s">
        <v>82</v>
      </c>
      <c r="AY209" s="277" t="s">
        <v>195</v>
      </c>
    </row>
    <row r="210" spans="1:51" s="16" customFormat="1" ht="12">
      <c r="A210" s="16"/>
      <c r="B210" s="310"/>
      <c r="C210" s="311"/>
      <c r="D210" s="263" t="s">
        <v>203</v>
      </c>
      <c r="E210" s="312" t="s">
        <v>1</v>
      </c>
      <c r="F210" s="313" t="s">
        <v>273</v>
      </c>
      <c r="G210" s="311"/>
      <c r="H210" s="314">
        <v>1.818</v>
      </c>
      <c r="I210" s="315"/>
      <c r="J210" s="311"/>
      <c r="K210" s="311"/>
      <c r="L210" s="316"/>
      <c r="M210" s="317"/>
      <c r="N210" s="318"/>
      <c r="O210" s="318"/>
      <c r="P210" s="318"/>
      <c r="Q210" s="318"/>
      <c r="R210" s="318"/>
      <c r="S210" s="318"/>
      <c r="T210" s="319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320" t="s">
        <v>203</v>
      </c>
      <c r="AU210" s="320" t="s">
        <v>90</v>
      </c>
      <c r="AV210" s="16" t="s">
        <v>212</v>
      </c>
      <c r="AW210" s="16" t="s">
        <v>35</v>
      </c>
      <c r="AX210" s="16" t="s">
        <v>82</v>
      </c>
      <c r="AY210" s="320" t="s">
        <v>195</v>
      </c>
    </row>
    <row r="211" spans="1:51" s="15" customFormat="1" ht="12">
      <c r="A211" s="15"/>
      <c r="B211" s="299"/>
      <c r="C211" s="300"/>
      <c r="D211" s="263" t="s">
        <v>203</v>
      </c>
      <c r="E211" s="301" t="s">
        <v>1</v>
      </c>
      <c r="F211" s="302" t="s">
        <v>234</v>
      </c>
      <c r="G211" s="300"/>
      <c r="H211" s="303">
        <v>2.8569999999999998</v>
      </c>
      <c r="I211" s="304"/>
      <c r="J211" s="300"/>
      <c r="K211" s="300"/>
      <c r="L211" s="305"/>
      <c r="M211" s="306"/>
      <c r="N211" s="307"/>
      <c r="O211" s="307"/>
      <c r="P211" s="307"/>
      <c r="Q211" s="307"/>
      <c r="R211" s="307"/>
      <c r="S211" s="307"/>
      <c r="T211" s="30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309" t="s">
        <v>203</v>
      </c>
      <c r="AU211" s="309" t="s">
        <v>90</v>
      </c>
      <c r="AV211" s="15" t="s">
        <v>200</v>
      </c>
      <c r="AW211" s="15" t="s">
        <v>35</v>
      </c>
      <c r="AX211" s="15" t="s">
        <v>90</v>
      </c>
      <c r="AY211" s="309" t="s">
        <v>195</v>
      </c>
    </row>
    <row r="212" spans="1:65" s="2" customFormat="1" ht="24.15" customHeight="1">
      <c r="A212" s="41"/>
      <c r="B212" s="42"/>
      <c r="C212" s="250" t="s">
        <v>277</v>
      </c>
      <c r="D212" s="250" t="s">
        <v>196</v>
      </c>
      <c r="E212" s="251" t="s">
        <v>278</v>
      </c>
      <c r="F212" s="252" t="s">
        <v>279</v>
      </c>
      <c r="G212" s="253" t="s">
        <v>255</v>
      </c>
      <c r="H212" s="254">
        <v>69.115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2.16</v>
      </c>
      <c r="R212" s="260">
        <f>Q212*H212</f>
        <v>149.2884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200</v>
      </c>
      <c r="AT212" s="262" t="s">
        <v>196</v>
      </c>
      <c r="AU212" s="262" t="s">
        <v>90</v>
      </c>
      <c r="AY212" s="18" t="s">
        <v>195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200</v>
      </c>
      <c r="BM212" s="262" t="s">
        <v>280</v>
      </c>
    </row>
    <row r="213" spans="1:47" s="2" customFormat="1" ht="12">
      <c r="A213" s="41"/>
      <c r="B213" s="42"/>
      <c r="C213" s="43"/>
      <c r="D213" s="263" t="s">
        <v>202</v>
      </c>
      <c r="E213" s="43"/>
      <c r="F213" s="264" t="s">
        <v>279</v>
      </c>
      <c r="G213" s="43"/>
      <c r="H213" s="43"/>
      <c r="I213" s="221"/>
      <c r="J213" s="43"/>
      <c r="K213" s="43"/>
      <c r="L213" s="44"/>
      <c r="M213" s="265"/>
      <c r="N213" s="266"/>
      <c r="O213" s="94"/>
      <c r="P213" s="94"/>
      <c r="Q213" s="94"/>
      <c r="R213" s="94"/>
      <c r="S213" s="94"/>
      <c r="T213" s="9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202</v>
      </c>
      <c r="AU213" s="18" t="s">
        <v>90</v>
      </c>
    </row>
    <row r="214" spans="1:51" s="14" customFormat="1" ht="12">
      <c r="A214" s="14"/>
      <c r="B214" s="289"/>
      <c r="C214" s="290"/>
      <c r="D214" s="263" t="s">
        <v>203</v>
      </c>
      <c r="E214" s="291" t="s">
        <v>1</v>
      </c>
      <c r="F214" s="292" t="s">
        <v>281</v>
      </c>
      <c r="G214" s="290"/>
      <c r="H214" s="291" t="s">
        <v>1</v>
      </c>
      <c r="I214" s="293"/>
      <c r="J214" s="290"/>
      <c r="K214" s="290"/>
      <c r="L214" s="294"/>
      <c r="M214" s="295"/>
      <c r="N214" s="296"/>
      <c r="O214" s="296"/>
      <c r="P214" s="296"/>
      <c r="Q214" s="296"/>
      <c r="R214" s="296"/>
      <c r="S214" s="296"/>
      <c r="T214" s="29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8" t="s">
        <v>203</v>
      </c>
      <c r="AU214" s="298" t="s">
        <v>90</v>
      </c>
      <c r="AV214" s="14" t="s">
        <v>90</v>
      </c>
      <c r="AW214" s="14" t="s">
        <v>35</v>
      </c>
      <c r="AX214" s="14" t="s">
        <v>82</v>
      </c>
      <c r="AY214" s="298" t="s">
        <v>195</v>
      </c>
    </row>
    <row r="215" spans="1:51" s="13" customFormat="1" ht="12">
      <c r="A215" s="13"/>
      <c r="B215" s="267"/>
      <c r="C215" s="268"/>
      <c r="D215" s="263" t="s">
        <v>203</v>
      </c>
      <c r="E215" s="269" t="s">
        <v>1</v>
      </c>
      <c r="F215" s="270" t="s">
        <v>282</v>
      </c>
      <c r="G215" s="268"/>
      <c r="H215" s="271">
        <v>6.088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7" t="s">
        <v>203</v>
      </c>
      <c r="AU215" s="277" t="s">
        <v>90</v>
      </c>
      <c r="AV215" s="13" t="s">
        <v>92</v>
      </c>
      <c r="AW215" s="13" t="s">
        <v>35</v>
      </c>
      <c r="AX215" s="13" t="s">
        <v>82</v>
      </c>
      <c r="AY215" s="277" t="s">
        <v>195</v>
      </c>
    </row>
    <row r="216" spans="1:51" s="13" customFormat="1" ht="12">
      <c r="A216" s="13"/>
      <c r="B216" s="267"/>
      <c r="C216" s="268"/>
      <c r="D216" s="263" t="s">
        <v>203</v>
      </c>
      <c r="E216" s="269" t="s">
        <v>1</v>
      </c>
      <c r="F216" s="270" t="s">
        <v>283</v>
      </c>
      <c r="G216" s="268"/>
      <c r="H216" s="271">
        <v>4.648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7" t="s">
        <v>203</v>
      </c>
      <c r="AU216" s="277" t="s">
        <v>90</v>
      </c>
      <c r="AV216" s="13" t="s">
        <v>92</v>
      </c>
      <c r="AW216" s="13" t="s">
        <v>35</v>
      </c>
      <c r="AX216" s="13" t="s">
        <v>82</v>
      </c>
      <c r="AY216" s="277" t="s">
        <v>195</v>
      </c>
    </row>
    <row r="217" spans="1:51" s="13" customFormat="1" ht="12">
      <c r="A217" s="13"/>
      <c r="B217" s="267"/>
      <c r="C217" s="268"/>
      <c r="D217" s="263" t="s">
        <v>203</v>
      </c>
      <c r="E217" s="269" t="s">
        <v>1</v>
      </c>
      <c r="F217" s="270" t="s">
        <v>284</v>
      </c>
      <c r="G217" s="268"/>
      <c r="H217" s="271">
        <v>6.384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7" t="s">
        <v>203</v>
      </c>
      <c r="AU217" s="277" t="s">
        <v>90</v>
      </c>
      <c r="AV217" s="13" t="s">
        <v>92</v>
      </c>
      <c r="AW217" s="13" t="s">
        <v>35</v>
      </c>
      <c r="AX217" s="13" t="s">
        <v>82</v>
      </c>
      <c r="AY217" s="277" t="s">
        <v>195</v>
      </c>
    </row>
    <row r="218" spans="1:51" s="14" customFormat="1" ht="12">
      <c r="A218" s="14"/>
      <c r="B218" s="289"/>
      <c r="C218" s="290"/>
      <c r="D218" s="263" t="s">
        <v>203</v>
      </c>
      <c r="E218" s="291" t="s">
        <v>1</v>
      </c>
      <c r="F218" s="292" t="s">
        <v>285</v>
      </c>
      <c r="G218" s="290"/>
      <c r="H218" s="291" t="s">
        <v>1</v>
      </c>
      <c r="I218" s="293"/>
      <c r="J218" s="290"/>
      <c r="K218" s="290"/>
      <c r="L218" s="294"/>
      <c r="M218" s="295"/>
      <c r="N218" s="296"/>
      <c r="O218" s="296"/>
      <c r="P218" s="296"/>
      <c r="Q218" s="296"/>
      <c r="R218" s="296"/>
      <c r="S218" s="296"/>
      <c r="T218" s="29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98" t="s">
        <v>203</v>
      </c>
      <c r="AU218" s="298" t="s">
        <v>90</v>
      </c>
      <c r="AV218" s="14" t="s">
        <v>90</v>
      </c>
      <c r="AW218" s="14" t="s">
        <v>35</v>
      </c>
      <c r="AX218" s="14" t="s">
        <v>82</v>
      </c>
      <c r="AY218" s="298" t="s">
        <v>195</v>
      </c>
    </row>
    <row r="219" spans="1:51" s="13" customFormat="1" ht="12">
      <c r="A219" s="13"/>
      <c r="B219" s="267"/>
      <c r="C219" s="268"/>
      <c r="D219" s="263" t="s">
        <v>203</v>
      </c>
      <c r="E219" s="269" t="s">
        <v>1</v>
      </c>
      <c r="F219" s="270" t="s">
        <v>286</v>
      </c>
      <c r="G219" s="268"/>
      <c r="H219" s="271">
        <v>51.995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7" t="s">
        <v>203</v>
      </c>
      <c r="AU219" s="277" t="s">
        <v>90</v>
      </c>
      <c r="AV219" s="13" t="s">
        <v>92</v>
      </c>
      <c r="AW219" s="13" t="s">
        <v>35</v>
      </c>
      <c r="AX219" s="13" t="s">
        <v>82</v>
      </c>
      <c r="AY219" s="277" t="s">
        <v>195</v>
      </c>
    </row>
    <row r="220" spans="1:51" s="15" customFormat="1" ht="12">
      <c r="A220" s="15"/>
      <c r="B220" s="299"/>
      <c r="C220" s="300"/>
      <c r="D220" s="263" t="s">
        <v>203</v>
      </c>
      <c r="E220" s="301" t="s">
        <v>1</v>
      </c>
      <c r="F220" s="302" t="s">
        <v>234</v>
      </c>
      <c r="G220" s="300"/>
      <c r="H220" s="303">
        <v>69.115</v>
      </c>
      <c r="I220" s="304"/>
      <c r="J220" s="300"/>
      <c r="K220" s="300"/>
      <c r="L220" s="305"/>
      <c r="M220" s="306"/>
      <c r="N220" s="307"/>
      <c r="O220" s="307"/>
      <c r="P220" s="307"/>
      <c r="Q220" s="307"/>
      <c r="R220" s="307"/>
      <c r="S220" s="307"/>
      <c r="T220" s="308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309" t="s">
        <v>203</v>
      </c>
      <c r="AU220" s="309" t="s">
        <v>90</v>
      </c>
      <c r="AV220" s="15" t="s">
        <v>200</v>
      </c>
      <c r="AW220" s="15" t="s">
        <v>35</v>
      </c>
      <c r="AX220" s="15" t="s">
        <v>90</v>
      </c>
      <c r="AY220" s="309" t="s">
        <v>195</v>
      </c>
    </row>
    <row r="221" spans="1:65" s="2" customFormat="1" ht="24.15" customHeight="1">
      <c r="A221" s="41"/>
      <c r="B221" s="42"/>
      <c r="C221" s="250" t="s">
        <v>287</v>
      </c>
      <c r="D221" s="250" t="s">
        <v>196</v>
      </c>
      <c r="E221" s="251" t="s">
        <v>288</v>
      </c>
      <c r="F221" s="252" t="s">
        <v>289</v>
      </c>
      <c r="G221" s="253" t="s">
        <v>255</v>
      </c>
      <c r="H221" s="254">
        <v>103.989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2.50187</v>
      </c>
      <c r="R221" s="260">
        <f>Q221*H221</f>
        <v>260.16695943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200</v>
      </c>
      <c r="AT221" s="262" t="s">
        <v>196</v>
      </c>
      <c r="AU221" s="262" t="s">
        <v>90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200</v>
      </c>
      <c r="BM221" s="262" t="s">
        <v>290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289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90</v>
      </c>
    </row>
    <row r="223" spans="1:51" s="13" customFormat="1" ht="12">
      <c r="A223" s="13"/>
      <c r="B223" s="267"/>
      <c r="C223" s="268"/>
      <c r="D223" s="263" t="s">
        <v>203</v>
      </c>
      <c r="E223" s="269" t="s">
        <v>1</v>
      </c>
      <c r="F223" s="270" t="s">
        <v>291</v>
      </c>
      <c r="G223" s="268"/>
      <c r="H223" s="271">
        <v>103.989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7" t="s">
        <v>203</v>
      </c>
      <c r="AU223" s="277" t="s">
        <v>90</v>
      </c>
      <c r="AV223" s="13" t="s">
        <v>92</v>
      </c>
      <c r="AW223" s="13" t="s">
        <v>35</v>
      </c>
      <c r="AX223" s="13" t="s">
        <v>90</v>
      </c>
      <c r="AY223" s="277" t="s">
        <v>195</v>
      </c>
    </row>
    <row r="224" spans="1:65" s="2" customFormat="1" ht="16.5" customHeight="1">
      <c r="A224" s="41"/>
      <c r="B224" s="42"/>
      <c r="C224" s="250" t="s">
        <v>292</v>
      </c>
      <c r="D224" s="250" t="s">
        <v>196</v>
      </c>
      <c r="E224" s="251" t="s">
        <v>293</v>
      </c>
      <c r="F224" s="252" t="s">
        <v>294</v>
      </c>
      <c r="G224" s="253" t="s">
        <v>199</v>
      </c>
      <c r="H224" s="254">
        <v>27.66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0.00247</v>
      </c>
      <c r="R224" s="260">
        <f>Q224*H224</f>
        <v>0.0683202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200</v>
      </c>
      <c r="AT224" s="262" t="s">
        <v>196</v>
      </c>
      <c r="AU224" s="262" t="s">
        <v>90</v>
      </c>
      <c r="AY224" s="18" t="s">
        <v>195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200</v>
      </c>
      <c r="BM224" s="262" t="s">
        <v>295</v>
      </c>
    </row>
    <row r="225" spans="1:47" s="2" customFormat="1" ht="12">
      <c r="A225" s="41"/>
      <c r="B225" s="42"/>
      <c r="C225" s="43"/>
      <c r="D225" s="263" t="s">
        <v>202</v>
      </c>
      <c r="E225" s="43"/>
      <c r="F225" s="264" t="s">
        <v>294</v>
      </c>
      <c r="G225" s="43"/>
      <c r="H225" s="43"/>
      <c r="I225" s="221"/>
      <c r="J225" s="43"/>
      <c r="K225" s="43"/>
      <c r="L225" s="44"/>
      <c r="M225" s="265"/>
      <c r="N225" s="266"/>
      <c r="O225" s="94"/>
      <c r="P225" s="94"/>
      <c r="Q225" s="94"/>
      <c r="R225" s="94"/>
      <c r="S225" s="94"/>
      <c r="T225" s="95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8" t="s">
        <v>202</v>
      </c>
      <c r="AU225" s="18" t="s">
        <v>90</v>
      </c>
    </row>
    <row r="226" spans="1:51" s="13" customFormat="1" ht="12">
      <c r="A226" s="13"/>
      <c r="B226" s="267"/>
      <c r="C226" s="268"/>
      <c r="D226" s="263" t="s">
        <v>203</v>
      </c>
      <c r="E226" s="269" t="s">
        <v>1</v>
      </c>
      <c r="F226" s="270" t="s">
        <v>296</v>
      </c>
      <c r="G226" s="268"/>
      <c r="H226" s="271">
        <v>27.66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7" t="s">
        <v>203</v>
      </c>
      <c r="AU226" s="277" t="s">
        <v>90</v>
      </c>
      <c r="AV226" s="13" t="s">
        <v>92</v>
      </c>
      <c r="AW226" s="13" t="s">
        <v>35</v>
      </c>
      <c r="AX226" s="13" t="s">
        <v>90</v>
      </c>
      <c r="AY226" s="277" t="s">
        <v>195</v>
      </c>
    </row>
    <row r="227" spans="1:65" s="2" customFormat="1" ht="16.5" customHeight="1">
      <c r="A227" s="41"/>
      <c r="B227" s="42"/>
      <c r="C227" s="250" t="s">
        <v>297</v>
      </c>
      <c r="D227" s="250" t="s">
        <v>196</v>
      </c>
      <c r="E227" s="251" t="s">
        <v>298</v>
      </c>
      <c r="F227" s="252" t="s">
        <v>299</v>
      </c>
      <c r="G227" s="253" t="s">
        <v>199</v>
      </c>
      <c r="H227" s="254">
        <v>27.66</v>
      </c>
      <c r="I227" s="255"/>
      <c r="J227" s="256">
        <f>ROUND(I227*H227,2)</f>
        <v>0</v>
      </c>
      <c r="K227" s="257"/>
      <c r="L227" s="44"/>
      <c r="M227" s="258" t="s">
        <v>1</v>
      </c>
      <c r="N227" s="259" t="s">
        <v>47</v>
      </c>
      <c r="O227" s="94"/>
      <c r="P227" s="260">
        <f>O227*H227</f>
        <v>0</v>
      </c>
      <c r="Q227" s="260">
        <v>0</v>
      </c>
      <c r="R227" s="260">
        <f>Q227*H227</f>
        <v>0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200</v>
      </c>
      <c r="AT227" s="262" t="s">
        <v>196</v>
      </c>
      <c r="AU227" s="262" t="s">
        <v>90</v>
      </c>
      <c r="AY227" s="18" t="s">
        <v>195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200</v>
      </c>
      <c r="BM227" s="262" t="s">
        <v>300</v>
      </c>
    </row>
    <row r="228" spans="1:47" s="2" customFormat="1" ht="12">
      <c r="A228" s="41"/>
      <c r="B228" s="42"/>
      <c r="C228" s="43"/>
      <c r="D228" s="263" t="s">
        <v>202</v>
      </c>
      <c r="E228" s="43"/>
      <c r="F228" s="264" t="s">
        <v>299</v>
      </c>
      <c r="G228" s="43"/>
      <c r="H228" s="43"/>
      <c r="I228" s="221"/>
      <c r="J228" s="43"/>
      <c r="K228" s="43"/>
      <c r="L228" s="44"/>
      <c r="M228" s="265"/>
      <c r="N228" s="266"/>
      <c r="O228" s="94"/>
      <c r="P228" s="94"/>
      <c r="Q228" s="94"/>
      <c r="R228" s="94"/>
      <c r="S228" s="94"/>
      <c r="T228" s="95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8" t="s">
        <v>202</v>
      </c>
      <c r="AU228" s="18" t="s">
        <v>90</v>
      </c>
    </row>
    <row r="229" spans="1:65" s="2" customFormat="1" ht="21.75" customHeight="1">
      <c r="A229" s="41"/>
      <c r="B229" s="42"/>
      <c r="C229" s="250" t="s">
        <v>8</v>
      </c>
      <c r="D229" s="250" t="s">
        <v>196</v>
      </c>
      <c r="E229" s="251" t="s">
        <v>301</v>
      </c>
      <c r="F229" s="252" t="s">
        <v>302</v>
      </c>
      <c r="G229" s="253" t="s">
        <v>268</v>
      </c>
      <c r="H229" s="254">
        <v>1.573</v>
      </c>
      <c r="I229" s="255"/>
      <c r="J229" s="256">
        <f>ROUND(I229*H229,2)</f>
        <v>0</v>
      </c>
      <c r="K229" s="257"/>
      <c r="L229" s="44"/>
      <c r="M229" s="258" t="s">
        <v>1</v>
      </c>
      <c r="N229" s="259" t="s">
        <v>47</v>
      </c>
      <c r="O229" s="94"/>
      <c r="P229" s="260">
        <f>O229*H229</f>
        <v>0</v>
      </c>
      <c r="Q229" s="260">
        <v>1.06062</v>
      </c>
      <c r="R229" s="260">
        <f>Q229*H229</f>
        <v>1.6683552599999998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200</v>
      </c>
      <c r="AT229" s="262" t="s">
        <v>196</v>
      </c>
      <c r="AU229" s="262" t="s">
        <v>90</v>
      </c>
      <c r="AY229" s="18" t="s">
        <v>195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200</v>
      </c>
      <c r="BM229" s="262" t="s">
        <v>303</v>
      </c>
    </row>
    <row r="230" spans="1:47" s="2" customFormat="1" ht="12">
      <c r="A230" s="41"/>
      <c r="B230" s="42"/>
      <c r="C230" s="43"/>
      <c r="D230" s="263" t="s">
        <v>202</v>
      </c>
      <c r="E230" s="43"/>
      <c r="F230" s="264" t="s">
        <v>302</v>
      </c>
      <c r="G230" s="43"/>
      <c r="H230" s="43"/>
      <c r="I230" s="221"/>
      <c r="J230" s="43"/>
      <c r="K230" s="43"/>
      <c r="L230" s="44"/>
      <c r="M230" s="265"/>
      <c r="N230" s="266"/>
      <c r="O230" s="94"/>
      <c r="P230" s="94"/>
      <c r="Q230" s="94"/>
      <c r="R230" s="94"/>
      <c r="S230" s="94"/>
      <c r="T230" s="9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8" t="s">
        <v>202</v>
      </c>
      <c r="AU230" s="18" t="s">
        <v>90</v>
      </c>
    </row>
    <row r="231" spans="1:51" s="14" customFormat="1" ht="12">
      <c r="A231" s="14"/>
      <c r="B231" s="289"/>
      <c r="C231" s="290"/>
      <c r="D231" s="263" t="s">
        <v>203</v>
      </c>
      <c r="E231" s="291" t="s">
        <v>1</v>
      </c>
      <c r="F231" s="292" t="s">
        <v>304</v>
      </c>
      <c r="G231" s="290"/>
      <c r="H231" s="291" t="s">
        <v>1</v>
      </c>
      <c r="I231" s="293"/>
      <c r="J231" s="290"/>
      <c r="K231" s="290"/>
      <c r="L231" s="294"/>
      <c r="M231" s="295"/>
      <c r="N231" s="296"/>
      <c r="O231" s="296"/>
      <c r="P231" s="296"/>
      <c r="Q231" s="296"/>
      <c r="R231" s="296"/>
      <c r="S231" s="296"/>
      <c r="T231" s="29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8" t="s">
        <v>203</v>
      </c>
      <c r="AU231" s="298" t="s">
        <v>90</v>
      </c>
      <c r="AV231" s="14" t="s">
        <v>90</v>
      </c>
      <c r="AW231" s="14" t="s">
        <v>35</v>
      </c>
      <c r="AX231" s="14" t="s">
        <v>82</v>
      </c>
      <c r="AY231" s="298" t="s">
        <v>195</v>
      </c>
    </row>
    <row r="232" spans="1:51" s="13" customFormat="1" ht="12">
      <c r="A232" s="13"/>
      <c r="B232" s="267"/>
      <c r="C232" s="268"/>
      <c r="D232" s="263" t="s">
        <v>203</v>
      </c>
      <c r="E232" s="269" t="s">
        <v>1</v>
      </c>
      <c r="F232" s="270" t="s">
        <v>305</v>
      </c>
      <c r="G232" s="268"/>
      <c r="H232" s="271">
        <v>1.474</v>
      </c>
      <c r="I232" s="272"/>
      <c r="J232" s="268"/>
      <c r="K232" s="268"/>
      <c r="L232" s="273"/>
      <c r="M232" s="274"/>
      <c r="N232" s="275"/>
      <c r="O232" s="275"/>
      <c r="P232" s="275"/>
      <c r="Q232" s="275"/>
      <c r="R232" s="275"/>
      <c r="S232" s="275"/>
      <c r="T232" s="27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7" t="s">
        <v>203</v>
      </c>
      <c r="AU232" s="277" t="s">
        <v>90</v>
      </c>
      <c r="AV232" s="13" t="s">
        <v>92</v>
      </c>
      <c r="AW232" s="13" t="s">
        <v>35</v>
      </c>
      <c r="AX232" s="13" t="s">
        <v>82</v>
      </c>
      <c r="AY232" s="277" t="s">
        <v>195</v>
      </c>
    </row>
    <row r="233" spans="1:51" s="14" customFormat="1" ht="12">
      <c r="A233" s="14"/>
      <c r="B233" s="289"/>
      <c r="C233" s="290"/>
      <c r="D233" s="263" t="s">
        <v>203</v>
      </c>
      <c r="E233" s="291" t="s">
        <v>1</v>
      </c>
      <c r="F233" s="292" t="s">
        <v>306</v>
      </c>
      <c r="G233" s="290"/>
      <c r="H233" s="291" t="s">
        <v>1</v>
      </c>
      <c r="I233" s="293"/>
      <c r="J233" s="290"/>
      <c r="K233" s="290"/>
      <c r="L233" s="294"/>
      <c r="M233" s="295"/>
      <c r="N233" s="296"/>
      <c r="O233" s="296"/>
      <c r="P233" s="296"/>
      <c r="Q233" s="296"/>
      <c r="R233" s="296"/>
      <c r="S233" s="296"/>
      <c r="T233" s="29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98" t="s">
        <v>203</v>
      </c>
      <c r="AU233" s="298" t="s">
        <v>90</v>
      </c>
      <c r="AV233" s="14" t="s">
        <v>90</v>
      </c>
      <c r="AW233" s="14" t="s">
        <v>35</v>
      </c>
      <c r="AX233" s="14" t="s">
        <v>82</v>
      </c>
      <c r="AY233" s="298" t="s">
        <v>195</v>
      </c>
    </row>
    <row r="234" spans="1:51" s="13" customFormat="1" ht="12">
      <c r="A234" s="13"/>
      <c r="B234" s="267"/>
      <c r="C234" s="268"/>
      <c r="D234" s="263" t="s">
        <v>203</v>
      </c>
      <c r="E234" s="269" t="s">
        <v>1</v>
      </c>
      <c r="F234" s="270" t="s">
        <v>307</v>
      </c>
      <c r="G234" s="268"/>
      <c r="H234" s="271">
        <v>0.099</v>
      </c>
      <c r="I234" s="272"/>
      <c r="J234" s="268"/>
      <c r="K234" s="268"/>
      <c r="L234" s="273"/>
      <c r="M234" s="274"/>
      <c r="N234" s="275"/>
      <c r="O234" s="275"/>
      <c r="P234" s="275"/>
      <c r="Q234" s="275"/>
      <c r="R234" s="275"/>
      <c r="S234" s="275"/>
      <c r="T234" s="27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7" t="s">
        <v>203</v>
      </c>
      <c r="AU234" s="277" t="s">
        <v>90</v>
      </c>
      <c r="AV234" s="13" t="s">
        <v>92</v>
      </c>
      <c r="AW234" s="13" t="s">
        <v>35</v>
      </c>
      <c r="AX234" s="13" t="s">
        <v>82</v>
      </c>
      <c r="AY234" s="277" t="s">
        <v>195</v>
      </c>
    </row>
    <row r="235" spans="1:51" s="15" customFormat="1" ht="12">
      <c r="A235" s="15"/>
      <c r="B235" s="299"/>
      <c r="C235" s="300"/>
      <c r="D235" s="263" t="s">
        <v>203</v>
      </c>
      <c r="E235" s="301" t="s">
        <v>1</v>
      </c>
      <c r="F235" s="302" t="s">
        <v>234</v>
      </c>
      <c r="G235" s="300"/>
      <c r="H235" s="303">
        <v>1.573</v>
      </c>
      <c r="I235" s="304"/>
      <c r="J235" s="300"/>
      <c r="K235" s="300"/>
      <c r="L235" s="305"/>
      <c r="M235" s="306"/>
      <c r="N235" s="307"/>
      <c r="O235" s="307"/>
      <c r="P235" s="307"/>
      <c r="Q235" s="307"/>
      <c r="R235" s="307"/>
      <c r="S235" s="307"/>
      <c r="T235" s="30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309" t="s">
        <v>203</v>
      </c>
      <c r="AU235" s="309" t="s">
        <v>90</v>
      </c>
      <c r="AV235" s="15" t="s">
        <v>200</v>
      </c>
      <c r="AW235" s="15" t="s">
        <v>35</v>
      </c>
      <c r="AX235" s="15" t="s">
        <v>90</v>
      </c>
      <c r="AY235" s="309" t="s">
        <v>195</v>
      </c>
    </row>
    <row r="236" spans="1:65" s="2" customFormat="1" ht="24.15" customHeight="1">
      <c r="A236" s="41"/>
      <c r="B236" s="42"/>
      <c r="C236" s="250" t="s">
        <v>308</v>
      </c>
      <c r="D236" s="250" t="s">
        <v>196</v>
      </c>
      <c r="E236" s="251" t="s">
        <v>309</v>
      </c>
      <c r="F236" s="252" t="s">
        <v>310</v>
      </c>
      <c r="G236" s="253" t="s">
        <v>255</v>
      </c>
      <c r="H236" s="254">
        <v>89.88</v>
      </c>
      <c r="I236" s="255"/>
      <c r="J236" s="256">
        <f>ROUND(I236*H236,2)</f>
        <v>0</v>
      </c>
      <c r="K236" s="257"/>
      <c r="L236" s="44"/>
      <c r="M236" s="258" t="s">
        <v>1</v>
      </c>
      <c r="N236" s="259" t="s">
        <v>47</v>
      </c>
      <c r="O236" s="94"/>
      <c r="P236" s="260">
        <f>O236*H236</f>
        <v>0</v>
      </c>
      <c r="Q236" s="260">
        <v>2.50187</v>
      </c>
      <c r="R236" s="260">
        <f>Q236*H236</f>
        <v>224.86807559999997</v>
      </c>
      <c r="S236" s="260">
        <v>0</v>
      </c>
      <c r="T236" s="261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2" t="s">
        <v>200</v>
      </c>
      <c r="AT236" s="262" t="s">
        <v>196</v>
      </c>
      <c r="AU236" s="262" t="s">
        <v>90</v>
      </c>
      <c r="AY236" s="18" t="s">
        <v>195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90</v>
      </c>
      <c r="BK236" s="154">
        <f>ROUND(I236*H236,2)</f>
        <v>0</v>
      </c>
      <c r="BL236" s="18" t="s">
        <v>200</v>
      </c>
      <c r="BM236" s="262" t="s">
        <v>311</v>
      </c>
    </row>
    <row r="237" spans="1:47" s="2" customFormat="1" ht="12">
      <c r="A237" s="41"/>
      <c r="B237" s="42"/>
      <c r="C237" s="43"/>
      <c r="D237" s="263" t="s">
        <v>202</v>
      </c>
      <c r="E237" s="43"/>
      <c r="F237" s="264" t="s">
        <v>310</v>
      </c>
      <c r="G237" s="43"/>
      <c r="H237" s="43"/>
      <c r="I237" s="221"/>
      <c r="J237" s="43"/>
      <c r="K237" s="43"/>
      <c r="L237" s="44"/>
      <c r="M237" s="265"/>
      <c r="N237" s="266"/>
      <c r="O237" s="94"/>
      <c r="P237" s="94"/>
      <c r="Q237" s="94"/>
      <c r="R237" s="94"/>
      <c r="S237" s="94"/>
      <c r="T237" s="95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8" t="s">
        <v>202</v>
      </c>
      <c r="AU237" s="18" t="s">
        <v>90</v>
      </c>
    </row>
    <row r="238" spans="1:51" s="13" customFormat="1" ht="12">
      <c r="A238" s="13"/>
      <c r="B238" s="267"/>
      <c r="C238" s="268"/>
      <c r="D238" s="263" t="s">
        <v>203</v>
      </c>
      <c r="E238" s="269" t="s">
        <v>1</v>
      </c>
      <c r="F238" s="270" t="s">
        <v>312</v>
      </c>
      <c r="G238" s="268"/>
      <c r="H238" s="271">
        <v>31.962</v>
      </c>
      <c r="I238" s="272"/>
      <c r="J238" s="268"/>
      <c r="K238" s="268"/>
      <c r="L238" s="273"/>
      <c r="M238" s="274"/>
      <c r="N238" s="275"/>
      <c r="O238" s="275"/>
      <c r="P238" s="275"/>
      <c r="Q238" s="275"/>
      <c r="R238" s="275"/>
      <c r="S238" s="275"/>
      <c r="T238" s="27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7" t="s">
        <v>203</v>
      </c>
      <c r="AU238" s="277" t="s">
        <v>90</v>
      </c>
      <c r="AV238" s="13" t="s">
        <v>92</v>
      </c>
      <c r="AW238" s="13" t="s">
        <v>35</v>
      </c>
      <c r="AX238" s="13" t="s">
        <v>82</v>
      </c>
      <c r="AY238" s="277" t="s">
        <v>195</v>
      </c>
    </row>
    <row r="239" spans="1:51" s="13" customFormat="1" ht="12">
      <c r="A239" s="13"/>
      <c r="B239" s="267"/>
      <c r="C239" s="268"/>
      <c r="D239" s="263" t="s">
        <v>203</v>
      </c>
      <c r="E239" s="269" t="s">
        <v>1</v>
      </c>
      <c r="F239" s="270" t="s">
        <v>313</v>
      </c>
      <c r="G239" s="268"/>
      <c r="H239" s="271">
        <v>24.402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7" t="s">
        <v>203</v>
      </c>
      <c r="AU239" s="277" t="s">
        <v>90</v>
      </c>
      <c r="AV239" s="13" t="s">
        <v>92</v>
      </c>
      <c r="AW239" s="13" t="s">
        <v>35</v>
      </c>
      <c r="AX239" s="13" t="s">
        <v>82</v>
      </c>
      <c r="AY239" s="277" t="s">
        <v>195</v>
      </c>
    </row>
    <row r="240" spans="1:51" s="13" customFormat="1" ht="12">
      <c r="A240" s="13"/>
      <c r="B240" s="267"/>
      <c r="C240" s="268"/>
      <c r="D240" s="263" t="s">
        <v>203</v>
      </c>
      <c r="E240" s="269" t="s">
        <v>1</v>
      </c>
      <c r="F240" s="270" t="s">
        <v>314</v>
      </c>
      <c r="G240" s="268"/>
      <c r="H240" s="271">
        <v>33.516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7" t="s">
        <v>203</v>
      </c>
      <c r="AU240" s="277" t="s">
        <v>90</v>
      </c>
      <c r="AV240" s="13" t="s">
        <v>92</v>
      </c>
      <c r="AW240" s="13" t="s">
        <v>35</v>
      </c>
      <c r="AX240" s="13" t="s">
        <v>82</v>
      </c>
      <c r="AY240" s="277" t="s">
        <v>195</v>
      </c>
    </row>
    <row r="241" spans="1:51" s="15" customFormat="1" ht="12">
      <c r="A241" s="15"/>
      <c r="B241" s="299"/>
      <c r="C241" s="300"/>
      <c r="D241" s="263" t="s">
        <v>203</v>
      </c>
      <c r="E241" s="301" t="s">
        <v>1</v>
      </c>
      <c r="F241" s="302" t="s">
        <v>234</v>
      </c>
      <c r="G241" s="300"/>
      <c r="H241" s="303">
        <v>89.88</v>
      </c>
      <c r="I241" s="304"/>
      <c r="J241" s="300"/>
      <c r="K241" s="300"/>
      <c r="L241" s="305"/>
      <c r="M241" s="306"/>
      <c r="N241" s="307"/>
      <c r="O241" s="307"/>
      <c r="P241" s="307"/>
      <c r="Q241" s="307"/>
      <c r="R241" s="307"/>
      <c r="S241" s="307"/>
      <c r="T241" s="30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309" t="s">
        <v>203</v>
      </c>
      <c r="AU241" s="309" t="s">
        <v>90</v>
      </c>
      <c r="AV241" s="15" t="s">
        <v>200</v>
      </c>
      <c r="AW241" s="15" t="s">
        <v>35</v>
      </c>
      <c r="AX241" s="15" t="s">
        <v>90</v>
      </c>
      <c r="AY241" s="309" t="s">
        <v>195</v>
      </c>
    </row>
    <row r="242" spans="1:65" s="2" customFormat="1" ht="16.5" customHeight="1">
      <c r="A242" s="41"/>
      <c r="B242" s="42"/>
      <c r="C242" s="250" t="s">
        <v>315</v>
      </c>
      <c r="D242" s="250" t="s">
        <v>196</v>
      </c>
      <c r="E242" s="251" t="s">
        <v>316</v>
      </c>
      <c r="F242" s="252" t="s">
        <v>317</v>
      </c>
      <c r="G242" s="253" t="s">
        <v>199</v>
      </c>
      <c r="H242" s="254">
        <v>175.2</v>
      </c>
      <c r="I242" s="255"/>
      <c r="J242" s="256">
        <f>ROUND(I242*H242,2)</f>
        <v>0</v>
      </c>
      <c r="K242" s="257"/>
      <c r="L242" s="44"/>
      <c r="M242" s="258" t="s">
        <v>1</v>
      </c>
      <c r="N242" s="259" t="s">
        <v>47</v>
      </c>
      <c r="O242" s="94"/>
      <c r="P242" s="260">
        <f>O242*H242</f>
        <v>0</v>
      </c>
      <c r="Q242" s="260">
        <v>0.00269</v>
      </c>
      <c r="R242" s="260">
        <f>Q242*H242</f>
        <v>0.471288</v>
      </c>
      <c r="S242" s="260">
        <v>0</v>
      </c>
      <c r="T242" s="26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2" t="s">
        <v>200</v>
      </c>
      <c r="AT242" s="262" t="s">
        <v>196</v>
      </c>
      <c r="AU242" s="262" t="s">
        <v>90</v>
      </c>
      <c r="AY242" s="18" t="s">
        <v>195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90</v>
      </c>
      <c r="BK242" s="154">
        <f>ROUND(I242*H242,2)</f>
        <v>0</v>
      </c>
      <c r="BL242" s="18" t="s">
        <v>200</v>
      </c>
      <c r="BM242" s="262" t="s">
        <v>318</v>
      </c>
    </row>
    <row r="243" spans="1:47" s="2" customFormat="1" ht="12">
      <c r="A243" s="41"/>
      <c r="B243" s="42"/>
      <c r="C243" s="43"/>
      <c r="D243" s="263" t="s">
        <v>202</v>
      </c>
      <c r="E243" s="43"/>
      <c r="F243" s="264" t="s">
        <v>317</v>
      </c>
      <c r="G243" s="43"/>
      <c r="H243" s="43"/>
      <c r="I243" s="221"/>
      <c r="J243" s="43"/>
      <c r="K243" s="43"/>
      <c r="L243" s="44"/>
      <c r="M243" s="265"/>
      <c r="N243" s="266"/>
      <c r="O243" s="94"/>
      <c r="P243" s="94"/>
      <c r="Q243" s="94"/>
      <c r="R243" s="94"/>
      <c r="S243" s="94"/>
      <c r="T243" s="95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8" t="s">
        <v>202</v>
      </c>
      <c r="AU243" s="18" t="s">
        <v>90</v>
      </c>
    </row>
    <row r="244" spans="1:51" s="13" customFormat="1" ht="12">
      <c r="A244" s="13"/>
      <c r="B244" s="267"/>
      <c r="C244" s="268"/>
      <c r="D244" s="263" t="s">
        <v>203</v>
      </c>
      <c r="E244" s="269" t="s">
        <v>1</v>
      </c>
      <c r="F244" s="270" t="s">
        <v>319</v>
      </c>
      <c r="G244" s="268"/>
      <c r="H244" s="271">
        <v>116.4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7" t="s">
        <v>203</v>
      </c>
      <c r="AU244" s="277" t="s">
        <v>90</v>
      </c>
      <c r="AV244" s="13" t="s">
        <v>92</v>
      </c>
      <c r="AW244" s="13" t="s">
        <v>35</v>
      </c>
      <c r="AX244" s="13" t="s">
        <v>82</v>
      </c>
      <c r="AY244" s="277" t="s">
        <v>195</v>
      </c>
    </row>
    <row r="245" spans="1:51" s="13" customFormat="1" ht="12">
      <c r="A245" s="13"/>
      <c r="B245" s="267"/>
      <c r="C245" s="268"/>
      <c r="D245" s="263" t="s">
        <v>203</v>
      </c>
      <c r="E245" s="269" t="s">
        <v>1</v>
      </c>
      <c r="F245" s="270" t="s">
        <v>320</v>
      </c>
      <c r="G245" s="268"/>
      <c r="H245" s="271">
        <v>58.8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7" t="s">
        <v>203</v>
      </c>
      <c r="AU245" s="277" t="s">
        <v>90</v>
      </c>
      <c r="AV245" s="13" t="s">
        <v>92</v>
      </c>
      <c r="AW245" s="13" t="s">
        <v>35</v>
      </c>
      <c r="AX245" s="13" t="s">
        <v>82</v>
      </c>
      <c r="AY245" s="277" t="s">
        <v>195</v>
      </c>
    </row>
    <row r="246" spans="1:51" s="15" customFormat="1" ht="12">
      <c r="A246" s="15"/>
      <c r="B246" s="299"/>
      <c r="C246" s="300"/>
      <c r="D246" s="263" t="s">
        <v>203</v>
      </c>
      <c r="E246" s="301" t="s">
        <v>1</v>
      </c>
      <c r="F246" s="302" t="s">
        <v>234</v>
      </c>
      <c r="G246" s="300"/>
      <c r="H246" s="303">
        <v>175.2</v>
      </c>
      <c r="I246" s="304"/>
      <c r="J246" s="300"/>
      <c r="K246" s="300"/>
      <c r="L246" s="305"/>
      <c r="M246" s="306"/>
      <c r="N246" s="307"/>
      <c r="O246" s="307"/>
      <c r="P246" s="307"/>
      <c r="Q246" s="307"/>
      <c r="R246" s="307"/>
      <c r="S246" s="307"/>
      <c r="T246" s="30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309" t="s">
        <v>203</v>
      </c>
      <c r="AU246" s="309" t="s">
        <v>90</v>
      </c>
      <c r="AV246" s="15" t="s">
        <v>200</v>
      </c>
      <c r="AW246" s="15" t="s">
        <v>35</v>
      </c>
      <c r="AX246" s="15" t="s">
        <v>90</v>
      </c>
      <c r="AY246" s="309" t="s">
        <v>195</v>
      </c>
    </row>
    <row r="247" spans="1:65" s="2" customFormat="1" ht="16.5" customHeight="1">
      <c r="A247" s="41"/>
      <c r="B247" s="42"/>
      <c r="C247" s="250" t="s">
        <v>321</v>
      </c>
      <c r="D247" s="250" t="s">
        <v>196</v>
      </c>
      <c r="E247" s="251" t="s">
        <v>322</v>
      </c>
      <c r="F247" s="252" t="s">
        <v>323</v>
      </c>
      <c r="G247" s="253" t="s">
        <v>199</v>
      </c>
      <c r="H247" s="254">
        <v>175.2</v>
      </c>
      <c r="I247" s="255"/>
      <c r="J247" s="256">
        <f>ROUND(I247*H247,2)</f>
        <v>0</v>
      </c>
      <c r="K247" s="257"/>
      <c r="L247" s="44"/>
      <c r="M247" s="258" t="s">
        <v>1</v>
      </c>
      <c r="N247" s="259" t="s">
        <v>47</v>
      </c>
      <c r="O247" s="94"/>
      <c r="P247" s="260">
        <f>O247*H247</f>
        <v>0</v>
      </c>
      <c r="Q247" s="260">
        <v>0</v>
      </c>
      <c r="R247" s="260">
        <f>Q247*H247</f>
        <v>0</v>
      </c>
      <c r="S247" s="260">
        <v>0</v>
      </c>
      <c r="T247" s="26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2" t="s">
        <v>200</v>
      </c>
      <c r="AT247" s="262" t="s">
        <v>196</v>
      </c>
      <c r="AU247" s="262" t="s">
        <v>90</v>
      </c>
      <c r="AY247" s="18" t="s">
        <v>195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90</v>
      </c>
      <c r="BK247" s="154">
        <f>ROUND(I247*H247,2)</f>
        <v>0</v>
      </c>
      <c r="BL247" s="18" t="s">
        <v>200</v>
      </c>
      <c r="BM247" s="262" t="s">
        <v>324</v>
      </c>
    </row>
    <row r="248" spans="1:47" s="2" customFormat="1" ht="12">
      <c r="A248" s="41"/>
      <c r="B248" s="42"/>
      <c r="C248" s="43"/>
      <c r="D248" s="263" t="s">
        <v>202</v>
      </c>
      <c r="E248" s="43"/>
      <c r="F248" s="264" t="s">
        <v>323</v>
      </c>
      <c r="G248" s="43"/>
      <c r="H248" s="43"/>
      <c r="I248" s="221"/>
      <c r="J248" s="43"/>
      <c r="K248" s="43"/>
      <c r="L248" s="44"/>
      <c r="M248" s="265"/>
      <c r="N248" s="266"/>
      <c r="O248" s="94"/>
      <c r="P248" s="94"/>
      <c r="Q248" s="94"/>
      <c r="R248" s="94"/>
      <c r="S248" s="94"/>
      <c r="T248" s="95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8" t="s">
        <v>202</v>
      </c>
      <c r="AU248" s="18" t="s">
        <v>90</v>
      </c>
    </row>
    <row r="249" spans="1:65" s="2" customFormat="1" ht="21.75" customHeight="1">
      <c r="A249" s="41"/>
      <c r="B249" s="42"/>
      <c r="C249" s="250" t="s">
        <v>325</v>
      </c>
      <c r="D249" s="250" t="s">
        <v>196</v>
      </c>
      <c r="E249" s="251" t="s">
        <v>326</v>
      </c>
      <c r="F249" s="252" t="s">
        <v>327</v>
      </c>
      <c r="G249" s="253" t="s">
        <v>268</v>
      </c>
      <c r="H249" s="254">
        <v>7.211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1.06062</v>
      </c>
      <c r="R249" s="260">
        <f>Q249*H249</f>
        <v>7.6481308199999996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200</v>
      </c>
      <c r="AT249" s="262" t="s">
        <v>196</v>
      </c>
      <c r="AU249" s="262" t="s">
        <v>90</v>
      </c>
      <c r="AY249" s="18" t="s">
        <v>195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200</v>
      </c>
      <c r="BM249" s="262" t="s">
        <v>328</v>
      </c>
    </row>
    <row r="250" spans="1:47" s="2" customFormat="1" ht="12">
      <c r="A250" s="41"/>
      <c r="B250" s="42"/>
      <c r="C250" s="43"/>
      <c r="D250" s="263" t="s">
        <v>202</v>
      </c>
      <c r="E250" s="43"/>
      <c r="F250" s="264" t="s">
        <v>327</v>
      </c>
      <c r="G250" s="43"/>
      <c r="H250" s="43"/>
      <c r="I250" s="221"/>
      <c r="J250" s="43"/>
      <c r="K250" s="43"/>
      <c r="L250" s="44"/>
      <c r="M250" s="265"/>
      <c r="N250" s="266"/>
      <c r="O250" s="94"/>
      <c r="P250" s="94"/>
      <c r="Q250" s="94"/>
      <c r="R250" s="94"/>
      <c r="S250" s="94"/>
      <c r="T250" s="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8" t="s">
        <v>202</v>
      </c>
      <c r="AU250" s="18" t="s">
        <v>90</v>
      </c>
    </row>
    <row r="251" spans="1:51" s="14" customFormat="1" ht="12">
      <c r="A251" s="14"/>
      <c r="B251" s="289"/>
      <c r="C251" s="290"/>
      <c r="D251" s="263" t="s">
        <v>203</v>
      </c>
      <c r="E251" s="291" t="s">
        <v>1</v>
      </c>
      <c r="F251" s="292" t="s">
        <v>329</v>
      </c>
      <c r="G251" s="290"/>
      <c r="H251" s="291" t="s">
        <v>1</v>
      </c>
      <c r="I251" s="293"/>
      <c r="J251" s="290"/>
      <c r="K251" s="290"/>
      <c r="L251" s="294"/>
      <c r="M251" s="295"/>
      <c r="N251" s="296"/>
      <c r="O251" s="296"/>
      <c r="P251" s="296"/>
      <c r="Q251" s="296"/>
      <c r="R251" s="296"/>
      <c r="S251" s="296"/>
      <c r="T251" s="29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98" t="s">
        <v>203</v>
      </c>
      <c r="AU251" s="298" t="s">
        <v>90</v>
      </c>
      <c r="AV251" s="14" t="s">
        <v>90</v>
      </c>
      <c r="AW251" s="14" t="s">
        <v>35</v>
      </c>
      <c r="AX251" s="14" t="s">
        <v>82</v>
      </c>
      <c r="AY251" s="298" t="s">
        <v>195</v>
      </c>
    </row>
    <row r="252" spans="1:51" s="13" customFormat="1" ht="12">
      <c r="A252" s="13"/>
      <c r="B252" s="267"/>
      <c r="C252" s="268"/>
      <c r="D252" s="263" t="s">
        <v>203</v>
      </c>
      <c r="E252" s="269" t="s">
        <v>1</v>
      </c>
      <c r="F252" s="270" t="s">
        <v>330</v>
      </c>
      <c r="G252" s="268"/>
      <c r="H252" s="271">
        <v>2.183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7" t="s">
        <v>203</v>
      </c>
      <c r="AU252" s="277" t="s">
        <v>90</v>
      </c>
      <c r="AV252" s="13" t="s">
        <v>92</v>
      </c>
      <c r="AW252" s="13" t="s">
        <v>35</v>
      </c>
      <c r="AX252" s="13" t="s">
        <v>82</v>
      </c>
      <c r="AY252" s="277" t="s">
        <v>195</v>
      </c>
    </row>
    <row r="253" spans="1:51" s="13" customFormat="1" ht="12">
      <c r="A253" s="13"/>
      <c r="B253" s="267"/>
      <c r="C253" s="268"/>
      <c r="D253" s="263" t="s">
        <v>203</v>
      </c>
      <c r="E253" s="269" t="s">
        <v>1</v>
      </c>
      <c r="F253" s="270" t="s">
        <v>331</v>
      </c>
      <c r="G253" s="268"/>
      <c r="H253" s="271">
        <v>0.492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7" t="s">
        <v>203</v>
      </c>
      <c r="AU253" s="277" t="s">
        <v>90</v>
      </c>
      <c r="AV253" s="13" t="s">
        <v>92</v>
      </c>
      <c r="AW253" s="13" t="s">
        <v>35</v>
      </c>
      <c r="AX253" s="13" t="s">
        <v>82</v>
      </c>
      <c r="AY253" s="277" t="s">
        <v>195</v>
      </c>
    </row>
    <row r="254" spans="1:51" s="13" customFormat="1" ht="12">
      <c r="A254" s="13"/>
      <c r="B254" s="267"/>
      <c r="C254" s="268"/>
      <c r="D254" s="263" t="s">
        <v>203</v>
      </c>
      <c r="E254" s="269" t="s">
        <v>1</v>
      </c>
      <c r="F254" s="270" t="s">
        <v>332</v>
      </c>
      <c r="G254" s="268"/>
      <c r="H254" s="271">
        <v>0.321</v>
      </c>
      <c r="I254" s="272"/>
      <c r="J254" s="268"/>
      <c r="K254" s="268"/>
      <c r="L254" s="273"/>
      <c r="M254" s="274"/>
      <c r="N254" s="275"/>
      <c r="O254" s="275"/>
      <c r="P254" s="275"/>
      <c r="Q254" s="275"/>
      <c r="R254" s="275"/>
      <c r="S254" s="275"/>
      <c r="T254" s="27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7" t="s">
        <v>203</v>
      </c>
      <c r="AU254" s="277" t="s">
        <v>90</v>
      </c>
      <c r="AV254" s="13" t="s">
        <v>92</v>
      </c>
      <c r="AW254" s="13" t="s">
        <v>35</v>
      </c>
      <c r="AX254" s="13" t="s">
        <v>82</v>
      </c>
      <c r="AY254" s="277" t="s">
        <v>195</v>
      </c>
    </row>
    <row r="255" spans="1:51" s="16" customFormat="1" ht="12">
      <c r="A255" s="16"/>
      <c r="B255" s="310"/>
      <c r="C255" s="311"/>
      <c r="D255" s="263" t="s">
        <v>203</v>
      </c>
      <c r="E255" s="312" t="s">
        <v>1</v>
      </c>
      <c r="F255" s="313" t="s">
        <v>273</v>
      </c>
      <c r="G255" s="311"/>
      <c r="H255" s="314">
        <v>2.996</v>
      </c>
      <c r="I255" s="315"/>
      <c r="J255" s="311"/>
      <c r="K255" s="311"/>
      <c r="L255" s="316"/>
      <c r="M255" s="317"/>
      <c r="N255" s="318"/>
      <c r="O255" s="318"/>
      <c r="P255" s="318"/>
      <c r="Q255" s="318"/>
      <c r="R255" s="318"/>
      <c r="S255" s="318"/>
      <c r="T255" s="319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320" t="s">
        <v>203</v>
      </c>
      <c r="AU255" s="320" t="s">
        <v>90</v>
      </c>
      <c r="AV255" s="16" t="s">
        <v>212</v>
      </c>
      <c r="AW255" s="16" t="s">
        <v>35</v>
      </c>
      <c r="AX255" s="16" t="s">
        <v>82</v>
      </c>
      <c r="AY255" s="320" t="s">
        <v>195</v>
      </c>
    </row>
    <row r="256" spans="1:51" s="14" customFormat="1" ht="12">
      <c r="A256" s="14"/>
      <c r="B256" s="289"/>
      <c r="C256" s="290"/>
      <c r="D256" s="263" t="s">
        <v>203</v>
      </c>
      <c r="E256" s="291" t="s">
        <v>1</v>
      </c>
      <c r="F256" s="292" t="s">
        <v>333</v>
      </c>
      <c r="G256" s="290"/>
      <c r="H256" s="291" t="s">
        <v>1</v>
      </c>
      <c r="I256" s="293"/>
      <c r="J256" s="290"/>
      <c r="K256" s="290"/>
      <c r="L256" s="294"/>
      <c r="M256" s="295"/>
      <c r="N256" s="296"/>
      <c r="O256" s="296"/>
      <c r="P256" s="296"/>
      <c r="Q256" s="296"/>
      <c r="R256" s="296"/>
      <c r="S256" s="296"/>
      <c r="T256" s="29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98" t="s">
        <v>203</v>
      </c>
      <c r="AU256" s="298" t="s">
        <v>90</v>
      </c>
      <c r="AV256" s="14" t="s">
        <v>90</v>
      </c>
      <c r="AW256" s="14" t="s">
        <v>35</v>
      </c>
      <c r="AX256" s="14" t="s">
        <v>82</v>
      </c>
      <c r="AY256" s="298" t="s">
        <v>195</v>
      </c>
    </row>
    <row r="257" spans="1:51" s="13" customFormat="1" ht="12">
      <c r="A257" s="13"/>
      <c r="B257" s="267"/>
      <c r="C257" s="268"/>
      <c r="D257" s="263" t="s">
        <v>203</v>
      </c>
      <c r="E257" s="269" t="s">
        <v>1</v>
      </c>
      <c r="F257" s="270" t="s">
        <v>334</v>
      </c>
      <c r="G257" s="268"/>
      <c r="H257" s="271">
        <v>1.719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7" t="s">
        <v>203</v>
      </c>
      <c r="AU257" s="277" t="s">
        <v>90</v>
      </c>
      <c r="AV257" s="13" t="s">
        <v>92</v>
      </c>
      <c r="AW257" s="13" t="s">
        <v>35</v>
      </c>
      <c r="AX257" s="13" t="s">
        <v>82</v>
      </c>
      <c r="AY257" s="277" t="s">
        <v>195</v>
      </c>
    </row>
    <row r="258" spans="1:51" s="13" customFormat="1" ht="12">
      <c r="A258" s="13"/>
      <c r="B258" s="267"/>
      <c r="C258" s="268"/>
      <c r="D258" s="263" t="s">
        <v>203</v>
      </c>
      <c r="E258" s="269" t="s">
        <v>1</v>
      </c>
      <c r="F258" s="270" t="s">
        <v>335</v>
      </c>
      <c r="G258" s="268"/>
      <c r="H258" s="271">
        <v>0.724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7" t="s">
        <v>203</v>
      </c>
      <c r="AU258" s="277" t="s">
        <v>90</v>
      </c>
      <c r="AV258" s="13" t="s">
        <v>92</v>
      </c>
      <c r="AW258" s="13" t="s">
        <v>35</v>
      </c>
      <c r="AX258" s="13" t="s">
        <v>82</v>
      </c>
      <c r="AY258" s="277" t="s">
        <v>195</v>
      </c>
    </row>
    <row r="259" spans="1:51" s="13" customFormat="1" ht="12">
      <c r="A259" s="13"/>
      <c r="B259" s="267"/>
      <c r="C259" s="268"/>
      <c r="D259" s="263" t="s">
        <v>203</v>
      </c>
      <c r="E259" s="269" t="s">
        <v>1</v>
      </c>
      <c r="F259" s="270" t="s">
        <v>336</v>
      </c>
      <c r="G259" s="268"/>
      <c r="H259" s="271">
        <v>0.589</v>
      </c>
      <c r="I259" s="272"/>
      <c r="J259" s="268"/>
      <c r="K259" s="268"/>
      <c r="L259" s="273"/>
      <c r="M259" s="274"/>
      <c r="N259" s="275"/>
      <c r="O259" s="275"/>
      <c r="P259" s="275"/>
      <c r="Q259" s="275"/>
      <c r="R259" s="275"/>
      <c r="S259" s="275"/>
      <c r="T259" s="27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7" t="s">
        <v>203</v>
      </c>
      <c r="AU259" s="277" t="s">
        <v>90</v>
      </c>
      <c r="AV259" s="13" t="s">
        <v>92</v>
      </c>
      <c r="AW259" s="13" t="s">
        <v>35</v>
      </c>
      <c r="AX259" s="13" t="s">
        <v>82</v>
      </c>
      <c r="AY259" s="277" t="s">
        <v>195</v>
      </c>
    </row>
    <row r="260" spans="1:51" s="13" customFormat="1" ht="12">
      <c r="A260" s="13"/>
      <c r="B260" s="267"/>
      <c r="C260" s="268"/>
      <c r="D260" s="263" t="s">
        <v>203</v>
      </c>
      <c r="E260" s="269" t="s">
        <v>1</v>
      </c>
      <c r="F260" s="270" t="s">
        <v>337</v>
      </c>
      <c r="G260" s="268"/>
      <c r="H260" s="271">
        <v>0.405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7" t="s">
        <v>203</v>
      </c>
      <c r="AU260" s="277" t="s">
        <v>90</v>
      </c>
      <c r="AV260" s="13" t="s">
        <v>92</v>
      </c>
      <c r="AW260" s="13" t="s">
        <v>35</v>
      </c>
      <c r="AX260" s="13" t="s">
        <v>82</v>
      </c>
      <c r="AY260" s="277" t="s">
        <v>195</v>
      </c>
    </row>
    <row r="261" spans="1:51" s="13" customFormat="1" ht="12">
      <c r="A261" s="13"/>
      <c r="B261" s="267"/>
      <c r="C261" s="268"/>
      <c r="D261" s="263" t="s">
        <v>203</v>
      </c>
      <c r="E261" s="269" t="s">
        <v>1</v>
      </c>
      <c r="F261" s="270" t="s">
        <v>338</v>
      </c>
      <c r="G261" s="268"/>
      <c r="H261" s="271">
        <v>0.171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7" t="s">
        <v>203</v>
      </c>
      <c r="AU261" s="277" t="s">
        <v>90</v>
      </c>
      <c r="AV261" s="13" t="s">
        <v>92</v>
      </c>
      <c r="AW261" s="13" t="s">
        <v>35</v>
      </c>
      <c r="AX261" s="13" t="s">
        <v>82</v>
      </c>
      <c r="AY261" s="277" t="s">
        <v>195</v>
      </c>
    </row>
    <row r="262" spans="1:51" s="13" customFormat="1" ht="12">
      <c r="A262" s="13"/>
      <c r="B262" s="267"/>
      <c r="C262" s="268"/>
      <c r="D262" s="263" t="s">
        <v>203</v>
      </c>
      <c r="E262" s="269" t="s">
        <v>1</v>
      </c>
      <c r="F262" s="270" t="s">
        <v>339</v>
      </c>
      <c r="G262" s="268"/>
      <c r="H262" s="271">
        <v>0.139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7" t="s">
        <v>203</v>
      </c>
      <c r="AU262" s="277" t="s">
        <v>90</v>
      </c>
      <c r="AV262" s="13" t="s">
        <v>92</v>
      </c>
      <c r="AW262" s="13" t="s">
        <v>35</v>
      </c>
      <c r="AX262" s="13" t="s">
        <v>82</v>
      </c>
      <c r="AY262" s="277" t="s">
        <v>195</v>
      </c>
    </row>
    <row r="263" spans="1:51" s="13" customFormat="1" ht="12">
      <c r="A263" s="13"/>
      <c r="B263" s="267"/>
      <c r="C263" s="268"/>
      <c r="D263" s="263" t="s">
        <v>203</v>
      </c>
      <c r="E263" s="269" t="s">
        <v>1</v>
      </c>
      <c r="F263" s="270" t="s">
        <v>340</v>
      </c>
      <c r="G263" s="268"/>
      <c r="H263" s="271">
        <v>0.265</v>
      </c>
      <c r="I263" s="272"/>
      <c r="J263" s="268"/>
      <c r="K263" s="268"/>
      <c r="L263" s="273"/>
      <c r="M263" s="274"/>
      <c r="N263" s="275"/>
      <c r="O263" s="275"/>
      <c r="P263" s="275"/>
      <c r="Q263" s="275"/>
      <c r="R263" s="275"/>
      <c r="S263" s="275"/>
      <c r="T263" s="27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7" t="s">
        <v>203</v>
      </c>
      <c r="AU263" s="277" t="s">
        <v>90</v>
      </c>
      <c r="AV263" s="13" t="s">
        <v>92</v>
      </c>
      <c r="AW263" s="13" t="s">
        <v>35</v>
      </c>
      <c r="AX263" s="13" t="s">
        <v>82</v>
      </c>
      <c r="AY263" s="277" t="s">
        <v>195</v>
      </c>
    </row>
    <row r="264" spans="1:51" s="13" customFormat="1" ht="12">
      <c r="A264" s="13"/>
      <c r="B264" s="267"/>
      <c r="C264" s="268"/>
      <c r="D264" s="263" t="s">
        <v>203</v>
      </c>
      <c r="E264" s="269" t="s">
        <v>1</v>
      </c>
      <c r="F264" s="270" t="s">
        <v>341</v>
      </c>
      <c r="G264" s="268"/>
      <c r="H264" s="271">
        <v>0.111</v>
      </c>
      <c r="I264" s="272"/>
      <c r="J264" s="268"/>
      <c r="K264" s="268"/>
      <c r="L264" s="273"/>
      <c r="M264" s="274"/>
      <c r="N264" s="275"/>
      <c r="O264" s="275"/>
      <c r="P264" s="275"/>
      <c r="Q264" s="275"/>
      <c r="R264" s="275"/>
      <c r="S264" s="275"/>
      <c r="T264" s="27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7" t="s">
        <v>203</v>
      </c>
      <c r="AU264" s="277" t="s">
        <v>90</v>
      </c>
      <c r="AV264" s="13" t="s">
        <v>92</v>
      </c>
      <c r="AW264" s="13" t="s">
        <v>35</v>
      </c>
      <c r="AX264" s="13" t="s">
        <v>82</v>
      </c>
      <c r="AY264" s="277" t="s">
        <v>195</v>
      </c>
    </row>
    <row r="265" spans="1:51" s="13" customFormat="1" ht="12">
      <c r="A265" s="13"/>
      <c r="B265" s="267"/>
      <c r="C265" s="268"/>
      <c r="D265" s="263" t="s">
        <v>203</v>
      </c>
      <c r="E265" s="269" t="s">
        <v>1</v>
      </c>
      <c r="F265" s="270" t="s">
        <v>342</v>
      </c>
      <c r="G265" s="268"/>
      <c r="H265" s="271">
        <v>0.092</v>
      </c>
      <c r="I265" s="272"/>
      <c r="J265" s="268"/>
      <c r="K265" s="268"/>
      <c r="L265" s="273"/>
      <c r="M265" s="274"/>
      <c r="N265" s="275"/>
      <c r="O265" s="275"/>
      <c r="P265" s="275"/>
      <c r="Q265" s="275"/>
      <c r="R265" s="275"/>
      <c r="S265" s="275"/>
      <c r="T265" s="27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7" t="s">
        <v>203</v>
      </c>
      <c r="AU265" s="277" t="s">
        <v>90</v>
      </c>
      <c r="AV265" s="13" t="s">
        <v>92</v>
      </c>
      <c r="AW265" s="13" t="s">
        <v>35</v>
      </c>
      <c r="AX265" s="13" t="s">
        <v>82</v>
      </c>
      <c r="AY265" s="277" t="s">
        <v>195</v>
      </c>
    </row>
    <row r="266" spans="1:51" s="16" customFormat="1" ht="12">
      <c r="A266" s="16"/>
      <c r="B266" s="310"/>
      <c r="C266" s="311"/>
      <c r="D266" s="263" t="s">
        <v>203</v>
      </c>
      <c r="E266" s="312" t="s">
        <v>1</v>
      </c>
      <c r="F266" s="313" t="s">
        <v>273</v>
      </c>
      <c r="G266" s="311"/>
      <c r="H266" s="314">
        <v>4.214999999999999</v>
      </c>
      <c r="I266" s="315"/>
      <c r="J266" s="311"/>
      <c r="K266" s="311"/>
      <c r="L266" s="316"/>
      <c r="M266" s="317"/>
      <c r="N266" s="318"/>
      <c r="O266" s="318"/>
      <c r="P266" s="318"/>
      <c r="Q266" s="318"/>
      <c r="R266" s="318"/>
      <c r="S266" s="318"/>
      <c r="T266" s="319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320" t="s">
        <v>203</v>
      </c>
      <c r="AU266" s="320" t="s">
        <v>90</v>
      </c>
      <c r="AV266" s="16" t="s">
        <v>212</v>
      </c>
      <c r="AW266" s="16" t="s">
        <v>35</v>
      </c>
      <c r="AX266" s="16" t="s">
        <v>82</v>
      </c>
      <c r="AY266" s="320" t="s">
        <v>195</v>
      </c>
    </row>
    <row r="267" spans="1:51" s="15" customFormat="1" ht="12">
      <c r="A267" s="15"/>
      <c r="B267" s="299"/>
      <c r="C267" s="300"/>
      <c r="D267" s="263" t="s">
        <v>203</v>
      </c>
      <c r="E267" s="301" t="s">
        <v>1</v>
      </c>
      <c r="F267" s="302" t="s">
        <v>234</v>
      </c>
      <c r="G267" s="300"/>
      <c r="H267" s="303">
        <v>7.211</v>
      </c>
      <c r="I267" s="304"/>
      <c r="J267" s="300"/>
      <c r="K267" s="300"/>
      <c r="L267" s="305"/>
      <c r="M267" s="306"/>
      <c r="N267" s="307"/>
      <c r="O267" s="307"/>
      <c r="P267" s="307"/>
      <c r="Q267" s="307"/>
      <c r="R267" s="307"/>
      <c r="S267" s="307"/>
      <c r="T267" s="30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309" t="s">
        <v>203</v>
      </c>
      <c r="AU267" s="309" t="s">
        <v>90</v>
      </c>
      <c r="AV267" s="15" t="s">
        <v>200</v>
      </c>
      <c r="AW267" s="15" t="s">
        <v>35</v>
      </c>
      <c r="AX267" s="15" t="s">
        <v>90</v>
      </c>
      <c r="AY267" s="309" t="s">
        <v>195</v>
      </c>
    </row>
    <row r="268" spans="1:65" s="2" customFormat="1" ht="24.15" customHeight="1">
      <c r="A268" s="41"/>
      <c r="B268" s="42"/>
      <c r="C268" s="250" t="s">
        <v>343</v>
      </c>
      <c r="D268" s="250" t="s">
        <v>196</v>
      </c>
      <c r="E268" s="251" t="s">
        <v>344</v>
      </c>
      <c r="F268" s="252" t="s">
        <v>345</v>
      </c>
      <c r="G268" s="253" t="s">
        <v>215</v>
      </c>
      <c r="H268" s="254">
        <v>3.5</v>
      </c>
      <c r="I268" s="255"/>
      <c r="J268" s="256">
        <f>ROUND(I268*H268,2)</f>
        <v>0</v>
      </c>
      <c r="K268" s="257"/>
      <c r="L268" s="44"/>
      <c r="M268" s="258" t="s">
        <v>1</v>
      </c>
      <c r="N268" s="259" t="s">
        <v>47</v>
      </c>
      <c r="O268" s="94"/>
      <c r="P268" s="260">
        <f>O268*H268</f>
        <v>0</v>
      </c>
      <c r="Q268" s="260">
        <v>0</v>
      </c>
      <c r="R268" s="260">
        <f>Q268*H268</f>
        <v>0</v>
      </c>
      <c r="S268" s="260">
        <v>0</v>
      </c>
      <c r="T268" s="261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2" t="s">
        <v>200</v>
      </c>
      <c r="AT268" s="262" t="s">
        <v>196</v>
      </c>
      <c r="AU268" s="262" t="s">
        <v>90</v>
      </c>
      <c r="AY268" s="18" t="s">
        <v>195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8" t="s">
        <v>90</v>
      </c>
      <c r="BK268" s="154">
        <f>ROUND(I268*H268,2)</f>
        <v>0</v>
      </c>
      <c r="BL268" s="18" t="s">
        <v>200</v>
      </c>
      <c r="BM268" s="262" t="s">
        <v>346</v>
      </c>
    </row>
    <row r="269" spans="1:47" s="2" customFormat="1" ht="12">
      <c r="A269" s="41"/>
      <c r="B269" s="42"/>
      <c r="C269" s="43"/>
      <c r="D269" s="263" t="s">
        <v>202</v>
      </c>
      <c r="E269" s="43"/>
      <c r="F269" s="264" t="s">
        <v>345</v>
      </c>
      <c r="G269" s="43"/>
      <c r="H269" s="43"/>
      <c r="I269" s="221"/>
      <c r="J269" s="43"/>
      <c r="K269" s="43"/>
      <c r="L269" s="44"/>
      <c r="M269" s="265"/>
      <c r="N269" s="266"/>
      <c r="O269" s="94"/>
      <c r="P269" s="94"/>
      <c r="Q269" s="94"/>
      <c r="R269" s="94"/>
      <c r="S269" s="94"/>
      <c r="T269" s="95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8" t="s">
        <v>202</v>
      </c>
      <c r="AU269" s="18" t="s">
        <v>90</v>
      </c>
    </row>
    <row r="270" spans="1:51" s="14" customFormat="1" ht="12">
      <c r="A270" s="14"/>
      <c r="B270" s="289"/>
      <c r="C270" s="290"/>
      <c r="D270" s="263" t="s">
        <v>203</v>
      </c>
      <c r="E270" s="291" t="s">
        <v>1</v>
      </c>
      <c r="F270" s="292" t="s">
        <v>347</v>
      </c>
      <c r="G270" s="290"/>
      <c r="H270" s="291" t="s">
        <v>1</v>
      </c>
      <c r="I270" s="293"/>
      <c r="J270" s="290"/>
      <c r="K270" s="290"/>
      <c r="L270" s="294"/>
      <c r="M270" s="295"/>
      <c r="N270" s="296"/>
      <c r="O270" s="296"/>
      <c r="P270" s="296"/>
      <c r="Q270" s="296"/>
      <c r="R270" s="296"/>
      <c r="S270" s="296"/>
      <c r="T270" s="29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98" t="s">
        <v>203</v>
      </c>
      <c r="AU270" s="298" t="s">
        <v>90</v>
      </c>
      <c r="AV270" s="14" t="s">
        <v>90</v>
      </c>
      <c r="AW270" s="14" t="s">
        <v>35</v>
      </c>
      <c r="AX270" s="14" t="s">
        <v>82</v>
      </c>
      <c r="AY270" s="298" t="s">
        <v>195</v>
      </c>
    </row>
    <row r="271" spans="1:51" s="13" customFormat="1" ht="12">
      <c r="A271" s="13"/>
      <c r="B271" s="267"/>
      <c r="C271" s="268"/>
      <c r="D271" s="263" t="s">
        <v>203</v>
      </c>
      <c r="E271" s="269" t="s">
        <v>1</v>
      </c>
      <c r="F271" s="270" t="s">
        <v>348</v>
      </c>
      <c r="G271" s="268"/>
      <c r="H271" s="271">
        <v>11.2</v>
      </c>
      <c r="I271" s="272"/>
      <c r="J271" s="268"/>
      <c r="K271" s="268"/>
      <c r="L271" s="273"/>
      <c r="M271" s="274"/>
      <c r="N271" s="275"/>
      <c r="O271" s="275"/>
      <c r="P271" s="275"/>
      <c r="Q271" s="275"/>
      <c r="R271" s="275"/>
      <c r="S271" s="275"/>
      <c r="T271" s="27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7" t="s">
        <v>203</v>
      </c>
      <c r="AU271" s="277" t="s">
        <v>90</v>
      </c>
      <c r="AV271" s="13" t="s">
        <v>92</v>
      </c>
      <c r="AW271" s="13" t="s">
        <v>35</v>
      </c>
      <c r="AX271" s="13" t="s">
        <v>82</v>
      </c>
      <c r="AY271" s="277" t="s">
        <v>195</v>
      </c>
    </row>
    <row r="272" spans="1:51" s="14" customFormat="1" ht="12">
      <c r="A272" s="14"/>
      <c r="B272" s="289"/>
      <c r="C272" s="290"/>
      <c r="D272" s="263" t="s">
        <v>203</v>
      </c>
      <c r="E272" s="291" t="s">
        <v>1</v>
      </c>
      <c r="F272" s="292" t="s">
        <v>349</v>
      </c>
      <c r="G272" s="290"/>
      <c r="H272" s="291" t="s">
        <v>1</v>
      </c>
      <c r="I272" s="293"/>
      <c r="J272" s="290"/>
      <c r="K272" s="290"/>
      <c r="L272" s="294"/>
      <c r="M272" s="295"/>
      <c r="N272" s="296"/>
      <c r="O272" s="296"/>
      <c r="P272" s="296"/>
      <c r="Q272" s="296"/>
      <c r="R272" s="296"/>
      <c r="S272" s="296"/>
      <c r="T272" s="29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98" t="s">
        <v>203</v>
      </c>
      <c r="AU272" s="298" t="s">
        <v>90</v>
      </c>
      <c r="AV272" s="14" t="s">
        <v>90</v>
      </c>
      <c r="AW272" s="14" t="s">
        <v>35</v>
      </c>
      <c r="AX272" s="14" t="s">
        <v>82</v>
      </c>
      <c r="AY272" s="298" t="s">
        <v>195</v>
      </c>
    </row>
    <row r="273" spans="1:51" s="13" customFormat="1" ht="12">
      <c r="A273" s="13"/>
      <c r="B273" s="267"/>
      <c r="C273" s="268"/>
      <c r="D273" s="263" t="s">
        <v>203</v>
      </c>
      <c r="E273" s="269" t="s">
        <v>1</v>
      </c>
      <c r="F273" s="270" t="s">
        <v>350</v>
      </c>
      <c r="G273" s="268"/>
      <c r="H273" s="271">
        <v>3.5</v>
      </c>
      <c r="I273" s="272"/>
      <c r="J273" s="268"/>
      <c r="K273" s="268"/>
      <c r="L273" s="273"/>
      <c r="M273" s="274"/>
      <c r="N273" s="275"/>
      <c r="O273" s="275"/>
      <c r="P273" s="275"/>
      <c r="Q273" s="275"/>
      <c r="R273" s="275"/>
      <c r="S273" s="275"/>
      <c r="T273" s="27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7" t="s">
        <v>203</v>
      </c>
      <c r="AU273" s="277" t="s">
        <v>90</v>
      </c>
      <c r="AV273" s="13" t="s">
        <v>92</v>
      </c>
      <c r="AW273" s="13" t="s">
        <v>35</v>
      </c>
      <c r="AX273" s="13" t="s">
        <v>90</v>
      </c>
      <c r="AY273" s="277" t="s">
        <v>195</v>
      </c>
    </row>
    <row r="274" spans="1:65" s="2" customFormat="1" ht="16.5" customHeight="1">
      <c r="A274" s="41"/>
      <c r="B274" s="42"/>
      <c r="C274" s="278" t="s">
        <v>7</v>
      </c>
      <c r="D274" s="278" t="s">
        <v>206</v>
      </c>
      <c r="E274" s="279" t="s">
        <v>351</v>
      </c>
      <c r="F274" s="280" t="s">
        <v>352</v>
      </c>
      <c r="G274" s="281" t="s">
        <v>353</v>
      </c>
      <c r="H274" s="282">
        <v>4</v>
      </c>
      <c r="I274" s="283"/>
      <c r="J274" s="284">
        <f>ROUND(I274*H274,2)</f>
        <v>0</v>
      </c>
      <c r="K274" s="285"/>
      <c r="L274" s="286"/>
      <c r="M274" s="287" t="s">
        <v>1</v>
      </c>
      <c r="N274" s="288" t="s">
        <v>47</v>
      </c>
      <c r="O274" s="94"/>
      <c r="P274" s="260">
        <f>O274*H274</f>
        <v>0</v>
      </c>
      <c r="Q274" s="260">
        <v>0.0014</v>
      </c>
      <c r="R274" s="260">
        <f>Q274*H274</f>
        <v>0.0056</v>
      </c>
      <c r="S274" s="260">
        <v>0</v>
      </c>
      <c r="T274" s="261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2" t="s">
        <v>209</v>
      </c>
      <c r="AT274" s="262" t="s">
        <v>206</v>
      </c>
      <c r="AU274" s="262" t="s">
        <v>90</v>
      </c>
      <c r="AY274" s="18" t="s">
        <v>195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8" t="s">
        <v>90</v>
      </c>
      <c r="BK274" s="154">
        <f>ROUND(I274*H274,2)</f>
        <v>0</v>
      </c>
      <c r="BL274" s="18" t="s">
        <v>200</v>
      </c>
      <c r="BM274" s="262" t="s">
        <v>354</v>
      </c>
    </row>
    <row r="275" spans="1:47" s="2" customFormat="1" ht="12">
      <c r="A275" s="41"/>
      <c r="B275" s="42"/>
      <c r="C275" s="43"/>
      <c r="D275" s="263" t="s">
        <v>202</v>
      </c>
      <c r="E275" s="43"/>
      <c r="F275" s="264" t="s">
        <v>352</v>
      </c>
      <c r="G275" s="43"/>
      <c r="H275" s="43"/>
      <c r="I275" s="221"/>
      <c r="J275" s="43"/>
      <c r="K275" s="43"/>
      <c r="L275" s="44"/>
      <c r="M275" s="265"/>
      <c r="N275" s="266"/>
      <c r="O275" s="94"/>
      <c r="P275" s="94"/>
      <c r="Q275" s="94"/>
      <c r="R275" s="94"/>
      <c r="S275" s="94"/>
      <c r="T275" s="95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8" t="s">
        <v>202</v>
      </c>
      <c r="AU275" s="18" t="s">
        <v>90</v>
      </c>
    </row>
    <row r="276" spans="1:65" s="2" customFormat="1" ht="16.5" customHeight="1">
      <c r="A276" s="41"/>
      <c r="B276" s="42"/>
      <c r="C276" s="278" t="s">
        <v>355</v>
      </c>
      <c r="D276" s="278" t="s">
        <v>206</v>
      </c>
      <c r="E276" s="279" t="s">
        <v>356</v>
      </c>
      <c r="F276" s="280" t="s">
        <v>357</v>
      </c>
      <c r="G276" s="281" t="s">
        <v>353</v>
      </c>
      <c r="H276" s="282">
        <v>16</v>
      </c>
      <c r="I276" s="283"/>
      <c r="J276" s="284">
        <f>ROUND(I276*H276,2)</f>
        <v>0</v>
      </c>
      <c r="K276" s="285"/>
      <c r="L276" s="286"/>
      <c r="M276" s="287" t="s">
        <v>1</v>
      </c>
      <c r="N276" s="288" t="s">
        <v>47</v>
      </c>
      <c r="O276" s="94"/>
      <c r="P276" s="260">
        <f>O276*H276</f>
        <v>0</v>
      </c>
      <c r="Q276" s="260">
        <v>0.00259</v>
      </c>
      <c r="R276" s="260">
        <f>Q276*H276</f>
        <v>0.04144</v>
      </c>
      <c r="S276" s="260">
        <v>0</v>
      </c>
      <c r="T276" s="26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2" t="s">
        <v>209</v>
      </c>
      <c r="AT276" s="262" t="s">
        <v>206</v>
      </c>
      <c r="AU276" s="262" t="s">
        <v>90</v>
      </c>
      <c r="AY276" s="18" t="s">
        <v>195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8" t="s">
        <v>90</v>
      </c>
      <c r="BK276" s="154">
        <f>ROUND(I276*H276,2)</f>
        <v>0</v>
      </c>
      <c r="BL276" s="18" t="s">
        <v>200</v>
      </c>
      <c r="BM276" s="262" t="s">
        <v>358</v>
      </c>
    </row>
    <row r="277" spans="1:47" s="2" customFormat="1" ht="12">
      <c r="A277" s="41"/>
      <c r="B277" s="42"/>
      <c r="C277" s="43"/>
      <c r="D277" s="263" t="s">
        <v>202</v>
      </c>
      <c r="E277" s="43"/>
      <c r="F277" s="264" t="s">
        <v>357</v>
      </c>
      <c r="G277" s="43"/>
      <c r="H277" s="43"/>
      <c r="I277" s="221"/>
      <c r="J277" s="43"/>
      <c r="K277" s="43"/>
      <c r="L277" s="44"/>
      <c r="M277" s="265"/>
      <c r="N277" s="266"/>
      <c r="O277" s="94"/>
      <c r="P277" s="94"/>
      <c r="Q277" s="94"/>
      <c r="R277" s="94"/>
      <c r="S277" s="94"/>
      <c r="T277" s="95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8" t="s">
        <v>202</v>
      </c>
      <c r="AU277" s="18" t="s">
        <v>90</v>
      </c>
    </row>
    <row r="278" spans="1:51" s="13" customFormat="1" ht="12">
      <c r="A278" s="13"/>
      <c r="B278" s="267"/>
      <c r="C278" s="268"/>
      <c r="D278" s="263" t="s">
        <v>203</v>
      </c>
      <c r="E278" s="269" t="s">
        <v>1</v>
      </c>
      <c r="F278" s="270" t="s">
        <v>359</v>
      </c>
      <c r="G278" s="268"/>
      <c r="H278" s="271">
        <v>16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7" t="s">
        <v>203</v>
      </c>
      <c r="AU278" s="277" t="s">
        <v>90</v>
      </c>
      <c r="AV278" s="13" t="s">
        <v>92</v>
      </c>
      <c r="AW278" s="13" t="s">
        <v>35</v>
      </c>
      <c r="AX278" s="13" t="s">
        <v>90</v>
      </c>
      <c r="AY278" s="277" t="s">
        <v>195</v>
      </c>
    </row>
    <row r="279" spans="1:65" s="2" customFormat="1" ht="16.5" customHeight="1">
      <c r="A279" s="41"/>
      <c r="B279" s="42"/>
      <c r="C279" s="250" t="s">
        <v>360</v>
      </c>
      <c r="D279" s="250" t="s">
        <v>196</v>
      </c>
      <c r="E279" s="251" t="s">
        <v>361</v>
      </c>
      <c r="F279" s="252" t="s">
        <v>362</v>
      </c>
      <c r="G279" s="253" t="s">
        <v>215</v>
      </c>
      <c r="H279" s="254">
        <v>132</v>
      </c>
      <c r="I279" s="255"/>
      <c r="J279" s="256">
        <f>ROUND(I279*H279,2)</f>
        <v>0</v>
      </c>
      <c r="K279" s="257"/>
      <c r="L279" s="44"/>
      <c r="M279" s="258" t="s">
        <v>1</v>
      </c>
      <c r="N279" s="259" t="s">
        <v>47</v>
      </c>
      <c r="O279" s="94"/>
      <c r="P279" s="260">
        <f>O279*H279</f>
        <v>0</v>
      </c>
      <c r="Q279" s="260">
        <v>0.00024</v>
      </c>
      <c r="R279" s="260">
        <f>Q279*H279</f>
        <v>0.03168</v>
      </c>
      <c r="S279" s="260">
        <v>0</v>
      </c>
      <c r="T279" s="26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2" t="s">
        <v>308</v>
      </c>
      <c r="AT279" s="262" t="s">
        <v>196</v>
      </c>
      <c r="AU279" s="262" t="s">
        <v>90</v>
      </c>
      <c r="AY279" s="18" t="s">
        <v>195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90</v>
      </c>
      <c r="BK279" s="154">
        <f>ROUND(I279*H279,2)</f>
        <v>0</v>
      </c>
      <c r="BL279" s="18" t="s">
        <v>308</v>
      </c>
      <c r="BM279" s="262" t="s">
        <v>363</v>
      </c>
    </row>
    <row r="280" spans="1:47" s="2" customFormat="1" ht="12">
      <c r="A280" s="41"/>
      <c r="B280" s="42"/>
      <c r="C280" s="43"/>
      <c r="D280" s="263" t="s">
        <v>202</v>
      </c>
      <c r="E280" s="43"/>
      <c r="F280" s="264" t="s">
        <v>362</v>
      </c>
      <c r="G280" s="43"/>
      <c r="H280" s="43"/>
      <c r="I280" s="221"/>
      <c r="J280" s="43"/>
      <c r="K280" s="43"/>
      <c r="L280" s="44"/>
      <c r="M280" s="265"/>
      <c r="N280" s="266"/>
      <c r="O280" s="94"/>
      <c r="P280" s="94"/>
      <c r="Q280" s="94"/>
      <c r="R280" s="94"/>
      <c r="S280" s="94"/>
      <c r="T280" s="95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8" t="s">
        <v>202</v>
      </c>
      <c r="AU280" s="18" t="s">
        <v>90</v>
      </c>
    </row>
    <row r="281" spans="1:51" s="13" customFormat="1" ht="12">
      <c r="A281" s="13"/>
      <c r="B281" s="267"/>
      <c r="C281" s="268"/>
      <c r="D281" s="263" t="s">
        <v>203</v>
      </c>
      <c r="E281" s="269" t="s">
        <v>1</v>
      </c>
      <c r="F281" s="270" t="s">
        <v>364</v>
      </c>
      <c r="G281" s="268"/>
      <c r="H281" s="271">
        <v>132</v>
      </c>
      <c r="I281" s="272"/>
      <c r="J281" s="268"/>
      <c r="K281" s="268"/>
      <c r="L281" s="273"/>
      <c r="M281" s="274"/>
      <c r="N281" s="275"/>
      <c r="O281" s="275"/>
      <c r="P281" s="275"/>
      <c r="Q281" s="275"/>
      <c r="R281" s="275"/>
      <c r="S281" s="275"/>
      <c r="T281" s="27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77" t="s">
        <v>203</v>
      </c>
      <c r="AU281" s="277" t="s">
        <v>90</v>
      </c>
      <c r="AV281" s="13" t="s">
        <v>92</v>
      </c>
      <c r="AW281" s="13" t="s">
        <v>35</v>
      </c>
      <c r="AX281" s="13" t="s">
        <v>90</v>
      </c>
      <c r="AY281" s="277" t="s">
        <v>195</v>
      </c>
    </row>
    <row r="282" spans="1:65" s="2" customFormat="1" ht="24.15" customHeight="1">
      <c r="A282" s="41"/>
      <c r="B282" s="42"/>
      <c r="C282" s="250" t="s">
        <v>365</v>
      </c>
      <c r="D282" s="250" t="s">
        <v>196</v>
      </c>
      <c r="E282" s="251" t="s">
        <v>366</v>
      </c>
      <c r="F282" s="252" t="s">
        <v>367</v>
      </c>
      <c r="G282" s="253" t="s">
        <v>268</v>
      </c>
      <c r="H282" s="254">
        <v>775.791</v>
      </c>
      <c r="I282" s="255"/>
      <c r="J282" s="256">
        <f>ROUND(I282*H282,2)</f>
        <v>0</v>
      </c>
      <c r="K282" s="257"/>
      <c r="L282" s="44"/>
      <c r="M282" s="258" t="s">
        <v>1</v>
      </c>
      <c r="N282" s="259" t="s">
        <v>47</v>
      </c>
      <c r="O282" s="94"/>
      <c r="P282" s="260">
        <f>O282*H282</f>
        <v>0</v>
      </c>
      <c r="Q282" s="260">
        <v>0</v>
      </c>
      <c r="R282" s="260">
        <f>Q282*H282</f>
        <v>0</v>
      </c>
      <c r="S282" s="260">
        <v>0</v>
      </c>
      <c r="T282" s="26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62" t="s">
        <v>200</v>
      </c>
      <c r="AT282" s="262" t="s">
        <v>196</v>
      </c>
      <c r="AU282" s="262" t="s">
        <v>90</v>
      </c>
      <c r="AY282" s="18" t="s">
        <v>195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8" t="s">
        <v>90</v>
      </c>
      <c r="BK282" s="154">
        <f>ROUND(I282*H282,2)</f>
        <v>0</v>
      </c>
      <c r="BL282" s="18" t="s">
        <v>200</v>
      </c>
      <c r="BM282" s="262" t="s">
        <v>368</v>
      </c>
    </row>
    <row r="283" spans="1:47" s="2" customFormat="1" ht="12">
      <c r="A283" s="41"/>
      <c r="B283" s="42"/>
      <c r="C283" s="43"/>
      <c r="D283" s="263" t="s">
        <v>202</v>
      </c>
      <c r="E283" s="43"/>
      <c r="F283" s="264" t="s">
        <v>367</v>
      </c>
      <c r="G283" s="43"/>
      <c r="H283" s="43"/>
      <c r="I283" s="221"/>
      <c r="J283" s="43"/>
      <c r="K283" s="43"/>
      <c r="L283" s="44"/>
      <c r="M283" s="265"/>
      <c r="N283" s="266"/>
      <c r="O283" s="94"/>
      <c r="P283" s="94"/>
      <c r="Q283" s="94"/>
      <c r="R283" s="94"/>
      <c r="S283" s="94"/>
      <c r="T283" s="95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8" t="s">
        <v>202</v>
      </c>
      <c r="AU283" s="18" t="s">
        <v>90</v>
      </c>
    </row>
    <row r="284" spans="1:63" s="12" customFormat="1" ht="25.9" customHeight="1">
      <c r="A284" s="12"/>
      <c r="B284" s="236"/>
      <c r="C284" s="237"/>
      <c r="D284" s="238" t="s">
        <v>81</v>
      </c>
      <c r="E284" s="239" t="s">
        <v>263</v>
      </c>
      <c r="F284" s="239" t="s">
        <v>369</v>
      </c>
      <c r="G284" s="237"/>
      <c r="H284" s="237"/>
      <c r="I284" s="240"/>
      <c r="J284" s="241">
        <f>BK284</f>
        <v>0</v>
      </c>
      <c r="K284" s="237"/>
      <c r="L284" s="242"/>
      <c r="M284" s="243"/>
      <c r="N284" s="244"/>
      <c r="O284" s="244"/>
      <c r="P284" s="245">
        <f>SUM(P285:P307)</f>
        <v>0</v>
      </c>
      <c r="Q284" s="244"/>
      <c r="R284" s="245">
        <f>SUM(R285:R307)</f>
        <v>0.0945</v>
      </c>
      <c r="S284" s="244"/>
      <c r="T284" s="246">
        <f>SUM(T285:T307)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47" t="s">
        <v>90</v>
      </c>
      <c r="AT284" s="248" t="s">
        <v>81</v>
      </c>
      <c r="AU284" s="248" t="s">
        <v>82</v>
      </c>
      <c r="AY284" s="247" t="s">
        <v>195</v>
      </c>
      <c r="BK284" s="249">
        <f>SUM(BK285:BK307)</f>
        <v>0</v>
      </c>
    </row>
    <row r="285" spans="1:65" s="2" customFormat="1" ht="33" customHeight="1">
      <c r="A285" s="41"/>
      <c r="B285" s="42"/>
      <c r="C285" s="250" t="s">
        <v>370</v>
      </c>
      <c r="D285" s="250" t="s">
        <v>196</v>
      </c>
      <c r="E285" s="251" t="s">
        <v>371</v>
      </c>
      <c r="F285" s="252" t="s">
        <v>372</v>
      </c>
      <c r="G285" s="253" t="s">
        <v>199</v>
      </c>
      <c r="H285" s="254">
        <v>832.25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200</v>
      </c>
      <c r="AT285" s="262" t="s">
        <v>196</v>
      </c>
      <c r="AU285" s="262" t="s">
        <v>90</v>
      </c>
      <c r="AY285" s="18" t="s">
        <v>195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200</v>
      </c>
      <c r="BM285" s="262" t="s">
        <v>373</v>
      </c>
    </row>
    <row r="286" spans="1:47" s="2" customFormat="1" ht="12">
      <c r="A286" s="41"/>
      <c r="B286" s="42"/>
      <c r="C286" s="43"/>
      <c r="D286" s="263" t="s">
        <v>202</v>
      </c>
      <c r="E286" s="43"/>
      <c r="F286" s="264" t="s">
        <v>372</v>
      </c>
      <c r="G286" s="43"/>
      <c r="H286" s="43"/>
      <c r="I286" s="221"/>
      <c r="J286" s="43"/>
      <c r="K286" s="43"/>
      <c r="L286" s="44"/>
      <c r="M286" s="265"/>
      <c r="N286" s="266"/>
      <c r="O286" s="94"/>
      <c r="P286" s="94"/>
      <c r="Q286" s="94"/>
      <c r="R286" s="94"/>
      <c r="S286" s="94"/>
      <c r="T286" s="9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8" t="s">
        <v>202</v>
      </c>
      <c r="AU286" s="18" t="s">
        <v>90</v>
      </c>
    </row>
    <row r="287" spans="1:51" s="14" customFormat="1" ht="12">
      <c r="A287" s="14"/>
      <c r="B287" s="289"/>
      <c r="C287" s="290"/>
      <c r="D287" s="263" t="s">
        <v>203</v>
      </c>
      <c r="E287" s="291" t="s">
        <v>1</v>
      </c>
      <c r="F287" s="292" t="s">
        <v>374</v>
      </c>
      <c r="G287" s="290"/>
      <c r="H287" s="291" t="s">
        <v>1</v>
      </c>
      <c r="I287" s="293"/>
      <c r="J287" s="290"/>
      <c r="K287" s="290"/>
      <c r="L287" s="294"/>
      <c r="M287" s="295"/>
      <c r="N287" s="296"/>
      <c r="O287" s="296"/>
      <c r="P287" s="296"/>
      <c r="Q287" s="296"/>
      <c r="R287" s="296"/>
      <c r="S287" s="296"/>
      <c r="T287" s="29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98" t="s">
        <v>203</v>
      </c>
      <c r="AU287" s="298" t="s">
        <v>90</v>
      </c>
      <c r="AV287" s="14" t="s">
        <v>90</v>
      </c>
      <c r="AW287" s="14" t="s">
        <v>35</v>
      </c>
      <c r="AX287" s="14" t="s">
        <v>82</v>
      </c>
      <c r="AY287" s="298" t="s">
        <v>195</v>
      </c>
    </row>
    <row r="288" spans="1:51" s="13" customFormat="1" ht="12">
      <c r="A288" s="13"/>
      <c r="B288" s="267"/>
      <c r="C288" s="268"/>
      <c r="D288" s="263" t="s">
        <v>203</v>
      </c>
      <c r="E288" s="269" t="s">
        <v>1</v>
      </c>
      <c r="F288" s="270" t="s">
        <v>375</v>
      </c>
      <c r="G288" s="268"/>
      <c r="H288" s="271">
        <v>832.25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7" t="s">
        <v>203</v>
      </c>
      <c r="AU288" s="277" t="s">
        <v>90</v>
      </c>
      <c r="AV288" s="13" t="s">
        <v>92</v>
      </c>
      <c r="AW288" s="13" t="s">
        <v>35</v>
      </c>
      <c r="AX288" s="13" t="s">
        <v>90</v>
      </c>
      <c r="AY288" s="277" t="s">
        <v>195</v>
      </c>
    </row>
    <row r="289" spans="1:65" s="2" customFormat="1" ht="37.8" customHeight="1">
      <c r="A289" s="41"/>
      <c r="B289" s="42"/>
      <c r="C289" s="250" t="s">
        <v>376</v>
      </c>
      <c r="D289" s="250" t="s">
        <v>196</v>
      </c>
      <c r="E289" s="251" t="s">
        <v>377</v>
      </c>
      <c r="F289" s="252" t="s">
        <v>378</v>
      </c>
      <c r="G289" s="253" t="s">
        <v>199</v>
      </c>
      <c r="H289" s="254">
        <v>49935</v>
      </c>
      <c r="I289" s="255"/>
      <c r="J289" s="256">
        <f>ROUND(I289*H289,2)</f>
        <v>0</v>
      </c>
      <c r="K289" s="257"/>
      <c r="L289" s="44"/>
      <c r="M289" s="258" t="s">
        <v>1</v>
      </c>
      <c r="N289" s="259" t="s">
        <v>47</v>
      </c>
      <c r="O289" s="94"/>
      <c r="P289" s="260">
        <f>O289*H289</f>
        <v>0</v>
      </c>
      <c r="Q289" s="260">
        <v>0</v>
      </c>
      <c r="R289" s="260">
        <f>Q289*H289</f>
        <v>0</v>
      </c>
      <c r="S289" s="260">
        <v>0</v>
      </c>
      <c r="T289" s="26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2" t="s">
        <v>200</v>
      </c>
      <c r="AT289" s="262" t="s">
        <v>196</v>
      </c>
      <c r="AU289" s="262" t="s">
        <v>90</v>
      </c>
      <c r="AY289" s="18" t="s">
        <v>195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90</v>
      </c>
      <c r="BK289" s="154">
        <f>ROUND(I289*H289,2)</f>
        <v>0</v>
      </c>
      <c r="BL289" s="18" t="s">
        <v>200</v>
      </c>
      <c r="BM289" s="262" t="s">
        <v>379</v>
      </c>
    </row>
    <row r="290" spans="1:47" s="2" customFormat="1" ht="12">
      <c r="A290" s="41"/>
      <c r="B290" s="42"/>
      <c r="C290" s="43"/>
      <c r="D290" s="263" t="s">
        <v>202</v>
      </c>
      <c r="E290" s="43"/>
      <c r="F290" s="264" t="s">
        <v>378</v>
      </c>
      <c r="G290" s="43"/>
      <c r="H290" s="43"/>
      <c r="I290" s="221"/>
      <c r="J290" s="43"/>
      <c r="K290" s="43"/>
      <c r="L290" s="44"/>
      <c r="M290" s="265"/>
      <c r="N290" s="266"/>
      <c r="O290" s="94"/>
      <c r="P290" s="94"/>
      <c r="Q290" s="94"/>
      <c r="R290" s="94"/>
      <c r="S290" s="94"/>
      <c r="T290" s="95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8" t="s">
        <v>202</v>
      </c>
      <c r="AU290" s="18" t="s">
        <v>90</v>
      </c>
    </row>
    <row r="291" spans="1:51" s="13" customFormat="1" ht="12">
      <c r="A291" s="13"/>
      <c r="B291" s="267"/>
      <c r="C291" s="268"/>
      <c r="D291" s="263" t="s">
        <v>203</v>
      </c>
      <c r="E291" s="269" t="s">
        <v>1</v>
      </c>
      <c r="F291" s="270" t="s">
        <v>380</v>
      </c>
      <c r="G291" s="268"/>
      <c r="H291" s="271">
        <v>49935</v>
      </c>
      <c r="I291" s="272"/>
      <c r="J291" s="268"/>
      <c r="K291" s="268"/>
      <c r="L291" s="273"/>
      <c r="M291" s="274"/>
      <c r="N291" s="275"/>
      <c r="O291" s="275"/>
      <c r="P291" s="275"/>
      <c r="Q291" s="275"/>
      <c r="R291" s="275"/>
      <c r="S291" s="275"/>
      <c r="T291" s="27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7" t="s">
        <v>203</v>
      </c>
      <c r="AU291" s="277" t="s">
        <v>90</v>
      </c>
      <c r="AV291" s="13" t="s">
        <v>92</v>
      </c>
      <c r="AW291" s="13" t="s">
        <v>35</v>
      </c>
      <c r="AX291" s="13" t="s">
        <v>90</v>
      </c>
      <c r="AY291" s="277" t="s">
        <v>195</v>
      </c>
    </row>
    <row r="292" spans="1:65" s="2" customFormat="1" ht="33" customHeight="1">
      <c r="A292" s="41"/>
      <c r="B292" s="42"/>
      <c r="C292" s="250" t="s">
        <v>381</v>
      </c>
      <c r="D292" s="250" t="s">
        <v>196</v>
      </c>
      <c r="E292" s="251" t="s">
        <v>382</v>
      </c>
      <c r="F292" s="252" t="s">
        <v>383</v>
      </c>
      <c r="G292" s="253" t="s">
        <v>199</v>
      </c>
      <c r="H292" s="254">
        <v>832.25</v>
      </c>
      <c r="I292" s="255"/>
      <c r="J292" s="256">
        <f>ROUND(I292*H292,2)</f>
        <v>0</v>
      </c>
      <c r="K292" s="257"/>
      <c r="L292" s="44"/>
      <c r="M292" s="258" t="s">
        <v>1</v>
      </c>
      <c r="N292" s="259" t="s">
        <v>47</v>
      </c>
      <c r="O292" s="94"/>
      <c r="P292" s="260">
        <f>O292*H292</f>
        <v>0</v>
      </c>
      <c r="Q292" s="260">
        <v>0</v>
      </c>
      <c r="R292" s="260">
        <f>Q292*H292</f>
        <v>0</v>
      </c>
      <c r="S292" s="260">
        <v>0</v>
      </c>
      <c r="T292" s="261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2" t="s">
        <v>200</v>
      </c>
      <c r="AT292" s="262" t="s">
        <v>196</v>
      </c>
      <c r="AU292" s="262" t="s">
        <v>90</v>
      </c>
      <c r="AY292" s="18" t="s">
        <v>195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8" t="s">
        <v>90</v>
      </c>
      <c r="BK292" s="154">
        <f>ROUND(I292*H292,2)</f>
        <v>0</v>
      </c>
      <c r="BL292" s="18" t="s">
        <v>200</v>
      </c>
      <c r="BM292" s="262" t="s">
        <v>384</v>
      </c>
    </row>
    <row r="293" spans="1:47" s="2" customFormat="1" ht="12">
      <c r="A293" s="41"/>
      <c r="B293" s="42"/>
      <c r="C293" s="43"/>
      <c r="D293" s="263" t="s">
        <v>202</v>
      </c>
      <c r="E293" s="43"/>
      <c r="F293" s="264" t="s">
        <v>383</v>
      </c>
      <c r="G293" s="43"/>
      <c r="H293" s="43"/>
      <c r="I293" s="221"/>
      <c r="J293" s="43"/>
      <c r="K293" s="43"/>
      <c r="L293" s="44"/>
      <c r="M293" s="265"/>
      <c r="N293" s="266"/>
      <c r="O293" s="94"/>
      <c r="P293" s="94"/>
      <c r="Q293" s="94"/>
      <c r="R293" s="94"/>
      <c r="S293" s="94"/>
      <c r="T293" s="95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8" t="s">
        <v>202</v>
      </c>
      <c r="AU293" s="18" t="s">
        <v>90</v>
      </c>
    </row>
    <row r="294" spans="1:65" s="2" customFormat="1" ht="16.5" customHeight="1">
      <c r="A294" s="41"/>
      <c r="B294" s="42"/>
      <c r="C294" s="250" t="s">
        <v>385</v>
      </c>
      <c r="D294" s="250" t="s">
        <v>196</v>
      </c>
      <c r="E294" s="251" t="s">
        <v>386</v>
      </c>
      <c r="F294" s="252" t="s">
        <v>387</v>
      </c>
      <c r="G294" s="253" t="s">
        <v>199</v>
      </c>
      <c r="H294" s="254">
        <v>487.5</v>
      </c>
      <c r="I294" s="255"/>
      <c r="J294" s="256">
        <f>ROUND(I294*H294,2)</f>
        <v>0</v>
      </c>
      <c r="K294" s="257"/>
      <c r="L294" s="44"/>
      <c r="M294" s="258" t="s">
        <v>1</v>
      </c>
      <c r="N294" s="259" t="s">
        <v>47</v>
      </c>
      <c r="O294" s="94"/>
      <c r="P294" s="260">
        <f>O294*H294</f>
        <v>0</v>
      </c>
      <c r="Q294" s="260">
        <v>0</v>
      </c>
      <c r="R294" s="260">
        <f>Q294*H294</f>
        <v>0</v>
      </c>
      <c r="S294" s="260">
        <v>0</v>
      </c>
      <c r="T294" s="261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2" t="s">
        <v>200</v>
      </c>
      <c r="AT294" s="262" t="s">
        <v>196</v>
      </c>
      <c r="AU294" s="262" t="s">
        <v>90</v>
      </c>
      <c r="AY294" s="18" t="s">
        <v>195</v>
      </c>
      <c r="BE294" s="154">
        <f>IF(N294="základní",J294,0)</f>
        <v>0</v>
      </c>
      <c r="BF294" s="154">
        <f>IF(N294="snížená",J294,0)</f>
        <v>0</v>
      </c>
      <c r="BG294" s="154">
        <f>IF(N294="zákl. přenesená",J294,0)</f>
        <v>0</v>
      </c>
      <c r="BH294" s="154">
        <f>IF(N294="sníž. přenesená",J294,0)</f>
        <v>0</v>
      </c>
      <c r="BI294" s="154">
        <f>IF(N294="nulová",J294,0)</f>
        <v>0</v>
      </c>
      <c r="BJ294" s="18" t="s">
        <v>90</v>
      </c>
      <c r="BK294" s="154">
        <f>ROUND(I294*H294,2)</f>
        <v>0</v>
      </c>
      <c r="BL294" s="18" t="s">
        <v>200</v>
      </c>
      <c r="BM294" s="262" t="s">
        <v>388</v>
      </c>
    </row>
    <row r="295" spans="1:47" s="2" customFormat="1" ht="12">
      <c r="A295" s="41"/>
      <c r="B295" s="42"/>
      <c r="C295" s="43"/>
      <c r="D295" s="263" t="s">
        <v>202</v>
      </c>
      <c r="E295" s="43"/>
      <c r="F295" s="264" t="s">
        <v>387</v>
      </c>
      <c r="G295" s="43"/>
      <c r="H295" s="43"/>
      <c r="I295" s="221"/>
      <c r="J295" s="43"/>
      <c r="K295" s="43"/>
      <c r="L295" s="44"/>
      <c r="M295" s="265"/>
      <c r="N295" s="266"/>
      <c r="O295" s="94"/>
      <c r="P295" s="94"/>
      <c r="Q295" s="94"/>
      <c r="R295" s="94"/>
      <c r="S295" s="94"/>
      <c r="T295" s="95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8" t="s">
        <v>202</v>
      </c>
      <c r="AU295" s="18" t="s">
        <v>90</v>
      </c>
    </row>
    <row r="296" spans="1:51" s="14" customFormat="1" ht="12">
      <c r="A296" s="14"/>
      <c r="B296" s="289"/>
      <c r="C296" s="290"/>
      <c r="D296" s="263" t="s">
        <v>203</v>
      </c>
      <c r="E296" s="291" t="s">
        <v>1</v>
      </c>
      <c r="F296" s="292" t="s">
        <v>389</v>
      </c>
      <c r="G296" s="290"/>
      <c r="H296" s="291" t="s">
        <v>1</v>
      </c>
      <c r="I296" s="293"/>
      <c r="J296" s="290"/>
      <c r="K296" s="290"/>
      <c r="L296" s="294"/>
      <c r="M296" s="295"/>
      <c r="N296" s="296"/>
      <c r="O296" s="296"/>
      <c r="P296" s="296"/>
      <c r="Q296" s="296"/>
      <c r="R296" s="296"/>
      <c r="S296" s="296"/>
      <c r="T296" s="29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98" t="s">
        <v>203</v>
      </c>
      <c r="AU296" s="298" t="s">
        <v>90</v>
      </c>
      <c r="AV296" s="14" t="s">
        <v>90</v>
      </c>
      <c r="AW296" s="14" t="s">
        <v>35</v>
      </c>
      <c r="AX296" s="14" t="s">
        <v>82</v>
      </c>
      <c r="AY296" s="298" t="s">
        <v>195</v>
      </c>
    </row>
    <row r="297" spans="1:51" s="13" customFormat="1" ht="12">
      <c r="A297" s="13"/>
      <c r="B297" s="267"/>
      <c r="C297" s="268"/>
      <c r="D297" s="263" t="s">
        <v>203</v>
      </c>
      <c r="E297" s="269" t="s">
        <v>1</v>
      </c>
      <c r="F297" s="270" t="s">
        <v>390</v>
      </c>
      <c r="G297" s="268"/>
      <c r="H297" s="271">
        <v>487.5</v>
      </c>
      <c r="I297" s="272"/>
      <c r="J297" s="268"/>
      <c r="K297" s="268"/>
      <c r="L297" s="273"/>
      <c r="M297" s="274"/>
      <c r="N297" s="275"/>
      <c r="O297" s="275"/>
      <c r="P297" s="275"/>
      <c r="Q297" s="275"/>
      <c r="R297" s="275"/>
      <c r="S297" s="275"/>
      <c r="T297" s="27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7" t="s">
        <v>203</v>
      </c>
      <c r="AU297" s="277" t="s">
        <v>90</v>
      </c>
      <c r="AV297" s="13" t="s">
        <v>92</v>
      </c>
      <c r="AW297" s="13" t="s">
        <v>35</v>
      </c>
      <c r="AX297" s="13" t="s">
        <v>90</v>
      </c>
      <c r="AY297" s="277" t="s">
        <v>195</v>
      </c>
    </row>
    <row r="298" spans="1:65" s="2" customFormat="1" ht="16.5" customHeight="1">
      <c r="A298" s="41"/>
      <c r="B298" s="42"/>
      <c r="C298" s="250" t="s">
        <v>391</v>
      </c>
      <c r="D298" s="250" t="s">
        <v>196</v>
      </c>
      <c r="E298" s="251" t="s">
        <v>392</v>
      </c>
      <c r="F298" s="252" t="s">
        <v>393</v>
      </c>
      <c r="G298" s="253" t="s">
        <v>199</v>
      </c>
      <c r="H298" s="254">
        <v>14625</v>
      </c>
      <c r="I298" s="255"/>
      <c r="J298" s="256">
        <f>ROUND(I298*H298,2)</f>
        <v>0</v>
      </c>
      <c r="K298" s="257"/>
      <c r="L298" s="44"/>
      <c r="M298" s="258" t="s">
        <v>1</v>
      </c>
      <c r="N298" s="259" t="s">
        <v>47</v>
      </c>
      <c r="O298" s="94"/>
      <c r="P298" s="260">
        <f>O298*H298</f>
        <v>0</v>
      </c>
      <c r="Q298" s="260">
        <v>0</v>
      </c>
      <c r="R298" s="260">
        <f>Q298*H298</f>
        <v>0</v>
      </c>
      <c r="S298" s="260">
        <v>0</v>
      </c>
      <c r="T298" s="261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2" t="s">
        <v>200</v>
      </c>
      <c r="AT298" s="262" t="s">
        <v>196</v>
      </c>
      <c r="AU298" s="262" t="s">
        <v>90</v>
      </c>
      <c r="AY298" s="18" t="s">
        <v>195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90</v>
      </c>
      <c r="BK298" s="154">
        <f>ROUND(I298*H298,2)</f>
        <v>0</v>
      </c>
      <c r="BL298" s="18" t="s">
        <v>200</v>
      </c>
      <c r="BM298" s="262" t="s">
        <v>394</v>
      </c>
    </row>
    <row r="299" spans="1:47" s="2" customFormat="1" ht="12">
      <c r="A299" s="41"/>
      <c r="B299" s="42"/>
      <c r="C299" s="43"/>
      <c r="D299" s="263" t="s">
        <v>202</v>
      </c>
      <c r="E299" s="43"/>
      <c r="F299" s="264" t="s">
        <v>393</v>
      </c>
      <c r="G299" s="43"/>
      <c r="H299" s="43"/>
      <c r="I299" s="221"/>
      <c r="J299" s="43"/>
      <c r="K299" s="43"/>
      <c r="L299" s="44"/>
      <c r="M299" s="265"/>
      <c r="N299" s="266"/>
      <c r="O299" s="94"/>
      <c r="P299" s="94"/>
      <c r="Q299" s="94"/>
      <c r="R299" s="94"/>
      <c r="S299" s="94"/>
      <c r="T299" s="95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8" t="s">
        <v>202</v>
      </c>
      <c r="AU299" s="18" t="s">
        <v>90</v>
      </c>
    </row>
    <row r="300" spans="1:51" s="13" customFormat="1" ht="12">
      <c r="A300" s="13"/>
      <c r="B300" s="267"/>
      <c r="C300" s="268"/>
      <c r="D300" s="263" t="s">
        <v>203</v>
      </c>
      <c r="E300" s="269" t="s">
        <v>1</v>
      </c>
      <c r="F300" s="270" t="s">
        <v>395</v>
      </c>
      <c r="G300" s="268"/>
      <c r="H300" s="271">
        <v>14625</v>
      </c>
      <c r="I300" s="272"/>
      <c r="J300" s="268"/>
      <c r="K300" s="268"/>
      <c r="L300" s="273"/>
      <c r="M300" s="274"/>
      <c r="N300" s="275"/>
      <c r="O300" s="275"/>
      <c r="P300" s="275"/>
      <c r="Q300" s="275"/>
      <c r="R300" s="275"/>
      <c r="S300" s="275"/>
      <c r="T300" s="27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7" t="s">
        <v>203</v>
      </c>
      <c r="AU300" s="277" t="s">
        <v>90</v>
      </c>
      <c r="AV300" s="13" t="s">
        <v>92</v>
      </c>
      <c r="AW300" s="13" t="s">
        <v>35</v>
      </c>
      <c r="AX300" s="13" t="s">
        <v>90</v>
      </c>
      <c r="AY300" s="277" t="s">
        <v>195</v>
      </c>
    </row>
    <row r="301" spans="1:65" s="2" customFormat="1" ht="21.75" customHeight="1">
      <c r="A301" s="41"/>
      <c r="B301" s="42"/>
      <c r="C301" s="250" t="s">
        <v>396</v>
      </c>
      <c r="D301" s="250" t="s">
        <v>196</v>
      </c>
      <c r="E301" s="251" t="s">
        <v>397</v>
      </c>
      <c r="F301" s="252" t="s">
        <v>398</v>
      </c>
      <c r="G301" s="253" t="s">
        <v>199</v>
      </c>
      <c r="H301" s="254">
        <v>487.5</v>
      </c>
      <c r="I301" s="255"/>
      <c r="J301" s="256">
        <f>ROUND(I301*H301,2)</f>
        <v>0</v>
      </c>
      <c r="K301" s="257"/>
      <c r="L301" s="44"/>
      <c r="M301" s="258" t="s">
        <v>1</v>
      </c>
      <c r="N301" s="259" t="s">
        <v>47</v>
      </c>
      <c r="O301" s="94"/>
      <c r="P301" s="260">
        <f>O301*H301</f>
        <v>0</v>
      </c>
      <c r="Q301" s="260">
        <v>0</v>
      </c>
      <c r="R301" s="260">
        <f>Q301*H301</f>
        <v>0</v>
      </c>
      <c r="S301" s="260">
        <v>0</v>
      </c>
      <c r="T301" s="26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2" t="s">
        <v>200</v>
      </c>
      <c r="AT301" s="262" t="s">
        <v>196</v>
      </c>
      <c r="AU301" s="262" t="s">
        <v>90</v>
      </c>
      <c r="AY301" s="18" t="s">
        <v>195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8" t="s">
        <v>90</v>
      </c>
      <c r="BK301" s="154">
        <f>ROUND(I301*H301,2)</f>
        <v>0</v>
      </c>
      <c r="BL301" s="18" t="s">
        <v>200</v>
      </c>
      <c r="BM301" s="262" t="s">
        <v>399</v>
      </c>
    </row>
    <row r="302" spans="1:47" s="2" customFormat="1" ht="12">
      <c r="A302" s="41"/>
      <c r="B302" s="42"/>
      <c r="C302" s="43"/>
      <c r="D302" s="263" t="s">
        <v>202</v>
      </c>
      <c r="E302" s="43"/>
      <c r="F302" s="264" t="s">
        <v>398</v>
      </c>
      <c r="G302" s="43"/>
      <c r="H302" s="43"/>
      <c r="I302" s="221"/>
      <c r="J302" s="43"/>
      <c r="K302" s="43"/>
      <c r="L302" s="44"/>
      <c r="M302" s="265"/>
      <c r="N302" s="266"/>
      <c r="O302" s="94"/>
      <c r="P302" s="94"/>
      <c r="Q302" s="94"/>
      <c r="R302" s="94"/>
      <c r="S302" s="94"/>
      <c r="T302" s="95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8" t="s">
        <v>202</v>
      </c>
      <c r="AU302" s="18" t="s">
        <v>90</v>
      </c>
    </row>
    <row r="303" spans="1:65" s="2" customFormat="1" ht="37.8" customHeight="1">
      <c r="A303" s="41"/>
      <c r="B303" s="42"/>
      <c r="C303" s="250" t="s">
        <v>400</v>
      </c>
      <c r="D303" s="250" t="s">
        <v>196</v>
      </c>
      <c r="E303" s="251" t="s">
        <v>401</v>
      </c>
      <c r="F303" s="252" t="s">
        <v>402</v>
      </c>
      <c r="G303" s="253" t="s">
        <v>199</v>
      </c>
      <c r="H303" s="254">
        <v>450</v>
      </c>
      <c r="I303" s="255"/>
      <c r="J303" s="256">
        <f>ROUND(I303*H303,2)</f>
        <v>0</v>
      </c>
      <c r="K303" s="257"/>
      <c r="L303" s="44"/>
      <c r="M303" s="258" t="s">
        <v>1</v>
      </c>
      <c r="N303" s="259" t="s">
        <v>47</v>
      </c>
      <c r="O303" s="94"/>
      <c r="P303" s="260">
        <f>O303*H303</f>
        <v>0</v>
      </c>
      <c r="Q303" s="260">
        <v>0.00021</v>
      </c>
      <c r="R303" s="260">
        <f>Q303*H303</f>
        <v>0.0945</v>
      </c>
      <c r="S303" s="260">
        <v>0</v>
      </c>
      <c r="T303" s="26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2" t="s">
        <v>200</v>
      </c>
      <c r="AT303" s="262" t="s">
        <v>196</v>
      </c>
      <c r="AU303" s="262" t="s">
        <v>90</v>
      </c>
      <c r="AY303" s="18" t="s">
        <v>195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8" t="s">
        <v>90</v>
      </c>
      <c r="BK303" s="154">
        <f>ROUND(I303*H303,2)</f>
        <v>0</v>
      </c>
      <c r="BL303" s="18" t="s">
        <v>200</v>
      </c>
      <c r="BM303" s="262" t="s">
        <v>403</v>
      </c>
    </row>
    <row r="304" spans="1:47" s="2" customFormat="1" ht="12">
      <c r="A304" s="41"/>
      <c r="B304" s="42"/>
      <c r="C304" s="43"/>
      <c r="D304" s="263" t="s">
        <v>202</v>
      </c>
      <c r="E304" s="43"/>
      <c r="F304" s="264" t="s">
        <v>402</v>
      </c>
      <c r="G304" s="43"/>
      <c r="H304" s="43"/>
      <c r="I304" s="221"/>
      <c r="J304" s="43"/>
      <c r="K304" s="43"/>
      <c r="L304" s="44"/>
      <c r="M304" s="265"/>
      <c r="N304" s="266"/>
      <c r="O304" s="94"/>
      <c r="P304" s="94"/>
      <c r="Q304" s="94"/>
      <c r="R304" s="94"/>
      <c r="S304" s="94"/>
      <c r="T304" s="95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8" t="s">
        <v>202</v>
      </c>
      <c r="AU304" s="18" t="s">
        <v>90</v>
      </c>
    </row>
    <row r="305" spans="1:51" s="13" customFormat="1" ht="12">
      <c r="A305" s="13"/>
      <c r="B305" s="267"/>
      <c r="C305" s="268"/>
      <c r="D305" s="263" t="s">
        <v>203</v>
      </c>
      <c r="E305" s="269" t="s">
        <v>1</v>
      </c>
      <c r="F305" s="270" t="s">
        <v>404</v>
      </c>
      <c r="G305" s="268"/>
      <c r="H305" s="271">
        <v>450</v>
      </c>
      <c r="I305" s="272"/>
      <c r="J305" s="268"/>
      <c r="K305" s="268"/>
      <c r="L305" s="273"/>
      <c r="M305" s="274"/>
      <c r="N305" s="275"/>
      <c r="O305" s="275"/>
      <c r="P305" s="275"/>
      <c r="Q305" s="275"/>
      <c r="R305" s="275"/>
      <c r="S305" s="275"/>
      <c r="T305" s="27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77" t="s">
        <v>203</v>
      </c>
      <c r="AU305" s="277" t="s">
        <v>90</v>
      </c>
      <c r="AV305" s="13" t="s">
        <v>92</v>
      </c>
      <c r="AW305" s="13" t="s">
        <v>35</v>
      </c>
      <c r="AX305" s="13" t="s">
        <v>90</v>
      </c>
      <c r="AY305" s="277" t="s">
        <v>195</v>
      </c>
    </row>
    <row r="306" spans="1:65" s="2" customFormat="1" ht="24.15" customHeight="1">
      <c r="A306" s="41"/>
      <c r="B306" s="42"/>
      <c r="C306" s="250" t="s">
        <v>405</v>
      </c>
      <c r="D306" s="250" t="s">
        <v>196</v>
      </c>
      <c r="E306" s="251" t="s">
        <v>406</v>
      </c>
      <c r="F306" s="252" t="s">
        <v>407</v>
      </c>
      <c r="G306" s="253" t="s">
        <v>199</v>
      </c>
      <c r="H306" s="254">
        <v>832.25</v>
      </c>
      <c r="I306" s="255"/>
      <c r="J306" s="256">
        <f>ROUND(I306*H306,2)</f>
        <v>0</v>
      </c>
      <c r="K306" s="257"/>
      <c r="L306" s="44"/>
      <c r="M306" s="258" t="s">
        <v>1</v>
      </c>
      <c r="N306" s="259" t="s">
        <v>47</v>
      </c>
      <c r="O306" s="94"/>
      <c r="P306" s="260">
        <f>O306*H306</f>
        <v>0</v>
      </c>
      <c r="Q306" s="260">
        <v>0</v>
      </c>
      <c r="R306" s="260">
        <f>Q306*H306</f>
        <v>0</v>
      </c>
      <c r="S306" s="260">
        <v>0</v>
      </c>
      <c r="T306" s="261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62" t="s">
        <v>200</v>
      </c>
      <c r="AT306" s="262" t="s">
        <v>196</v>
      </c>
      <c r="AU306" s="262" t="s">
        <v>90</v>
      </c>
      <c r="AY306" s="18" t="s">
        <v>195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8" t="s">
        <v>90</v>
      </c>
      <c r="BK306" s="154">
        <f>ROUND(I306*H306,2)</f>
        <v>0</v>
      </c>
      <c r="BL306" s="18" t="s">
        <v>200</v>
      </c>
      <c r="BM306" s="262" t="s">
        <v>408</v>
      </c>
    </row>
    <row r="307" spans="1:47" s="2" customFormat="1" ht="12">
      <c r="A307" s="41"/>
      <c r="B307" s="42"/>
      <c r="C307" s="43"/>
      <c r="D307" s="263" t="s">
        <v>202</v>
      </c>
      <c r="E307" s="43"/>
      <c r="F307" s="264" t="s">
        <v>407</v>
      </c>
      <c r="G307" s="43"/>
      <c r="H307" s="43"/>
      <c r="I307" s="221"/>
      <c r="J307" s="43"/>
      <c r="K307" s="43"/>
      <c r="L307" s="44"/>
      <c r="M307" s="265"/>
      <c r="N307" s="266"/>
      <c r="O307" s="94"/>
      <c r="P307" s="94"/>
      <c r="Q307" s="94"/>
      <c r="R307" s="94"/>
      <c r="S307" s="94"/>
      <c r="T307" s="95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8" t="s">
        <v>202</v>
      </c>
      <c r="AU307" s="18" t="s">
        <v>90</v>
      </c>
    </row>
    <row r="308" spans="1:63" s="12" customFormat="1" ht="25.9" customHeight="1">
      <c r="A308" s="12"/>
      <c r="B308" s="236"/>
      <c r="C308" s="237"/>
      <c r="D308" s="238" t="s">
        <v>81</v>
      </c>
      <c r="E308" s="239" t="s">
        <v>409</v>
      </c>
      <c r="F308" s="239" t="s">
        <v>410</v>
      </c>
      <c r="G308" s="237"/>
      <c r="H308" s="237"/>
      <c r="I308" s="240"/>
      <c r="J308" s="241">
        <f>BK308</f>
        <v>0</v>
      </c>
      <c r="K308" s="237"/>
      <c r="L308" s="242"/>
      <c r="M308" s="243"/>
      <c r="N308" s="244"/>
      <c r="O308" s="244"/>
      <c r="P308" s="245">
        <f>P309+P348+P417+P476+P576</f>
        <v>0</v>
      </c>
      <c r="Q308" s="244"/>
      <c r="R308" s="245">
        <f>R309+R348+R417+R476+R576</f>
        <v>802.5695202</v>
      </c>
      <c r="S308" s="244"/>
      <c r="T308" s="246">
        <f>T309+T348+T417+T476+T576</f>
        <v>33.609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47" t="s">
        <v>90</v>
      </c>
      <c r="AT308" s="248" t="s">
        <v>81</v>
      </c>
      <c r="AU308" s="248" t="s">
        <v>82</v>
      </c>
      <c r="AY308" s="247" t="s">
        <v>195</v>
      </c>
      <c r="BK308" s="249">
        <f>BK309+BK348+BK417+BK476+BK576</f>
        <v>0</v>
      </c>
    </row>
    <row r="309" spans="1:63" s="12" customFormat="1" ht="22.8" customHeight="1">
      <c r="A309" s="12"/>
      <c r="B309" s="236"/>
      <c r="C309" s="237"/>
      <c r="D309" s="238" t="s">
        <v>81</v>
      </c>
      <c r="E309" s="321" t="s">
        <v>90</v>
      </c>
      <c r="F309" s="321" t="s">
        <v>411</v>
      </c>
      <c r="G309" s="237"/>
      <c r="H309" s="237"/>
      <c r="I309" s="240"/>
      <c r="J309" s="322">
        <f>BK309</f>
        <v>0</v>
      </c>
      <c r="K309" s="237"/>
      <c r="L309" s="242"/>
      <c r="M309" s="243"/>
      <c r="N309" s="244"/>
      <c r="O309" s="244"/>
      <c r="P309" s="245">
        <f>SUM(P310:P347)</f>
        <v>0</v>
      </c>
      <c r="Q309" s="244"/>
      <c r="R309" s="245">
        <f>SUM(R310:R347)</f>
        <v>25.548</v>
      </c>
      <c r="S309" s="244"/>
      <c r="T309" s="246">
        <f>SUM(T310:T347)</f>
        <v>33.609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47" t="s">
        <v>90</v>
      </c>
      <c r="AT309" s="248" t="s">
        <v>81</v>
      </c>
      <c r="AU309" s="248" t="s">
        <v>90</v>
      </c>
      <c r="AY309" s="247" t="s">
        <v>195</v>
      </c>
      <c r="BK309" s="249">
        <f>SUM(BK310:BK347)</f>
        <v>0</v>
      </c>
    </row>
    <row r="310" spans="1:65" s="2" customFormat="1" ht="24.15" customHeight="1">
      <c r="A310" s="41"/>
      <c r="B310" s="42"/>
      <c r="C310" s="250" t="s">
        <v>412</v>
      </c>
      <c r="D310" s="250" t="s">
        <v>196</v>
      </c>
      <c r="E310" s="251" t="s">
        <v>413</v>
      </c>
      <c r="F310" s="252" t="s">
        <v>414</v>
      </c>
      <c r="G310" s="253" t="s">
        <v>199</v>
      </c>
      <c r="H310" s="254">
        <v>65.9</v>
      </c>
      <c r="I310" s="255"/>
      <c r="J310" s="256">
        <f>ROUND(I310*H310,2)</f>
        <v>0</v>
      </c>
      <c r="K310" s="257"/>
      <c r="L310" s="44"/>
      <c r="M310" s="258" t="s">
        <v>1</v>
      </c>
      <c r="N310" s="259" t="s">
        <v>47</v>
      </c>
      <c r="O310" s="94"/>
      <c r="P310" s="260">
        <f>O310*H310</f>
        <v>0</v>
      </c>
      <c r="Q310" s="260">
        <v>0</v>
      </c>
      <c r="R310" s="260">
        <f>Q310*H310</f>
        <v>0</v>
      </c>
      <c r="S310" s="260">
        <v>0.29</v>
      </c>
      <c r="T310" s="261">
        <f>S310*H310</f>
        <v>19.111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62" t="s">
        <v>200</v>
      </c>
      <c r="AT310" s="262" t="s">
        <v>196</v>
      </c>
      <c r="AU310" s="262" t="s">
        <v>92</v>
      </c>
      <c r="AY310" s="18" t="s">
        <v>195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90</v>
      </c>
      <c r="BK310" s="154">
        <f>ROUND(I310*H310,2)</f>
        <v>0</v>
      </c>
      <c r="BL310" s="18" t="s">
        <v>200</v>
      </c>
      <c r="BM310" s="262" t="s">
        <v>415</v>
      </c>
    </row>
    <row r="311" spans="1:47" s="2" customFormat="1" ht="12">
      <c r="A311" s="41"/>
      <c r="B311" s="42"/>
      <c r="C311" s="43"/>
      <c r="D311" s="263" t="s">
        <v>202</v>
      </c>
      <c r="E311" s="43"/>
      <c r="F311" s="264" t="s">
        <v>414</v>
      </c>
      <c r="G311" s="43"/>
      <c r="H311" s="43"/>
      <c r="I311" s="221"/>
      <c r="J311" s="43"/>
      <c r="K311" s="43"/>
      <c r="L311" s="44"/>
      <c r="M311" s="265"/>
      <c r="N311" s="266"/>
      <c r="O311" s="94"/>
      <c r="P311" s="94"/>
      <c r="Q311" s="94"/>
      <c r="R311" s="94"/>
      <c r="S311" s="94"/>
      <c r="T311" s="95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8" t="s">
        <v>202</v>
      </c>
      <c r="AU311" s="18" t="s">
        <v>92</v>
      </c>
    </row>
    <row r="312" spans="1:51" s="14" customFormat="1" ht="12">
      <c r="A312" s="14"/>
      <c r="B312" s="289"/>
      <c r="C312" s="290"/>
      <c r="D312" s="263" t="s">
        <v>203</v>
      </c>
      <c r="E312" s="291" t="s">
        <v>1</v>
      </c>
      <c r="F312" s="292" t="s">
        <v>416</v>
      </c>
      <c r="G312" s="290"/>
      <c r="H312" s="291" t="s">
        <v>1</v>
      </c>
      <c r="I312" s="293"/>
      <c r="J312" s="290"/>
      <c r="K312" s="290"/>
      <c r="L312" s="294"/>
      <c r="M312" s="295"/>
      <c r="N312" s="296"/>
      <c r="O312" s="296"/>
      <c r="P312" s="296"/>
      <c r="Q312" s="296"/>
      <c r="R312" s="296"/>
      <c r="S312" s="296"/>
      <c r="T312" s="29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98" t="s">
        <v>203</v>
      </c>
      <c r="AU312" s="298" t="s">
        <v>92</v>
      </c>
      <c r="AV312" s="14" t="s">
        <v>90</v>
      </c>
      <c r="AW312" s="14" t="s">
        <v>35</v>
      </c>
      <c r="AX312" s="14" t="s">
        <v>82</v>
      </c>
      <c r="AY312" s="298" t="s">
        <v>195</v>
      </c>
    </row>
    <row r="313" spans="1:51" s="13" customFormat="1" ht="12">
      <c r="A313" s="13"/>
      <c r="B313" s="267"/>
      <c r="C313" s="268"/>
      <c r="D313" s="263" t="s">
        <v>203</v>
      </c>
      <c r="E313" s="269" t="s">
        <v>1</v>
      </c>
      <c r="F313" s="270" t="s">
        <v>417</v>
      </c>
      <c r="G313" s="268"/>
      <c r="H313" s="271">
        <v>65.9</v>
      </c>
      <c r="I313" s="272"/>
      <c r="J313" s="268"/>
      <c r="K313" s="268"/>
      <c r="L313" s="273"/>
      <c r="M313" s="274"/>
      <c r="N313" s="275"/>
      <c r="O313" s="275"/>
      <c r="P313" s="275"/>
      <c r="Q313" s="275"/>
      <c r="R313" s="275"/>
      <c r="S313" s="275"/>
      <c r="T313" s="27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7" t="s">
        <v>203</v>
      </c>
      <c r="AU313" s="277" t="s">
        <v>92</v>
      </c>
      <c r="AV313" s="13" t="s">
        <v>92</v>
      </c>
      <c r="AW313" s="13" t="s">
        <v>35</v>
      </c>
      <c r="AX313" s="13" t="s">
        <v>90</v>
      </c>
      <c r="AY313" s="277" t="s">
        <v>195</v>
      </c>
    </row>
    <row r="314" spans="1:65" s="2" customFormat="1" ht="24.15" customHeight="1">
      <c r="A314" s="41"/>
      <c r="B314" s="42"/>
      <c r="C314" s="250" t="s">
        <v>418</v>
      </c>
      <c r="D314" s="250" t="s">
        <v>196</v>
      </c>
      <c r="E314" s="251" t="s">
        <v>419</v>
      </c>
      <c r="F314" s="252" t="s">
        <v>420</v>
      </c>
      <c r="G314" s="253" t="s">
        <v>199</v>
      </c>
      <c r="H314" s="254">
        <v>65.9</v>
      </c>
      <c r="I314" s="255"/>
      <c r="J314" s="256">
        <f>ROUND(I314*H314,2)</f>
        <v>0</v>
      </c>
      <c r="K314" s="257"/>
      <c r="L314" s="44"/>
      <c r="M314" s="258" t="s">
        <v>1</v>
      </c>
      <c r="N314" s="259" t="s">
        <v>47</v>
      </c>
      <c r="O314" s="94"/>
      <c r="P314" s="260">
        <f>O314*H314</f>
        <v>0</v>
      </c>
      <c r="Q314" s="260">
        <v>0</v>
      </c>
      <c r="R314" s="260">
        <f>Q314*H314</f>
        <v>0</v>
      </c>
      <c r="S314" s="260">
        <v>0.22</v>
      </c>
      <c r="T314" s="261">
        <f>S314*H314</f>
        <v>14.498000000000001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62" t="s">
        <v>200</v>
      </c>
      <c r="AT314" s="262" t="s">
        <v>196</v>
      </c>
      <c r="AU314" s="262" t="s">
        <v>92</v>
      </c>
      <c r="AY314" s="18" t="s">
        <v>195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8" t="s">
        <v>90</v>
      </c>
      <c r="BK314" s="154">
        <f>ROUND(I314*H314,2)</f>
        <v>0</v>
      </c>
      <c r="BL314" s="18" t="s">
        <v>200</v>
      </c>
      <c r="BM314" s="262" t="s">
        <v>421</v>
      </c>
    </row>
    <row r="315" spans="1:47" s="2" customFormat="1" ht="12">
      <c r="A315" s="41"/>
      <c r="B315" s="42"/>
      <c r="C315" s="43"/>
      <c r="D315" s="263" t="s">
        <v>202</v>
      </c>
      <c r="E315" s="43"/>
      <c r="F315" s="264" t="s">
        <v>420</v>
      </c>
      <c r="G315" s="43"/>
      <c r="H315" s="43"/>
      <c r="I315" s="221"/>
      <c r="J315" s="43"/>
      <c r="K315" s="43"/>
      <c r="L315" s="44"/>
      <c r="M315" s="265"/>
      <c r="N315" s="266"/>
      <c r="O315" s="94"/>
      <c r="P315" s="94"/>
      <c r="Q315" s="94"/>
      <c r="R315" s="94"/>
      <c r="S315" s="94"/>
      <c r="T315" s="95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8" t="s">
        <v>202</v>
      </c>
      <c r="AU315" s="18" t="s">
        <v>92</v>
      </c>
    </row>
    <row r="316" spans="1:51" s="14" customFormat="1" ht="12">
      <c r="A316" s="14"/>
      <c r="B316" s="289"/>
      <c r="C316" s="290"/>
      <c r="D316" s="263" t="s">
        <v>203</v>
      </c>
      <c r="E316" s="291" t="s">
        <v>1</v>
      </c>
      <c r="F316" s="292" t="s">
        <v>416</v>
      </c>
      <c r="G316" s="290"/>
      <c r="H316" s="291" t="s">
        <v>1</v>
      </c>
      <c r="I316" s="293"/>
      <c r="J316" s="290"/>
      <c r="K316" s="290"/>
      <c r="L316" s="294"/>
      <c r="M316" s="295"/>
      <c r="N316" s="296"/>
      <c r="O316" s="296"/>
      <c r="P316" s="296"/>
      <c r="Q316" s="296"/>
      <c r="R316" s="296"/>
      <c r="S316" s="296"/>
      <c r="T316" s="29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98" t="s">
        <v>203</v>
      </c>
      <c r="AU316" s="298" t="s">
        <v>92</v>
      </c>
      <c r="AV316" s="14" t="s">
        <v>90</v>
      </c>
      <c r="AW316" s="14" t="s">
        <v>35</v>
      </c>
      <c r="AX316" s="14" t="s">
        <v>82</v>
      </c>
      <c r="AY316" s="298" t="s">
        <v>195</v>
      </c>
    </row>
    <row r="317" spans="1:51" s="13" customFormat="1" ht="12">
      <c r="A317" s="13"/>
      <c r="B317" s="267"/>
      <c r="C317" s="268"/>
      <c r="D317" s="263" t="s">
        <v>203</v>
      </c>
      <c r="E317" s="269" t="s">
        <v>1</v>
      </c>
      <c r="F317" s="270" t="s">
        <v>417</v>
      </c>
      <c r="G317" s="268"/>
      <c r="H317" s="271">
        <v>65.9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7" t="s">
        <v>203</v>
      </c>
      <c r="AU317" s="277" t="s">
        <v>92</v>
      </c>
      <c r="AV317" s="13" t="s">
        <v>92</v>
      </c>
      <c r="AW317" s="13" t="s">
        <v>35</v>
      </c>
      <c r="AX317" s="13" t="s">
        <v>90</v>
      </c>
      <c r="AY317" s="277" t="s">
        <v>195</v>
      </c>
    </row>
    <row r="318" spans="1:65" s="2" customFormat="1" ht="24.15" customHeight="1">
      <c r="A318" s="41"/>
      <c r="B318" s="42"/>
      <c r="C318" s="250" t="s">
        <v>422</v>
      </c>
      <c r="D318" s="250" t="s">
        <v>196</v>
      </c>
      <c r="E318" s="251" t="s">
        <v>423</v>
      </c>
      <c r="F318" s="252" t="s">
        <v>424</v>
      </c>
      <c r="G318" s="253" t="s">
        <v>199</v>
      </c>
      <c r="H318" s="254">
        <v>780</v>
      </c>
      <c r="I318" s="255"/>
      <c r="J318" s="256">
        <f>ROUND(I318*H318,2)</f>
        <v>0</v>
      </c>
      <c r="K318" s="257"/>
      <c r="L318" s="44"/>
      <c r="M318" s="258" t="s">
        <v>1</v>
      </c>
      <c r="N318" s="259" t="s">
        <v>47</v>
      </c>
      <c r="O318" s="94"/>
      <c r="P318" s="260">
        <f>O318*H318</f>
        <v>0</v>
      </c>
      <c r="Q318" s="260">
        <v>0</v>
      </c>
      <c r="R318" s="260">
        <f>Q318*H318</f>
        <v>0</v>
      </c>
      <c r="S318" s="260">
        <v>0</v>
      </c>
      <c r="T318" s="261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62" t="s">
        <v>200</v>
      </c>
      <c r="AT318" s="262" t="s">
        <v>196</v>
      </c>
      <c r="AU318" s="262" t="s">
        <v>92</v>
      </c>
      <c r="AY318" s="18" t="s">
        <v>195</v>
      </c>
      <c r="BE318" s="154">
        <f>IF(N318="základní",J318,0)</f>
        <v>0</v>
      </c>
      <c r="BF318" s="154">
        <f>IF(N318="snížená",J318,0)</f>
        <v>0</v>
      </c>
      <c r="BG318" s="154">
        <f>IF(N318="zákl. přenesená",J318,0)</f>
        <v>0</v>
      </c>
      <c r="BH318" s="154">
        <f>IF(N318="sníž. přenesená",J318,0)</f>
        <v>0</v>
      </c>
      <c r="BI318" s="154">
        <f>IF(N318="nulová",J318,0)</f>
        <v>0</v>
      </c>
      <c r="BJ318" s="18" t="s">
        <v>90</v>
      </c>
      <c r="BK318" s="154">
        <f>ROUND(I318*H318,2)</f>
        <v>0</v>
      </c>
      <c r="BL318" s="18" t="s">
        <v>200</v>
      </c>
      <c r="BM318" s="262" t="s">
        <v>425</v>
      </c>
    </row>
    <row r="319" spans="1:47" s="2" customFormat="1" ht="12">
      <c r="A319" s="41"/>
      <c r="B319" s="42"/>
      <c r="C319" s="43"/>
      <c r="D319" s="263" t="s">
        <v>202</v>
      </c>
      <c r="E319" s="43"/>
      <c r="F319" s="264" t="s">
        <v>424</v>
      </c>
      <c r="G319" s="43"/>
      <c r="H319" s="43"/>
      <c r="I319" s="221"/>
      <c r="J319" s="43"/>
      <c r="K319" s="43"/>
      <c r="L319" s="44"/>
      <c r="M319" s="265"/>
      <c r="N319" s="266"/>
      <c r="O319" s="94"/>
      <c r="P319" s="94"/>
      <c r="Q319" s="94"/>
      <c r="R319" s="94"/>
      <c r="S319" s="94"/>
      <c r="T319" s="95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8" t="s">
        <v>202</v>
      </c>
      <c r="AU319" s="18" t="s">
        <v>92</v>
      </c>
    </row>
    <row r="320" spans="1:65" s="2" customFormat="1" ht="33" customHeight="1">
      <c r="A320" s="41"/>
      <c r="B320" s="42"/>
      <c r="C320" s="250" t="s">
        <v>426</v>
      </c>
      <c r="D320" s="250" t="s">
        <v>196</v>
      </c>
      <c r="E320" s="251" t="s">
        <v>427</v>
      </c>
      <c r="F320" s="252" t="s">
        <v>428</v>
      </c>
      <c r="G320" s="253" t="s">
        <v>255</v>
      </c>
      <c r="H320" s="254">
        <v>629.2</v>
      </c>
      <c r="I320" s="255"/>
      <c r="J320" s="256">
        <f>ROUND(I320*H320,2)</f>
        <v>0</v>
      </c>
      <c r="K320" s="257"/>
      <c r="L320" s="44"/>
      <c r="M320" s="258" t="s">
        <v>1</v>
      </c>
      <c r="N320" s="259" t="s">
        <v>47</v>
      </c>
      <c r="O320" s="94"/>
      <c r="P320" s="260">
        <f>O320*H320</f>
        <v>0</v>
      </c>
      <c r="Q320" s="260">
        <v>0</v>
      </c>
      <c r="R320" s="260">
        <f>Q320*H320</f>
        <v>0</v>
      </c>
      <c r="S320" s="260">
        <v>0</v>
      </c>
      <c r="T320" s="261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62" t="s">
        <v>200</v>
      </c>
      <c r="AT320" s="262" t="s">
        <v>196</v>
      </c>
      <c r="AU320" s="262" t="s">
        <v>92</v>
      </c>
      <c r="AY320" s="18" t="s">
        <v>195</v>
      </c>
      <c r="BE320" s="154">
        <f>IF(N320="základní",J320,0)</f>
        <v>0</v>
      </c>
      <c r="BF320" s="154">
        <f>IF(N320="snížená",J320,0)</f>
        <v>0</v>
      </c>
      <c r="BG320" s="154">
        <f>IF(N320="zákl. přenesená",J320,0)</f>
        <v>0</v>
      </c>
      <c r="BH320" s="154">
        <f>IF(N320="sníž. přenesená",J320,0)</f>
        <v>0</v>
      </c>
      <c r="BI320" s="154">
        <f>IF(N320="nulová",J320,0)</f>
        <v>0</v>
      </c>
      <c r="BJ320" s="18" t="s">
        <v>90</v>
      </c>
      <c r="BK320" s="154">
        <f>ROUND(I320*H320,2)</f>
        <v>0</v>
      </c>
      <c r="BL320" s="18" t="s">
        <v>200</v>
      </c>
      <c r="BM320" s="262" t="s">
        <v>429</v>
      </c>
    </row>
    <row r="321" spans="1:47" s="2" customFormat="1" ht="12">
      <c r="A321" s="41"/>
      <c r="B321" s="42"/>
      <c r="C321" s="43"/>
      <c r="D321" s="263" t="s">
        <v>202</v>
      </c>
      <c r="E321" s="43"/>
      <c r="F321" s="264" t="s">
        <v>428</v>
      </c>
      <c r="G321" s="43"/>
      <c r="H321" s="43"/>
      <c r="I321" s="221"/>
      <c r="J321" s="43"/>
      <c r="K321" s="43"/>
      <c r="L321" s="44"/>
      <c r="M321" s="265"/>
      <c r="N321" s="266"/>
      <c r="O321" s="94"/>
      <c r="P321" s="94"/>
      <c r="Q321" s="94"/>
      <c r="R321" s="94"/>
      <c r="S321" s="94"/>
      <c r="T321" s="95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8" t="s">
        <v>202</v>
      </c>
      <c r="AU321" s="18" t="s">
        <v>92</v>
      </c>
    </row>
    <row r="322" spans="1:51" s="13" customFormat="1" ht="12">
      <c r="A322" s="13"/>
      <c r="B322" s="267"/>
      <c r="C322" s="268"/>
      <c r="D322" s="263" t="s">
        <v>203</v>
      </c>
      <c r="E322" s="269" t="s">
        <v>1</v>
      </c>
      <c r="F322" s="270" t="s">
        <v>430</v>
      </c>
      <c r="G322" s="268"/>
      <c r="H322" s="271">
        <v>629.2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77" t="s">
        <v>203</v>
      </c>
      <c r="AU322" s="277" t="s">
        <v>92</v>
      </c>
      <c r="AV322" s="13" t="s">
        <v>92</v>
      </c>
      <c r="AW322" s="13" t="s">
        <v>35</v>
      </c>
      <c r="AX322" s="13" t="s">
        <v>90</v>
      </c>
      <c r="AY322" s="277" t="s">
        <v>195</v>
      </c>
    </row>
    <row r="323" spans="1:65" s="2" customFormat="1" ht="33" customHeight="1">
      <c r="A323" s="41"/>
      <c r="B323" s="42"/>
      <c r="C323" s="250" t="s">
        <v>431</v>
      </c>
      <c r="D323" s="250" t="s">
        <v>196</v>
      </c>
      <c r="E323" s="251" t="s">
        <v>432</v>
      </c>
      <c r="F323" s="252" t="s">
        <v>433</v>
      </c>
      <c r="G323" s="253" t="s">
        <v>255</v>
      </c>
      <c r="H323" s="254">
        <v>404.99</v>
      </c>
      <c r="I323" s="255"/>
      <c r="J323" s="256">
        <f>ROUND(I323*H323,2)</f>
        <v>0</v>
      </c>
      <c r="K323" s="257"/>
      <c r="L323" s="44"/>
      <c r="M323" s="258" t="s">
        <v>1</v>
      </c>
      <c r="N323" s="259" t="s">
        <v>47</v>
      </c>
      <c r="O323" s="94"/>
      <c r="P323" s="260">
        <f>O323*H323</f>
        <v>0</v>
      </c>
      <c r="Q323" s="260">
        <v>0</v>
      </c>
      <c r="R323" s="260">
        <f>Q323*H323</f>
        <v>0</v>
      </c>
      <c r="S323" s="260">
        <v>0</v>
      </c>
      <c r="T323" s="261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2" t="s">
        <v>200</v>
      </c>
      <c r="AT323" s="262" t="s">
        <v>196</v>
      </c>
      <c r="AU323" s="262" t="s">
        <v>92</v>
      </c>
      <c r="AY323" s="18" t="s">
        <v>195</v>
      </c>
      <c r="BE323" s="154">
        <f>IF(N323="základní",J323,0)</f>
        <v>0</v>
      </c>
      <c r="BF323" s="154">
        <f>IF(N323="snížená",J323,0)</f>
        <v>0</v>
      </c>
      <c r="BG323" s="154">
        <f>IF(N323="zákl. přenesená",J323,0)</f>
        <v>0</v>
      </c>
      <c r="BH323" s="154">
        <f>IF(N323="sníž. přenesená",J323,0)</f>
        <v>0</v>
      </c>
      <c r="BI323" s="154">
        <f>IF(N323="nulová",J323,0)</f>
        <v>0</v>
      </c>
      <c r="BJ323" s="18" t="s">
        <v>90</v>
      </c>
      <c r="BK323" s="154">
        <f>ROUND(I323*H323,2)</f>
        <v>0</v>
      </c>
      <c r="BL323" s="18" t="s">
        <v>200</v>
      </c>
      <c r="BM323" s="262" t="s">
        <v>434</v>
      </c>
    </row>
    <row r="324" spans="1:47" s="2" customFormat="1" ht="12">
      <c r="A324" s="41"/>
      <c r="B324" s="42"/>
      <c r="C324" s="43"/>
      <c r="D324" s="263" t="s">
        <v>202</v>
      </c>
      <c r="E324" s="43"/>
      <c r="F324" s="264" t="s">
        <v>433</v>
      </c>
      <c r="G324" s="43"/>
      <c r="H324" s="43"/>
      <c r="I324" s="221"/>
      <c r="J324" s="43"/>
      <c r="K324" s="43"/>
      <c r="L324" s="44"/>
      <c r="M324" s="265"/>
      <c r="N324" s="266"/>
      <c r="O324" s="94"/>
      <c r="P324" s="94"/>
      <c r="Q324" s="94"/>
      <c r="R324" s="94"/>
      <c r="S324" s="94"/>
      <c r="T324" s="9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8" t="s">
        <v>202</v>
      </c>
      <c r="AU324" s="18" t="s">
        <v>92</v>
      </c>
    </row>
    <row r="325" spans="1:51" s="13" customFormat="1" ht="12">
      <c r="A325" s="13"/>
      <c r="B325" s="267"/>
      <c r="C325" s="268"/>
      <c r="D325" s="263" t="s">
        <v>203</v>
      </c>
      <c r="E325" s="269" t="s">
        <v>1</v>
      </c>
      <c r="F325" s="270" t="s">
        <v>435</v>
      </c>
      <c r="G325" s="268"/>
      <c r="H325" s="271">
        <v>404.99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7" t="s">
        <v>203</v>
      </c>
      <c r="AU325" s="277" t="s">
        <v>92</v>
      </c>
      <c r="AV325" s="13" t="s">
        <v>92</v>
      </c>
      <c r="AW325" s="13" t="s">
        <v>35</v>
      </c>
      <c r="AX325" s="13" t="s">
        <v>90</v>
      </c>
      <c r="AY325" s="277" t="s">
        <v>195</v>
      </c>
    </row>
    <row r="326" spans="1:65" s="2" customFormat="1" ht="33" customHeight="1">
      <c r="A326" s="41"/>
      <c r="B326" s="42"/>
      <c r="C326" s="250" t="s">
        <v>436</v>
      </c>
      <c r="D326" s="250" t="s">
        <v>196</v>
      </c>
      <c r="E326" s="251" t="s">
        <v>437</v>
      </c>
      <c r="F326" s="252" t="s">
        <v>438</v>
      </c>
      <c r="G326" s="253" t="s">
        <v>268</v>
      </c>
      <c r="H326" s="254">
        <v>809.98</v>
      </c>
      <c r="I326" s="255"/>
      <c r="J326" s="256">
        <f>ROUND(I326*H326,2)</f>
        <v>0</v>
      </c>
      <c r="K326" s="257"/>
      <c r="L326" s="44"/>
      <c r="M326" s="258" t="s">
        <v>1</v>
      </c>
      <c r="N326" s="259" t="s">
        <v>47</v>
      </c>
      <c r="O326" s="94"/>
      <c r="P326" s="260">
        <f>O326*H326</f>
        <v>0</v>
      </c>
      <c r="Q326" s="260">
        <v>0</v>
      </c>
      <c r="R326" s="260">
        <f>Q326*H326</f>
        <v>0</v>
      </c>
      <c r="S326" s="260">
        <v>0</v>
      </c>
      <c r="T326" s="261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2" t="s">
        <v>200</v>
      </c>
      <c r="AT326" s="262" t="s">
        <v>196</v>
      </c>
      <c r="AU326" s="262" t="s">
        <v>92</v>
      </c>
      <c r="AY326" s="18" t="s">
        <v>195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8" t="s">
        <v>90</v>
      </c>
      <c r="BK326" s="154">
        <f>ROUND(I326*H326,2)</f>
        <v>0</v>
      </c>
      <c r="BL326" s="18" t="s">
        <v>200</v>
      </c>
      <c r="BM326" s="262" t="s">
        <v>439</v>
      </c>
    </row>
    <row r="327" spans="1:47" s="2" customFormat="1" ht="12">
      <c r="A327" s="41"/>
      <c r="B327" s="42"/>
      <c r="C327" s="43"/>
      <c r="D327" s="263" t="s">
        <v>202</v>
      </c>
      <c r="E327" s="43"/>
      <c r="F327" s="264" t="s">
        <v>438</v>
      </c>
      <c r="G327" s="43"/>
      <c r="H327" s="43"/>
      <c r="I327" s="221"/>
      <c r="J327" s="43"/>
      <c r="K327" s="43"/>
      <c r="L327" s="44"/>
      <c r="M327" s="265"/>
      <c r="N327" s="266"/>
      <c r="O327" s="94"/>
      <c r="P327" s="94"/>
      <c r="Q327" s="94"/>
      <c r="R327" s="94"/>
      <c r="S327" s="94"/>
      <c r="T327" s="95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8" t="s">
        <v>202</v>
      </c>
      <c r="AU327" s="18" t="s">
        <v>92</v>
      </c>
    </row>
    <row r="328" spans="1:51" s="13" customFormat="1" ht="12">
      <c r="A328" s="13"/>
      <c r="B328" s="267"/>
      <c r="C328" s="268"/>
      <c r="D328" s="263" t="s">
        <v>203</v>
      </c>
      <c r="E328" s="269" t="s">
        <v>1</v>
      </c>
      <c r="F328" s="270" t="s">
        <v>440</v>
      </c>
      <c r="G328" s="268"/>
      <c r="H328" s="271">
        <v>809.98</v>
      </c>
      <c r="I328" s="272"/>
      <c r="J328" s="268"/>
      <c r="K328" s="268"/>
      <c r="L328" s="273"/>
      <c r="M328" s="274"/>
      <c r="N328" s="275"/>
      <c r="O328" s="275"/>
      <c r="P328" s="275"/>
      <c r="Q328" s="275"/>
      <c r="R328" s="275"/>
      <c r="S328" s="275"/>
      <c r="T328" s="27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77" t="s">
        <v>203</v>
      </c>
      <c r="AU328" s="277" t="s">
        <v>92</v>
      </c>
      <c r="AV328" s="13" t="s">
        <v>92</v>
      </c>
      <c r="AW328" s="13" t="s">
        <v>35</v>
      </c>
      <c r="AX328" s="13" t="s">
        <v>90</v>
      </c>
      <c r="AY328" s="277" t="s">
        <v>195</v>
      </c>
    </row>
    <row r="329" spans="1:65" s="2" customFormat="1" ht="16.5" customHeight="1">
      <c r="A329" s="41"/>
      <c r="B329" s="42"/>
      <c r="C329" s="250" t="s">
        <v>441</v>
      </c>
      <c r="D329" s="250" t="s">
        <v>196</v>
      </c>
      <c r="E329" s="251" t="s">
        <v>442</v>
      </c>
      <c r="F329" s="252" t="s">
        <v>443</v>
      </c>
      <c r="G329" s="253" t="s">
        <v>255</v>
      </c>
      <c r="H329" s="254">
        <v>629.2</v>
      </c>
      <c r="I329" s="255"/>
      <c r="J329" s="256">
        <f>ROUND(I329*H329,2)</f>
        <v>0</v>
      </c>
      <c r="K329" s="257"/>
      <c r="L329" s="44"/>
      <c r="M329" s="258" t="s">
        <v>1</v>
      </c>
      <c r="N329" s="259" t="s">
        <v>47</v>
      </c>
      <c r="O329" s="94"/>
      <c r="P329" s="260">
        <f>O329*H329</f>
        <v>0</v>
      </c>
      <c r="Q329" s="260">
        <v>0</v>
      </c>
      <c r="R329" s="260">
        <f>Q329*H329</f>
        <v>0</v>
      </c>
      <c r="S329" s="260">
        <v>0</v>
      </c>
      <c r="T329" s="261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2" t="s">
        <v>200</v>
      </c>
      <c r="AT329" s="262" t="s">
        <v>196</v>
      </c>
      <c r="AU329" s="262" t="s">
        <v>92</v>
      </c>
      <c r="AY329" s="18" t="s">
        <v>195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8" t="s">
        <v>90</v>
      </c>
      <c r="BK329" s="154">
        <f>ROUND(I329*H329,2)</f>
        <v>0</v>
      </c>
      <c r="BL329" s="18" t="s">
        <v>200</v>
      </c>
      <c r="BM329" s="262" t="s">
        <v>444</v>
      </c>
    </row>
    <row r="330" spans="1:47" s="2" customFormat="1" ht="12">
      <c r="A330" s="41"/>
      <c r="B330" s="42"/>
      <c r="C330" s="43"/>
      <c r="D330" s="263" t="s">
        <v>202</v>
      </c>
      <c r="E330" s="43"/>
      <c r="F330" s="264" t="s">
        <v>443</v>
      </c>
      <c r="G330" s="43"/>
      <c r="H330" s="43"/>
      <c r="I330" s="221"/>
      <c r="J330" s="43"/>
      <c r="K330" s="43"/>
      <c r="L330" s="44"/>
      <c r="M330" s="265"/>
      <c r="N330" s="266"/>
      <c r="O330" s="94"/>
      <c r="P330" s="94"/>
      <c r="Q330" s="94"/>
      <c r="R330" s="94"/>
      <c r="S330" s="94"/>
      <c r="T330" s="95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8" t="s">
        <v>202</v>
      </c>
      <c r="AU330" s="18" t="s">
        <v>92</v>
      </c>
    </row>
    <row r="331" spans="1:65" s="2" customFormat="1" ht="24.15" customHeight="1">
      <c r="A331" s="41"/>
      <c r="B331" s="42"/>
      <c r="C331" s="250" t="s">
        <v>445</v>
      </c>
      <c r="D331" s="250" t="s">
        <v>196</v>
      </c>
      <c r="E331" s="251" t="s">
        <v>446</v>
      </c>
      <c r="F331" s="252" t="s">
        <v>447</v>
      </c>
      <c r="G331" s="253" t="s">
        <v>255</v>
      </c>
      <c r="H331" s="254">
        <v>211.47</v>
      </c>
      <c r="I331" s="255"/>
      <c r="J331" s="256">
        <f>ROUND(I331*H331,2)</f>
        <v>0</v>
      </c>
      <c r="K331" s="257"/>
      <c r="L331" s="44"/>
      <c r="M331" s="258" t="s">
        <v>1</v>
      </c>
      <c r="N331" s="259" t="s">
        <v>47</v>
      </c>
      <c r="O331" s="94"/>
      <c r="P331" s="260">
        <f>O331*H331</f>
        <v>0</v>
      </c>
      <c r="Q331" s="260">
        <v>0</v>
      </c>
      <c r="R331" s="260">
        <f>Q331*H331</f>
        <v>0</v>
      </c>
      <c r="S331" s="260">
        <v>0</v>
      </c>
      <c r="T331" s="261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2" t="s">
        <v>200</v>
      </c>
      <c r="AT331" s="262" t="s">
        <v>196</v>
      </c>
      <c r="AU331" s="262" t="s">
        <v>92</v>
      </c>
      <c r="AY331" s="18" t="s">
        <v>195</v>
      </c>
      <c r="BE331" s="154">
        <f>IF(N331="základní",J331,0)</f>
        <v>0</v>
      </c>
      <c r="BF331" s="154">
        <f>IF(N331="snížená",J331,0)</f>
        <v>0</v>
      </c>
      <c r="BG331" s="154">
        <f>IF(N331="zákl. přenesená",J331,0)</f>
        <v>0</v>
      </c>
      <c r="BH331" s="154">
        <f>IF(N331="sníž. přenesená",J331,0)</f>
        <v>0</v>
      </c>
      <c r="BI331" s="154">
        <f>IF(N331="nulová",J331,0)</f>
        <v>0</v>
      </c>
      <c r="BJ331" s="18" t="s">
        <v>90</v>
      </c>
      <c r="BK331" s="154">
        <f>ROUND(I331*H331,2)</f>
        <v>0</v>
      </c>
      <c r="BL331" s="18" t="s">
        <v>200</v>
      </c>
      <c r="BM331" s="262" t="s">
        <v>448</v>
      </c>
    </row>
    <row r="332" spans="1:47" s="2" customFormat="1" ht="12">
      <c r="A332" s="41"/>
      <c r="B332" s="42"/>
      <c r="C332" s="43"/>
      <c r="D332" s="263" t="s">
        <v>202</v>
      </c>
      <c r="E332" s="43"/>
      <c r="F332" s="264" t="s">
        <v>447</v>
      </c>
      <c r="G332" s="43"/>
      <c r="H332" s="43"/>
      <c r="I332" s="221"/>
      <c r="J332" s="43"/>
      <c r="K332" s="43"/>
      <c r="L332" s="44"/>
      <c r="M332" s="265"/>
      <c r="N332" s="266"/>
      <c r="O332" s="94"/>
      <c r="P332" s="94"/>
      <c r="Q332" s="94"/>
      <c r="R332" s="94"/>
      <c r="S332" s="94"/>
      <c r="T332" s="95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8" t="s">
        <v>202</v>
      </c>
      <c r="AU332" s="18" t="s">
        <v>92</v>
      </c>
    </row>
    <row r="333" spans="1:51" s="13" customFormat="1" ht="12">
      <c r="A333" s="13"/>
      <c r="B333" s="267"/>
      <c r="C333" s="268"/>
      <c r="D333" s="263" t="s">
        <v>203</v>
      </c>
      <c r="E333" s="269" t="s">
        <v>1</v>
      </c>
      <c r="F333" s="270" t="s">
        <v>449</v>
      </c>
      <c r="G333" s="268"/>
      <c r="H333" s="271">
        <v>139.92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7" t="s">
        <v>203</v>
      </c>
      <c r="AU333" s="277" t="s">
        <v>92</v>
      </c>
      <c r="AV333" s="13" t="s">
        <v>92</v>
      </c>
      <c r="AW333" s="13" t="s">
        <v>35</v>
      </c>
      <c r="AX333" s="13" t="s">
        <v>82</v>
      </c>
      <c r="AY333" s="277" t="s">
        <v>195</v>
      </c>
    </row>
    <row r="334" spans="1:51" s="13" customFormat="1" ht="12">
      <c r="A334" s="13"/>
      <c r="B334" s="267"/>
      <c r="C334" s="268"/>
      <c r="D334" s="263" t="s">
        <v>203</v>
      </c>
      <c r="E334" s="269" t="s">
        <v>1</v>
      </c>
      <c r="F334" s="270" t="s">
        <v>450</v>
      </c>
      <c r="G334" s="268"/>
      <c r="H334" s="271">
        <v>71.55</v>
      </c>
      <c r="I334" s="272"/>
      <c r="J334" s="268"/>
      <c r="K334" s="268"/>
      <c r="L334" s="273"/>
      <c r="M334" s="274"/>
      <c r="N334" s="275"/>
      <c r="O334" s="275"/>
      <c r="P334" s="275"/>
      <c r="Q334" s="275"/>
      <c r="R334" s="275"/>
      <c r="S334" s="275"/>
      <c r="T334" s="27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77" t="s">
        <v>203</v>
      </c>
      <c r="AU334" s="277" t="s">
        <v>92</v>
      </c>
      <c r="AV334" s="13" t="s">
        <v>92</v>
      </c>
      <c r="AW334" s="13" t="s">
        <v>35</v>
      </c>
      <c r="AX334" s="13" t="s">
        <v>82</v>
      </c>
      <c r="AY334" s="277" t="s">
        <v>195</v>
      </c>
    </row>
    <row r="335" spans="1:51" s="15" customFormat="1" ht="12">
      <c r="A335" s="15"/>
      <c r="B335" s="299"/>
      <c r="C335" s="300"/>
      <c r="D335" s="263" t="s">
        <v>203</v>
      </c>
      <c r="E335" s="301" t="s">
        <v>1</v>
      </c>
      <c r="F335" s="302" t="s">
        <v>234</v>
      </c>
      <c r="G335" s="300"/>
      <c r="H335" s="303">
        <v>211.46999999999997</v>
      </c>
      <c r="I335" s="304"/>
      <c r="J335" s="300"/>
      <c r="K335" s="300"/>
      <c r="L335" s="305"/>
      <c r="M335" s="306"/>
      <c r="N335" s="307"/>
      <c r="O335" s="307"/>
      <c r="P335" s="307"/>
      <c r="Q335" s="307"/>
      <c r="R335" s="307"/>
      <c r="S335" s="307"/>
      <c r="T335" s="308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309" t="s">
        <v>203</v>
      </c>
      <c r="AU335" s="309" t="s">
        <v>92</v>
      </c>
      <c r="AV335" s="15" t="s">
        <v>200</v>
      </c>
      <c r="AW335" s="15" t="s">
        <v>35</v>
      </c>
      <c r="AX335" s="15" t="s">
        <v>90</v>
      </c>
      <c r="AY335" s="309" t="s">
        <v>195</v>
      </c>
    </row>
    <row r="336" spans="1:65" s="2" customFormat="1" ht="24.15" customHeight="1">
      <c r="A336" s="41"/>
      <c r="B336" s="42"/>
      <c r="C336" s="250" t="s">
        <v>451</v>
      </c>
      <c r="D336" s="250" t="s">
        <v>196</v>
      </c>
      <c r="E336" s="251" t="s">
        <v>452</v>
      </c>
      <c r="F336" s="252" t="s">
        <v>453</v>
      </c>
      <c r="G336" s="253" t="s">
        <v>255</v>
      </c>
      <c r="H336" s="254">
        <v>12.774</v>
      </c>
      <c r="I336" s="255"/>
      <c r="J336" s="256">
        <f>ROUND(I336*H336,2)</f>
        <v>0</v>
      </c>
      <c r="K336" s="257"/>
      <c r="L336" s="44"/>
      <c r="M336" s="258" t="s">
        <v>1</v>
      </c>
      <c r="N336" s="259" t="s">
        <v>47</v>
      </c>
      <c r="O336" s="94"/>
      <c r="P336" s="260">
        <f>O336*H336</f>
        <v>0</v>
      </c>
      <c r="Q336" s="260">
        <v>0</v>
      </c>
      <c r="R336" s="260">
        <f>Q336*H336</f>
        <v>0</v>
      </c>
      <c r="S336" s="260">
        <v>0</v>
      </c>
      <c r="T336" s="261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62" t="s">
        <v>200</v>
      </c>
      <c r="AT336" s="262" t="s">
        <v>196</v>
      </c>
      <c r="AU336" s="262" t="s">
        <v>92</v>
      </c>
      <c r="AY336" s="18" t="s">
        <v>195</v>
      </c>
      <c r="BE336" s="154">
        <f>IF(N336="základní",J336,0)</f>
        <v>0</v>
      </c>
      <c r="BF336" s="154">
        <f>IF(N336="snížená",J336,0)</f>
        <v>0</v>
      </c>
      <c r="BG336" s="154">
        <f>IF(N336="zákl. přenesená",J336,0)</f>
        <v>0</v>
      </c>
      <c r="BH336" s="154">
        <f>IF(N336="sníž. přenesená",J336,0)</f>
        <v>0</v>
      </c>
      <c r="BI336" s="154">
        <f>IF(N336="nulová",J336,0)</f>
        <v>0</v>
      </c>
      <c r="BJ336" s="18" t="s">
        <v>90</v>
      </c>
      <c r="BK336" s="154">
        <f>ROUND(I336*H336,2)</f>
        <v>0</v>
      </c>
      <c r="BL336" s="18" t="s">
        <v>200</v>
      </c>
      <c r="BM336" s="262" t="s">
        <v>454</v>
      </c>
    </row>
    <row r="337" spans="1:47" s="2" customFormat="1" ht="12">
      <c r="A337" s="41"/>
      <c r="B337" s="42"/>
      <c r="C337" s="43"/>
      <c r="D337" s="263" t="s">
        <v>202</v>
      </c>
      <c r="E337" s="43"/>
      <c r="F337" s="264" t="s">
        <v>453</v>
      </c>
      <c r="G337" s="43"/>
      <c r="H337" s="43"/>
      <c r="I337" s="221"/>
      <c r="J337" s="43"/>
      <c r="K337" s="43"/>
      <c r="L337" s="44"/>
      <c r="M337" s="265"/>
      <c r="N337" s="266"/>
      <c r="O337" s="94"/>
      <c r="P337" s="94"/>
      <c r="Q337" s="94"/>
      <c r="R337" s="94"/>
      <c r="S337" s="94"/>
      <c r="T337" s="95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8" t="s">
        <v>202</v>
      </c>
      <c r="AU337" s="18" t="s">
        <v>92</v>
      </c>
    </row>
    <row r="338" spans="1:51" s="14" customFormat="1" ht="12">
      <c r="A338" s="14"/>
      <c r="B338" s="289"/>
      <c r="C338" s="290"/>
      <c r="D338" s="263" t="s">
        <v>203</v>
      </c>
      <c r="E338" s="291" t="s">
        <v>1</v>
      </c>
      <c r="F338" s="292" t="s">
        <v>455</v>
      </c>
      <c r="G338" s="290"/>
      <c r="H338" s="291" t="s">
        <v>1</v>
      </c>
      <c r="I338" s="293"/>
      <c r="J338" s="290"/>
      <c r="K338" s="290"/>
      <c r="L338" s="294"/>
      <c r="M338" s="295"/>
      <c r="N338" s="296"/>
      <c r="O338" s="296"/>
      <c r="P338" s="296"/>
      <c r="Q338" s="296"/>
      <c r="R338" s="296"/>
      <c r="S338" s="296"/>
      <c r="T338" s="29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98" t="s">
        <v>203</v>
      </c>
      <c r="AU338" s="298" t="s">
        <v>92</v>
      </c>
      <c r="AV338" s="14" t="s">
        <v>90</v>
      </c>
      <c r="AW338" s="14" t="s">
        <v>35</v>
      </c>
      <c r="AX338" s="14" t="s">
        <v>82</v>
      </c>
      <c r="AY338" s="298" t="s">
        <v>195</v>
      </c>
    </row>
    <row r="339" spans="1:51" s="13" customFormat="1" ht="12">
      <c r="A339" s="13"/>
      <c r="B339" s="267"/>
      <c r="C339" s="268"/>
      <c r="D339" s="263" t="s">
        <v>203</v>
      </c>
      <c r="E339" s="269" t="s">
        <v>1</v>
      </c>
      <c r="F339" s="270" t="s">
        <v>456</v>
      </c>
      <c r="G339" s="268"/>
      <c r="H339" s="271">
        <v>1.218</v>
      </c>
      <c r="I339" s="272"/>
      <c r="J339" s="268"/>
      <c r="K339" s="268"/>
      <c r="L339" s="273"/>
      <c r="M339" s="274"/>
      <c r="N339" s="275"/>
      <c r="O339" s="275"/>
      <c r="P339" s="275"/>
      <c r="Q339" s="275"/>
      <c r="R339" s="275"/>
      <c r="S339" s="275"/>
      <c r="T339" s="27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7" t="s">
        <v>203</v>
      </c>
      <c r="AU339" s="277" t="s">
        <v>92</v>
      </c>
      <c r="AV339" s="13" t="s">
        <v>92</v>
      </c>
      <c r="AW339" s="13" t="s">
        <v>35</v>
      </c>
      <c r="AX339" s="13" t="s">
        <v>82</v>
      </c>
      <c r="AY339" s="277" t="s">
        <v>195</v>
      </c>
    </row>
    <row r="340" spans="1:51" s="14" customFormat="1" ht="12">
      <c r="A340" s="14"/>
      <c r="B340" s="289"/>
      <c r="C340" s="290"/>
      <c r="D340" s="263" t="s">
        <v>203</v>
      </c>
      <c r="E340" s="291" t="s">
        <v>1</v>
      </c>
      <c r="F340" s="292" t="s">
        <v>457</v>
      </c>
      <c r="G340" s="290"/>
      <c r="H340" s="291" t="s">
        <v>1</v>
      </c>
      <c r="I340" s="293"/>
      <c r="J340" s="290"/>
      <c r="K340" s="290"/>
      <c r="L340" s="294"/>
      <c r="M340" s="295"/>
      <c r="N340" s="296"/>
      <c r="O340" s="296"/>
      <c r="P340" s="296"/>
      <c r="Q340" s="296"/>
      <c r="R340" s="296"/>
      <c r="S340" s="296"/>
      <c r="T340" s="29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98" t="s">
        <v>203</v>
      </c>
      <c r="AU340" s="298" t="s">
        <v>92</v>
      </c>
      <c r="AV340" s="14" t="s">
        <v>90</v>
      </c>
      <c r="AW340" s="14" t="s">
        <v>35</v>
      </c>
      <c r="AX340" s="14" t="s">
        <v>82</v>
      </c>
      <c r="AY340" s="298" t="s">
        <v>195</v>
      </c>
    </row>
    <row r="341" spans="1:51" s="13" customFormat="1" ht="12">
      <c r="A341" s="13"/>
      <c r="B341" s="267"/>
      <c r="C341" s="268"/>
      <c r="D341" s="263" t="s">
        <v>203</v>
      </c>
      <c r="E341" s="269" t="s">
        <v>1</v>
      </c>
      <c r="F341" s="270" t="s">
        <v>458</v>
      </c>
      <c r="G341" s="268"/>
      <c r="H341" s="271">
        <v>9.351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7" t="s">
        <v>203</v>
      </c>
      <c r="AU341" s="277" t="s">
        <v>92</v>
      </c>
      <c r="AV341" s="13" t="s">
        <v>92</v>
      </c>
      <c r="AW341" s="13" t="s">
        <v>35</v>
      </c>
      <c r="AX341" s="13" t="s">
        <v>82</v>
      </c>
      <c r="AY341" s="277" t="s">
        <v>195</v>
      </c>
    </row>
    <row r="342" spans="1:51" s="14" customFormat="1" ht="12">
      <c r="A342" s="14"/>
      <c r="B342" s="289"/>
      <c r="C342" s="290"/>
      <c r="D342" s="263" t="s">
        <v>203</v>
      </c>
      <c r="E342" s="291" t="s">
        <v>1</v>
      </c>
      <c r="F342" s="292" t="s">
        <v>459</v>
      </c>
      <c r="G342" s="290"/>
      <c r="H342" s="291" t="s">
        <v>1</v>
      </c>
      <c r="I342" s="293"/>
      <c r="J342" s="290"/>
      <c r="K342" s="290"/>
      <c r="L342" s="294"/>
      <c r="M342" s="295"/>
      <c r="N342" s="296"/>
      <c r="O342" s="296"/>
      <c r="P342" s="296"/>
      <c r="Q342" s="296"/>
      <c r="R342" s="296"/>
      <c r="S342" s="296"/>
      <c r="T342" s="29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98" t="s">
        <v>203</v>
      </c>
      <c r="AU342" s="298" t="s">
        <v>92</v>
      </c>
      <c r="AV342" s="14" t="s">
        <v>90</v>
      </c>
      <c r="AW342" s="14" t="s">
        <v>35</v>
      </c>
      <c r="AX342" s="14" t="s">
        <v>82</v>
      </c>
      <c r="AY342" s="298" t="s">
        <v>195</v>
      </c>
    </row>
    <row r="343" spans="1:51" s="13" customFormat="1" ht="12">
      <c r="A343" s="13"/>
      <c r="B343" s="267"/>
      <c r="C343" s="268"/>
      <c r="D343" s="263" t="s">
        <v>203</v>
      </c>
      <c r="E343" s="269" t="s">
        <v>1</v>
      </c>
      <c r="F343" s="270" t="s">
        <v>460</v>
      </c>
      <c r="G343" s="268"/>
      <c r="H343" s="271">
        <v>2.205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7" t="s">
        <v>203</v>
      </c>
      <c r="AU343" s="277" t="s">
        <v>92</v>
      </c>
      <c r="AV343" s="13" t="s">
        <v>92</v>
      </c>
      <c r="AW343" s="13" t="s">
        <v>35</v>
      </c>
      <c r="AX343" s="13" t="s">
        <v>82</v>
      </c>
      <c r="AY343" s="277" t="s">
        <v>195</v>
      </c>
    </row>
    <row r="344" spans="1:51" s="15" customFormat="1" ht="12">
      <c r="A344" s="15"/>
      <c r="B344" s="299"/>
      <c r="C344" s="300"/>
      <c r="D344" s="263" t="s">
        <v>203</v>
      </c>
      <c r="E344" s="301" t="s">
        <v>1</v>
      </c>
      <c r="F344" s="302" t="s">
        <v>234</v>
      </c>
      <c r="G344" s="300"/>
      <c r="H344" s="303">
        <v>12.774000000000001</v>
      </c>
      <c r="I344" s="304"/>
      <c r="J344" s="300"/>
      <c r="K344" s="300"/>
      <c r="L344" s="305"/>
      <c r="M344" s="306"/>
      <c r="N344" s="307"/>
      <c r="O344" s="307"/>
      <c r="P344" s="307"/>
      <c r="Q344" s="307"/>
      <c r="R344" s="307"/>
      <c r="S344" s="307"/>
      <c r="T344" s="308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309" t="s">
        <v>203</v>
      </c>
      <c r="AU344" s="309" t="s">
        <v>92</v>
      </c>
      <c r="AV344" s="15" t="s">
        <v>200</v>
      </c>
      <c r="AW344" s="15" t="s">
        <v>35</v>
      </c>
      <c r="AX344" s="15" t="s">
        <v>90</v>
      </c>
      <c r="AY344" s="309" t="s">
        <v>195</v>
      </c>
    </row>
    <row r="345" spans="1:65" s="2" customFormat="1" ht="16.5" customHeight="1">
      <c r="A345" s="41"/>
      <c r="B345" s="42"/>
      <c r="C345" s="278" t="s">
        <v>461</v>
      </c>
      <c r="D345" s="278" t="s">
        <v>206</v>
      </c>
      <c r="E345" s="279" t="s">
        <v>462</v>
      </c>
      <c r="F345" s="280" t="s">
        <v>463</v>
      </c>
      <c r="G345" s="281" t="s">
        <v>268</v>
      </c>
      <c r="H345" s="282">
        <v>25.548</v>
      </c>
      <c r="I345" s="283"/>
      <c r="J345" s="284">
        <f>ROUND(I345*H345,2)</f>
        <v>0</v>
      </c>
      <c r="K345" s="285"/>
      <c r="L345" s="286"/>
      <c r="M345" s="287" t="s">
        <v>1</v>
      </c>
      <c r="N345" s="288" t="s">
        <v>47</v>
      </c>
      <c r="O345" s="94"/>
      <c r="P345" s="260">
        <f>O345*H345</f>
        <v>0</v>
      </c>
      <c r="Q345" s="260">
        <v>1</v>
      </c>
      <c r="R345" s="260">
        <f>Q345*H345</f>
        <v>25.548</v>
      </c>
      <c r="S345" s="260">
        <v>0</v>
      </c>
      <c r="T345" s="261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62" t="s">
        <v>209</v>
      </c>
      <c r="AT345" s="262" t="s">
        <v>206</v>
      </c>
      <c r="AU345" s="262" t="s">
        <v>92</v>
      </c>
      <c r="AY345" s="18" t="s">
        <v>195</v>
      </c>
      <c r="BE345" s="154">
        <f>IF(N345="základní",J345,0)</f>
        <v>0</v>
      </c>
      <c r="BF345" s="154">
        <f>IF(N345="snížená",J345,0)</f>
        <v>0</v>
      </c>
      <c r="BG345" s="154">
        <f>IF(N345="zákl. přenesená",J345,0)</f>
        <v>0</v>
      </c>
      <c r="BH345" s="154">
        <f>IF(N345="sníž. přenesená",J345,0)</f>
        <v>0</v>
      </c>
      <c r="BI345" s="154">
        <f>IF(N345="nulová",J345,0)</f>
        <v>0</v>
      </c>
      <c r="BJ345" s="18" t="s">
        <v>90</v>
      </c>
      <c r="BK345" s="154">
        <f>ROUND(I345*H345,2)</f>
        <v>0</v>
      </c>
      <c r="BL345" s="18" t="s">
        <v>200</v>
      </c>
      <c r="BM345" s="262" t="s">
        <v>464</v>
      </c>
    </row>
    <row r="346" spans="1:47" s="2" customFormat="1" ht="12">
      <c r="A346" s="41"/>
      <c r="B346" s="42"/>
      <c r="C346" s="43"/>
      <c r="D346" s="263" t="s">
        <v>202</v>
      </c>
      <c r="E346" s="43"/>
      <c r="F346" s="264" t="s">
        <v>463</v>
      </c>
      <c r="G346" s="43"/>
      <c r="H346" s="43"/>
      <c r="I346" s="221"/>
      <c r="J346" s="43"/>
      <c r="K346" s="43"/>
      <c r="L346" s="44"/>
      <c r="M346" s="265"/>
      <c r="N346" s="266"/>
      <c r="O346" s="94"/>
      <c r="P346" s="94"/>
      <c r="Q346" s="94"/>
      <c r="R346" s="94"/>
      <c r="S346" s="94"/>
      <c r="T346" s="95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8" t="s">
        <v>202</v>
      </c>
      <c r="AU346" s="18" t="s">
        <v>92</v>
      </c>
    </row>
    <row r="347" spans="1:51" s="13" customFormat="1" ht="12">
      <c r="A347" s="13"/>
      <c r="B347" s="267"/>
      <c r="C347" s="268"/>
      <c r="D347" s="263" t="s">
        <v>203</v>
      </c>
      <c r="E347" s="269" t="s">
        <v>1</v>
      </c>
      <c r="F347" s="270" t="s">
        <v>465</v>
      </c>
      <c r="G347" s="268"/>
      <c r="H347" s="271">
        <v>25.548</v>
      </c>
      <c r="I347" s="272"/>
      <c r="J347" s="268"/>
      <c r="K347" s="268"/>
      <c r="L347" s="273"/>
      <c r="M347" s="274"/>
      <c r="N347" s="275"/>
      <c r="O347" s="275"/>
      <c r="P347" s="275"/>
      <c r="Q347" s="275"/>
      <c r="R347" s="275"/>
      <c r="S347" s="275"/>
      <c r="T347" s="27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7" t="s">
        <v>203</v>
      </c>
      <c r="AU347" s="277" t="s">
        <v>92</v>
      </c>
      <c r="AV347" s="13" t="s">
        <v>92</v>
      </c>
      <c r="AW347" s="13" t="s">
        <v>35</v>
      </c>
      <c r="AX347" s="13" t="s">
        <v>90</v>
      </c>
      <c r="AY347" s="277" t="s">
        <v>195</v>
      </c>
    </row>
    <row r="348" spans="1:63" s="12" customFormat="1" ht="22.8" customHeight="1">
      <c r="A348" s="12"/>
      <c r="B348" s="236"/>
      <c r="C348" s="237"/>
      <c r="D348" s="238" t="s">
        <v>81</v>
      </c>
      <c r="E348" s="321" t="s">
        <v>212</v>
      </c>
      <c r="F348" s="321" t="s">
        <v>466</v>
      </c>
      <c r="G348" s="237"/>
      <c r="H348" s="237"/>
      <c r="I348" s="240"/>
      <c r="J348" s="322">
        <f>BK348</f>
        <v>0</v>
      </c>
      <c r="K348" s="237"/>
      <c r="L348" s="242"/>
      <c r="M348" s="243"/>
      <c r="N348" s="244"/>
      <c r="O348" s="244"/>
      <c r="P348" s="245">
        <f>SUM(P349:P416)</f>
        <v>0</v>
      </c>
      <c r="Q348" s="244"/>
      <c r="R348" s="245">
        <f>SUM(R349:R416)</f>
        <v>195.25155920999998</v>
      </c>
      <c r="S348" s="244"/>
      <c r="T348" s="246">
        <f>SUM(T349:T416)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47" t="s">
        <v>90</v>
      </c>
      <c r="AT348" s="248" t="s">
        <v>81</v>
      </c>
      <c r="AU348" s="248" t="s">
        <v>90</v>
      </c>
      <c r="AY348" s="247" t="s">
        <v>195</v>
      </c>
      <c r="BK348" s="249">
        <f>SUM(BK349:BK416)</f>
        <v>0</v>
      </c>
    </row>
    <row r="349" spans="1:65" s="2" customFormat="1" ht="33" customHeight="1">
      <c r="A349" s="41"/>
      <c r="B349" s="42"/>
      <c r="C349" s="250" t="s">
        <v>467</v>
      </c>
      <c r="D349" s="250" t="s">
        <v>196</v>
      </c>
      <c r="E349" s="251" t="s">
        <v>468</v>
      </c>
      <c r="F349" s="252" t="s">
        <v>469</v>
      </c>
      <c r="G349" s="253" t="s">
        <v>199</v>
      </c>
      <c r="H349" s="254">
        <v>53.76</v>
      </c>
      <c r="I349" s="255"/>
      <c r="J349" s="256">
        <f>ROUND(I349*H349,2)</f>
        <v>0</v>
      </c>
      <c r="K349" s="257"/>
      <c r="L349" s="44"/>
      <c r="M349" s="258" t="s">
        <v>1</v>
      </c>
      <c r="N349" s="259" t="s">
        <v>47</v>
      </c>
      <c r="O349" s="94"/>
      <c r="P349" s="260">
        <f>O349*H349</f>
        <v>0</v>
      </c>
      <c r="Q349" s="260">
        <v>0.73404</v>
      </c>
      <c r="R349" s="260">
        <f>Q349*H349</f>
        <v>39.4619904</v>
      </c>
      <c r="S349" s="260">
        <v>0</v>
      </c>
      <c r="T349" s="261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62" t="s">
        <v>200</v>
      </c>
      <c r="AT349" s="262" t="s">
        <v>196</v>
      </c>
      <c r="AU349" s="262" t="s">
        <v>92</v>
      </c>
      <c r="AY349" s="18" t="s">
        <v>195</v>
      </c>
      <c r="BE349" s="154">
        <f>IF(N349="základní",J349,0)</f>
        <v>0</v>
      </c>
      <c r="BF349" s="154">
        <f>IF(N349="snížená",J349,0)</f>
        <v>0</v>
      </c>
      <c r="BG349" s="154">
        <f>IF(N349="zákl. přenesená",J349,0)</f>
        <v>0</v>
      </c>
      <c r="BH349" s="154">
        <f>IF(N349="sníž. přenesená",J349,0)</f>
        <v>0</v>
      </c>
      <c r="BI349" s="154">
        <f>IF(N349="nulová",J349,0)</f>
        <v>0</v>
      </c>
      <c r="BJ349" s="18" t="s">
        <v>90</v>
      </c>
      <c r="BK349" s="154">
        <f>ROUND(I349*H349,2)</f>
        <v>0</v>
      </c>
      <c r="BL349" s="18" t="s">
        <v>200</v>
      </c>
      <c r="BM349" s="262" t="s">
        <v>470</v>
      </c>
    </row>
    <row r="350" spans="1:47" s="2" customFormat="1" ht="12">
      <c r="A350" s="41"/>
      <c r="B350" s="42"/>
      <c r="C350" s="43"/>
      <c r="D350" s="263" t="s">
        <v>202</v>
      </c>
      <c r="E350" s="43"/>
      <c r="F350" s="264" t="s">
        <v>469</v>
      </c>
      <c r="G350" s="43"/>
      <c r="H350" s="43"/>
      <c r="I350" s="221"/>
      <c r="J350" s="43"/>
      <c r="K350" s="43"/>
      <c r="L350" s="44"/>
      <c r="M350" s="265"/>
      <c r="N350" s="266"/>
      <c r="O350" s="94"/>
      <c r="P350" s="94"/>
      <c r="Q350" s="94"/>
      <c r="R350" s="94"/>
      <c r="S350" s="94"/>
      <c r="T350" s="95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8" t="s">
        <v>202</v>
      </c>
      <c r="AU350" s="18" t="s">
        <v>92</v>
      </c>
    </row>
    <row r="351" spans="1:51" s="14" customFormat="1" ht="12">
      <c r="A351" s="14"/>
      <c r="B351" s="289"/>
      <c r="C351" s="290"/>
      <c r="D351" s="263" t="s">
        <v>203</v>
      </c>
      <c r="E351" s="291" t="s">
        <v>1</v>
      </c>
      <c r="F351" s="292" t="s">
        <v>471</v>
      </c>
      <c r="G351" s="290"/>
      <c r="H351" s="291" t="s">
        <v>1</v>
      </c>
      <c r="I351" s="293"/>
      <c r="J351" s="290"/>
      <c r="K351" s="290"/>
      <c r="L351" s="294"/>
      <c r="M351" s="295"/>
      <c r="N351" s="296"/>
      <c r="O351" s="296"/>
      <c r="P351" s="296"/>
      <c r="Q351" s="296"/>
      <c r="R351" s="296"/>
      <c r="S351" s="296"/>
      <c r="T351" s="29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98" t="s">
        <v>203</v>
      </c>
      <c r="AU351" s="298" t="s">
        <v>92</v>
      </c>
      <c r="AV351" s="14" t="s">
        <v>90</v>
      </c>
      <c r="AW351" s="14" t="s">
        <v>35</v>
      </c>
      <c r="AX351" s="14" t="s">
        <v>82</v>
      </c>
      <c r="AY351" s="298" t="s">
        <v>195</v>
      </c>
    </row>
    <row r="352" spans="1:51" s="13" customFormat="1" ht="12">
      <c r="A352" s="13"/>
      <c r="B352" s="267"/>
      <c r="C352" s="268"/>
      <c r="D352" s="263" t="s">
        <v>203</v>
      </c>
      <c r="E352" s="269" t="s">
        <v>1</v>
      </c>
      <c r="F352" s="270" t="s">
        <v>472</v>
      </c>
      <c r="G352" s="268"/>
      <c r="H352" s="271">
        <v>53.76</v>
      </c>
      <c r="I352" s="272"/>
      <c r="J352" s="268"/>
      <c r="K352" s="268"/>
      <c r="L352" s="273"/>
      <c r="M352" s="274"/>
      <c r="N352" s="275"/>
      <c r="O352" s="275"/>
      <c r="P352" s="275"/>
      <c r="Q352" s="275"/>
      <c r="R352" s="275"/>
      <c r="S352" s="275"/>
      <c r="T352" s="27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7" t="s">
        <v>203</v>
      </c>
      <c r="AU352" s="277" t="s">
        <v>92</v>
      </c>
      <c r="AV352" s="13" t="s">
        <v>92</v>
      </c>
      <c r="AW352" s="13" t="s">
        <v>35</v>
      </c>
      <c r="AX352" s="13" t="s">
        <v>90</v>
      </c>
      <c r="AY352" s="277" t="s">
        <v>195</v>
      </c>
    </row>
    <row r="353" spans="1:65" s="2" customFormat="1" ht="16.5" customHeight="1">
      <c r="A353" s="41"/>
      <c r="B353" s="42"/>
      <c r="C353" s="250" t="s">
        <v>473</v>
      </c>
      <c r="D353" s="250" t="s">
        <v>196</v>
      </c>
      <c r="E353" s="251" t="s">
        <v>474</v>
      </c>
      <c r="F353" s="252" t="s">
        <v>475</v>
      </c>
      <c r="G353" s="253" t="s">
        <v>268</v>
      </c>
      <c r="H353" s="254">
        <v>0.653</v>
      </c>
      <c r="I353" s="255"/>
      <c r="J353" s="256">
        <f>ROUND(I353*H353,2)</f>
        <v>0</v>
      </c>
      <c r="K353" s="257"/>
      <c r="L353" s="44"/>
      <c r="M353" s="258" t="s">
        <v>1</v>
      </c>
      <c r="N353" s="259" t="s">
        <v>47</v>
      </c>
      <c r="O353" s="94"/>
      <c r="P353" s="260">
        <f>O353*H353</f>
        <v>0</v>
      </c>
      <c r="Q353" s="260">
        <v>1.04757</v>
      </c>
      <c r="R353" s="260">
        <f>Q353*H353</f>
        <v>0.6840632099999999</v>
      </c>
      <c r="S353" s="260">
        <v>0</v>
      </c>
      <c r="T353" s="261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62" t="s">
        <v>200</v>
      </c>
      <c r="AT353" s="262" t="s">
        <v>196</v>
      </c>
      <c r="AU353" s="262" t="s">
        <v>92</v>
      </c>
      <c r="AY353" s="18" t="s">
        <v>195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8" t="s">
        <v>90</v>
      </c>
      <c r="BK353" s="154">
        <f>ROUND(I353*H353,2)</f>
        <v>0</v>
      </c>
      <c r="BL353" s="18" t="s">
        <v>200</v>
      </c>
      <c r="BM353" s="262" t="s">
        <v>476</v>
      </c>
    </row>
    <row r="354" spans="1:47" s="2" customFormat="1" ht="12">
      <c r="A354" s="41"/>
      <c r="B354" s="42"/>
      <c r="C354" s="43"/>
      <c r="D354" s="263" t="s">
        <v>202</v>
      </c>
      <c r="E354" s="43"/>
      <c r="F354" s="264" t="s">
        <v>475</v>
      </c>
      <c r="G354" s="43"/>
      <c r="H354" s="43"/>
      <c r="I354" s="221"/>
      <c r="J354" s="43"/>
      <c r="K354" s="43"/>
      <c r="L354" s="44"/>
      <c r="M354" s="265"/>
      <c r="N354" s="266"/>
      <c r="O354" s="94"/>
      <c r="P354" s="94"/>
      <c r="Q354" s="94"/>
      <c r="R354" s="94"/>
      <c r="S354" s="94"/>
      <c r="T354" s="95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8" t="s">
        <v>202</v>
      </c>
      <c r="AU354" s="18" t="s">
        <v>92</v>
      </c>
    </row>
    <row r="355" spans="1:51" s="13" customFormat="1" ht="12">
      <c r="A355" s="13"/>
      <c r="B355" s="267"/>
      <c r="C355" s="268"/>
      <c r="D355" s="263" t="s">
        <v>203</v>
      </c>
      <c r="E355" s="269" t="s">
        <v>1</v>
      </c>
      <c r="F355" s="270" t="s">
        <v>477</v>
      </c>
      <c r="G355" s="268"/>
      <c r="H355" s="271">
        <v>0.653</v>
      </c>
      <c r="I355" s="272"/>
      <c r="J355" s="268"/>
      <c r="K355" s="268"/>
      <c r="L355" s="273"/>
      <c r="M355" s="274"/>
      <c r="N355" s="275"/>
      <c r="O355" s="275"/>
      <c r="P355" s="275"/>
      <c r="Q355" s="275"/>
      <c r="R355" s="275"/>
      <c r="S355" s="275"/>
      <c r="T355" s="27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77" t="s">
        <v>203</v>
      </c>
      <c r="AU355" s="277" t="s">
        <v>92</v>
      </c>
      <c r="AV355" s="13" t="s">
        <v>92</v>
      </c>
      <c r="AW355" s="13" t="s">
        <v>35</v>
      </c>
      <c r="AX355" s="13" t="s">
        <v>90</v>
      </c>
      <c r="AY355" s="277" t="s">
        <v>195</v>
      </c>
    </row>
    <row r="356" spans="1:65" s="2" customFormat="1" ht="24.15" customHeight="1">
      <c r="A356" s="41"/>
      <c r="B356" s="42"/>
      <c r="C356" s="250" t="s">
        <v>478</v>
      </c>
      <c r="D356" s="250" t="s">
        <v>196</v>
      </c>
      <c r="E356" s="251" t="s">
        <v>479</v>
      </c>
      <c r="F356" s="252" t="s">
        <v>480</v>
      </c>
      <c r="G356" s="253" t="s">
        <v>199</v>
      </c>
      <c r="H356" s="254">
        <v>196.356</v>
      </c>
      <c r="I356" s="255"/>
      <c r="J356" s="256">
        <f>ROUND(I356*H356,2)</f>
        <v>0</v>
      </c>
      <c r="K356" s="257"/>
      <c r="L356" s="44"/>
      <c r="M356" s="258" t="s">
        <v>1</v>
      </c>
      <c r="N356" s="259" t="s">
        <v>47</v>
      </c>
      <c r="O356" s="94"/>
      <c r="P356" s="260">
        <f>O356*H356</f>
        <v>0</v>
      </c>
      <c r="Q356" s="260">
        <v>0.32665</v>
      </c>
      <c r="R356" s="260">
        <f>Q356*H356</f>
        <v>64.1396874</v>
      </c>
      <c r="S356" s="260">
        <v>0</v>
      </c>
      <c r="T356" s="261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62" t="s">
        <v>200</v>
      </c>
      <c r="AT356" s="262" t="s">
        <v>196</v>
      </c>
      <c r="AU356" s="262" t="s">
        <v>92</v>
      </c>
      <c r="AY356" s="18" t="s">
        <v>195</v>
      </c>
      <c r="BE356" s="154">
        <f>IF(N356="základní",J356,0)</f>
        <v>0</v>
      </c>
      <c r="BF356" s="154">
        <f>IF(N356="snížená",J356,0)</f>
        <v>0</v>
      </c>
      <c r="BG356" s="154">
        <f>IF(N356="zákl. přenesená",J356,0)</f>
        <v>0</v>
      </c>
      <c r="BH356" s="154">
        <f>IF(N356="sníž. přenesená",J356,0)</f>
        <v>0</v>
      </c>
      <c r="BI356" s="154">
        <f>IF(N356="nulová",J356,0)</f>
        <v>0</v>
      </c>
      <c r="BJ356" s="18" t="s">
        <v>90</v>
      </c>
      <c r="BK356" s="154">
        <f>ROUND(I356*H356,2)</f>
        <v>0</v>
      </c>
      <c r="BL356" s="18" t="s">
        <v>200</v>
      </c>
      <c r="BM356" s="262" t="s">
        <v>481</v>
      </c>
    </row>
    <row r="357" spans="1:47" s="2" customFormat="1" ht="12">
      <c r="A357" s="41"/>
      <c r="B357" s="42"/>
      <c r="C357" s="43"/>
      <c r="D357" s="263" t="s">
        <v>202</v>
      </c>
      <c r="E357" s="43"/>
      <c r="F357" s="264" t="s">
        <v>480</v>
      </c>
      <c r="G357" s="43"/>
      <c r="H357" s="43"/>
      <c r="I357" s="221"/>
      <c r="J357" s="43"/>
      <c r="K357" s="43"/>
      <c r="L357" s="44"/>
      <c r="M357" s="265"/>
      <c r="N357" s="266"/>
      <c r="O357" s="94"/>
      <c r="P357" s="94"/>
      <c r="Q357" s="94"/>
      <c r="R357" s="94"/>
      <c r="S357" s="94"/>
      <c r="T357" s="95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18" t="s">
        <v>202</v>
      </c>
      <c r="AU357" s="18" t="s">
        <v>92</v>
      </c>
    </row>
    <row r="358" spans="1:51" s="13" customFormat="1" ht="12">
      <c r="A358" s="13"/>
      <c r="B358" s="267"/>
      <c r="C358" s="268"/>
      <c r="D358" s="263" t="s">
        <v>203</v>
      </c>
      <c r="E358" s="269" t="s">
        <v>1</v>
      </c>
      <c r="F358" s="270" t="s">
        <v>482</v>
      </c>
      <c r="G358" s="268"/>
      <c r="H358" s="271">
        <v>208.656</v>
      </c>
      <c r="I358" s="272"/>
      <c r="J358" s="268"/>
      <c r="K358" s="268"/>
      <c r="L358" s="273"/>
      <c r="M358" s="274"/>
      <c r="N358" s="275"/>
      <c r="O358" s="275"/>
      <c r="P358" s="275"/>
      <c r="Q358" s="275"/>
      <c r="R358" s="275"/>
      <c r="S358" s="275"/>
      <c r="T358" s="27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77" t="s">
        <v>203</v>
      </c>
      <c r="AU358" s="277" t="s">
        <v>92</v>
      </c>
      <c r="AV358" s="13" t="s">
        <v>92</v>
      </c>
      <c r="AW358" s="13" t="s">
        <v>35</v>
      </c>
      <c r="AX358" s="13" t="s">
        <v>82</v>
      </c>
      <c r="AY358" s="277" t="s">
        <v>195</v>
      </c>
    </row>
    <row r="359" spans="1:51" s="14" customFormat="1" ht="12">
      <c r="A359" s="14"/>
      <c r="B359" s="289"/>
      <c r="C359" s="290"/>
      <c r="D359" s="263" t="s">
        <v>203</v>
      </c>
      <c r="E359" s="291" t="s">
        <v>1</v>
      </c>
      <c r="F359" s="292" t="s">
        <v>483</v>
      </c>
      <c r="G359" s="290"/>
      <c r="H359" s="291" t="s">
        <v>1</v>
      </c>
      <c r="I359" s="293"/>
      <c r="J359" s="290"/>
      <c r="K359" s="290"/>
      <c r="L359" s="294"/>
      <c r="M359" s="295"/>
      <c r="N359" s="296"/>
      <c r="O359" s="296"/>
      <c r="P359" s="296"/>
      <c r="Q359" s="296"/>
      <c r="R359" s="296"/>
      <c r="S359" s="296"/>
      <c r="T359" s="29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98" t="s">
        <v>203</v>
      </c>
      <c r="AU359" s="298" t="s">
        <v>92</v>
      </c>
      <c r="AV359" s="14" t="s">
        <v>90</v>
      </c>
      <c r="AW359" s="14" t="s">
        <v>35</v>
      </c>
      <c r="AX359" s="14" t="s">
        <v>82</v>
      </c>
      <c r="AY359" s="298" t="s">
        <v>195</v>
      </c>
    </row>
    <row r="360" spans="1:51" s="13" customFormat="1" ht="12">
      <c r="A360" s="13"/>
      <c r="B360" s="267"/>
      <c r="C360" s="268"/>
      <c r="D360" s="263" t="s">
        <v>203</v>
      </c>
      <c r="E360" s="269" t="s">
        <v>1</v>
      </c>
      <c r="F360" s="270" t="s">
        <v>484</v>
      </c>
      <c r="G360" s="268"/>
      <c r="H360" s="271">
        <v>-12.3</v>
      </c>
      <c r="I360" s="272"/>
      <c r="J360" s="268"/>
      <c r="K360" s="268"/>
      <c r="L360" s="273"/>
      <c r="M360" s="274"/>
      <c r="N360" s="275"/>
      <c r="O360" s="275"/>
      <c r="P360" s="275"/>
      <c r="Q360" s="275"/>
      <c r="R360" s="275"/>
      <c r="S360" s="275"/>
      <c r="T360" s="27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77" t="s">
        <v>203</v>
      </c>
      <c r="AU360" s="277" t="s">
        <v>92</v>
      </c>
      <c r="AV360" s="13" t="s">
        <v>92</v>
      </c>
      <c r="AW360" s="13" t="s">
        <v>35</v>
      </c>
      <c r="AX360" s="13" t="s">
        <v>82</v>
      </c>
      <c r="AY360" s="277" t="s">
        <v>195</v>
      </c>
    </row>
    <row r="361" spans="1:51" s="15" customFormat="1" ht="12">
      <c r="A361" s="15"/>
      <c r="B361" s="299"/>
      <c r="C361" s="300"/>
      <c r="D361" s="263" t="s">
        <v>203</v>
      </c>
      <c r="E361" s="301" t="s">
        <v>1</v>
      </c>
      <c r="F361" s="302" t="s">
        <v>234</v>
      </c>
      <c r="G361" s="300"/>
      <c r="H361" s="303">
        <v>196.356</v>
      </c>
      <c r="I361" s="304"/>
      <c r="J361" s="300"/>
      <c r="K361" s="300"/>
      <c r="L361" s="305"/>
      <c r="M361" s="306"/>
      <c r="N361" s="307"/>
      <c r="O361" s="307"/>
      <c r="P361" s="307"/>
      <c r="Q361" s="307"/>
      <c r="R361" s="307"/>
      <c r="S361" s="307"/>
      <c r="T361" s="308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309" t="s">
        <v>203</v>
      </c>
      <c r="AU361" s="309" t="s">
        <v>92</v>
      </c>
      <c r="AV361" s="15" t="s">
        <v>200</v>
      </c>
      <c r="AW361" s="15" t="s">
        <v>35</v>
      </c>
      <c r="AX361" s="15" t="s">
        <v>90</v>
      </c>
      <c r="AY361" s="309" t="s">
        <v>195</v>
      </c>
    </row>
    <row r="362" spans="1:65" s="2" customFormat="1" ht="33" customHeight="1">
      <c r="A362" s="41"/>
      <c r="B362" s="42"/>
      <c r="C362" s="250" t="s">
        <v>485</v>
      </c>
      <c r="D362" s="250" t="s">
        <v>196</v>
      </c>
      <c r="E362" s="251" t="s">
        <v>486</v>
      </c>
      <c r="F362" s="252" t="s">
        <v>487</v>
      </c>
      <c r="G362" s="253" t="s">
        <v>199</v>
      </c>
      <c r="H362" s="254">
        <v>107.015</v>
      </c>
      <c r="I362" s="255"/>
      <c r="J362" s="256">
        <f>ROUND(I362*H362,2)</f>
        <v>0</v>
      </c>
      <c r="K362" s="257"/>
      <c r="L362" s="44"/>
      <c r="M362" s="258" t="s">
        <v>1</v>
      </c>
      <c r="N362" s="259" t="s">
        <v>47</v>
      </c>
      <c r="O362" s="94"/>
      <c r="P362" s="260">
        <f>O362*H362</f>
        <v>0</v>
      </c>
      <c r="Q362" s="260">
        <v>0.32186</v>
      </c>
      <c r="R362" s="260">
        <f>Q362*H362</f>
        <v>34.4438479</v>
      </c>
      <c r="S362" s="260">
        <v>0</v>
      </c>
      <c r="T362" s="261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62" t="s">
        <v>200</v>
      </c>
      <c r="AT362" s="262" t="s">
        <v>196</v>
      </c>
      <c r="AU362" s="262" t="s">
        <v>92</v>
      </c>
      <c r="AY362" s="18" t="s">
        <v>195</v>
      </c>
      <c r="BE362" s="154">
        <f>IF(N362="základní",J362,0)</f>
        <v>0</v>
      </c>
      <c r="BF362" s="154">
        <f>IF(N362="snížená",J362,0)</f>
        <v>0</v>
      </c>
      <c r="BG362" s="154">
        <f>IF(N362="zákl. přenesená",J362,0)</f>
        <v>0</v>
      </c>
      <c r="BH362" s="154">
        <f>IF(N362="sníž. přenesená",J362,0)</f>
        <v>0</v>
      </c>
      <c r="BI362" s="154">
        <f>IF(N362="nulová",J362,0)</f>
        <v>0</v>
      </c>
      <c r="BJ362" s="18" t="s">
        <v>90</v>
      </c>
      <c r="BK362" s="154">
        <f>ROUND(I362*H362,2)</f>
        <v>0</v>
      </c>
      <c r="BL362" s="18" t="s">
        <v>200</v>
      </c>
      <c r="BM362" s="262" t="s">
        <v>488</v>
      </c>
    </row>
    <row r="363" spans="1:47" s="2" customFormat="1" ht="12">
      <c r="A363" s="41"/>
      <c r="B363" s="42"/>
      <c r="C363" s="43"/>
      <c r="D363" s="263" t="s">
        <v>202</v>
      </c>
      <c r="E363" s="43"/>
      <c r="F363" s="264" t="s">
        <v>487</v>
      </c>
      <c r="G363" s="43"/>
      <c r="H363" s="43"/>
      <c r="I363" s="221"/>
      <c r="J363" s="43"/>
      <c r="K363" s="43"/>
      <c r="L363" s="44"/>
      <c r="M363" s="265"/>
      <c r="N363" s="266"/>
      <c r="O363" s="94"/>
      <c r="P363" s="94"/>
      <c r="Q363" s="94"/>
      <c r="R363" s="94"/>
      <c r="S363" s="94"/>
      <c r="T363" s="95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8" t="s">
        <v>202</v>
      </c>
      <c r="AU363" s="18" t="s">
        <v>92</v>
      </c>
    </row>
    <row r="364" spans="1:51" s="13" customFormat="1" ht="12">
      <c r="A364" s="13"/>
      <c r="B364" s="267"/>
      <c r="C364" s="268"/>
      <c r="D364" s="263" t="s">
        <v>203</v>
      </c>
      <c r="E364" s="269" t="s">
        <v>1</v>
      </c>
      <c r="F364" s="270" t="s">
        <v>489</v>
      </c>
      <c r="G364" s="268"/>
      <c r="H364" s="271">
        <v>116.615</v>
      </c>
      <c r="I364" s="272"/>
      <c r="J364" s="268"/>
      <c r="K364" s="268"/>
      <c r="L364" s="273"/>
      <c r="M364" s="274"/>
      <c r="N364" s="275"/>
      <c r="O364" s="275"/>
      <c r="P364" s="275"/>
      <c r="Q364" s="275"/>
      <c r="R364" s="275"/>
      <c r="S364" s="275"/>
      <c r="T364" s="27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77" t="s">
        <v>203</v>
      </c>
      <c r="AU364" s="277" t="s">
        <v>92</v>
      </c>
      <c r="AV364" s="13" t="s">
        <v>92</v>
      </c>
      <c r="AW364" s="13" t="s">
        <v>35</v>
      </c>
      <c r="AX364" s="13" t="s">
        <v>82</v>
      </c>
      <c r="AY364" s="277" t="s">
        <v>195</v>
      </c>
    </row>
    <row r="365" spans="1:51" s="14" customFormat="1" ht="12">
      <c r="A365" s="14"/>
      <c r="B365" s="289"/>
      <c r="C365" s="290"/>
      <c r="D365" s="263" t="s">
        <v>203</v>
      </c>
      <c r="E365" s="291" t="s">
        <v>1</v>
      </c>
      <c r="F365" s="292" t="s">
        <v>490</v>
      </c>
      <c r="G365" s="290"/>
      <c r="H365" s="291" t="s">
        <v>1</v>
      </c>
      <c r="I365" s="293"/>
      <c r="J365" s="290"/>
      <c r="K365" s="290"/>
      <c r="L365" s="294"/>
      <c r="M365" s="295"/>
      <c r="N365" s="296"/>
      <c r="O365" s="296"/>
      <c r="P365" s="296"/>
      <c r="Q365" s="296"/>
      <c r="R365" s="296"/>
      <c r="S365" s="296"/>
      <c r="T365" s="29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98" t="s">
        <v>203</v>
      </c>
      <c r="AU365" s="298" t="s">
        <v>92</v>
      </c>
      <c r="AV365" s="14" t="s">
        <v>90</v>
      </c>
      <c r="AW365" s="14" t="s">
        <v>35</v>
      </c>
      <c r="AX365" s="14" t="s">
        <v>82</v>
      </c>
      <c r="AY365" s="298" t="s">
        <v>195</v>
      </c>
    </row>
    <row r="366" spans="1:51" s="13" customFormat="1" ht="12">
      <c r="A366" s="13"/>
      <c r="B366" s="267"/>
      <c r="C366" s="268"/>
      <c r="D366" s="263" t="s">
        <v>203</v>
      </c>
      <c r="E366" s="269" t="s">
        <v>1</v>
      </c>
      <c r="F366" s="270" t="s">
        <v>491</v>
      </c>
      <c r="G366" s="268"/>
      <c r="H366" s="271">
        <v>-9.6</v>
      </c>
      <c r="I366" s="272"/>
      <c r="J366" s="268"/>
      <c r="K366" s="268"/>
      <c r="L366" s="273"/>
      <c r="M366" s="274"/>
      <c r="N366" s="275"/>
      <c r="O366" s="275"/>
      <c r="P366" s="275"/>
      <c r="Q366" s="275"/>
      <c r="R366" s="275"/>
      <c r="S366" s="275"/>
      <c r="T366" s="27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77" t="s">
        <v>203</v>
      </c>
      <c r="AU366" s="277" t="s">
        <v>92</v>
      </c>
      <c r="AV366" s="13" t="s">
        <v>92</v>
      </c>
      <c r="AW366" s="13" t="s">
        <v>35</v>
      </c>
      <c r="AX366" s="13" t="s">
        <v>82</v>
      </c>
      <c r="AY366" s="277" t="s">
        <v>195</v>
      </c>
    </row>
    <row r="367" spans="1:51" s="15" customFormat="1" ht="12">
      <c r="A367" s="15"/>
      <c r="B367" s="299"/>
      <c r="C367" s="300"/>
      <c r="D367" s="263" t="s">
        <v>203</v>
      </c>
      <c r="E367" s="301" t="s">
        <v>1</v>
      </c>
      <c r="F367" s="302" t="s">
        <v>234</v>
      </c>
      <c r="G367" s="300"/>
      <c r="H367" s="303">
        <v>107.015</v>
      </c>
      <c r="I367" s="304"/>
      <c r="J367" s="300"/>
      <c r="K367" s="300"/>
      <c r="L367" s="305"/>
      <c r="M367" s="306"/>
      <c r="N367" s="307"/>
      <c r="O367" s="307"/>
      <c r="P367" s="307"/>
      <c r="Q367" s="307"/>
      <c r="R367" s="307"/>
      <c r="S367" s="307"/>
      <c r="T367" s="308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309" t="s">
        <v>203</v>
      </c>
      <c r="AU367" s="309" t="s">
        <v>92</v>
      </c>
      <c r="AV367" s="15" t="s">
        <v>200</v>
      </c>
      <c r="AW367" s="15" t="s">
        <v>35</v>
      </c>
      <c r="AX367" s="15" t="s">
        <v>90</v>
      </c>
      <c r="AY367" s="309" t="s">
        <v>195</v>
      </c>
    </row>
    <row r="368" spans="1:65" s="2" customFormat="1" ht="24.15" customHeight="1">
      <c r="A368" s="41"/>
      <c r="B368" s="42"/>
      <c r="C368" s="250" t="s">
        <v>492</v>
      </c>
      <c r="D368" s="250" t="s">
        <v>196</v>
      </c>
      <c r="E368" s="251" t="s">
        <v>493</v>
      </c>
      <c r="F368" s="252" t="s">
        <v>494</v>
      </c>
      <c r="G368" s="253" t="s">
        <v>353</v>
      </c>
      <c r="H368" s="254">
        <v>6</v>
      </c>
      <c r="I368" s="255"/>
      <c r="J368" s="256">
        <f>ROUND(I368*H368,2)</f>
        <v>0</v>
      </c>
      <c r="K368" s="257"/>
      <c r="L368" s="44"/>
      <c r="M368" s="258" t="s">
        <v>1</v>
      </c>
      <c r="N368" s="259" t="s">
        <v>47</v>
      </c>
      <c r="O368" s="94"/>
      <c r="P368" s="260">
        <f>O368*H368</f>
        <v>0</v>
      </c>
      <c r="Q368" s="260">
        <v>0.02628</v>
      </c>
      <c r="R368" s="260">
        <f>Q368*H368</f>
        <v>0.15768000000000001</v>
      </c>
      <c r="S368" s="260">
        <v>0</v>
      </c>
      <c r="T368" s="261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62" t="s">
        <v>200</v>
      </c>
      <c r="AT368" s="262" t="s">
        <v>196</v>
      </c>
      <c r="AU368" s="262" t="s">
        <v>92</v>
      </c>
      <c r="AY368" s="18" t="s">
        <v>195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8" t="s">
        <v>90</v>
      </c>
      <c r="BK368" s="154">
        <f>ROUND(I368*H368,2)</f>
        <v>0</v>
      </c>
      <c r="BL368" s="18" t="s">
        <v>200</v>
      </c>
      <c r="BM368" s="262" t="s">
        <v>495</v>
      </c>
    </row>
    <row r="369" spans="1:47" s="2" customFormat="1" ht="12">
      <c r="A369" s="41"/>
      <c r="B369" s="42"/>
      <c r="C369" s="43"/>
      <c r="D369" s="263" t="s">
        <v>202</v>
      </c>
      <c r="E369" s="43"/>
      <c r="F369" s="264" t="s">
        <v>494</v>
      </c>
      <c r="G369" s="43"/>
      <c r="H369" s="43"/>
      <c r="I369" s="221"/>
      <c r="J369" s="43"/>
      <c r="K369" s="43"/>
      <c r="L369" s="44"/>
      <c r="M369" s="265"/>
      <c r="N369" s="266"/>
      <c r="O369" s="94"/>
      <c r="P369" s="94"/>
      <c r="Q369" s="94"/>
      <c r="R369" s="94"/>
      <c r="S369" s="94"/>
      <c r="T369" s="95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18" t="s">
        <v>202</v>
      </c>
      <c r="AU369" s="18" t="s">
        <v>92</v>
      </c>
    </row>
    <row r="370" spans="1:65" s="2" customFormat="1" ht="24.15" customHeight="1">
      <c r="A370" s="41"/>
      <c r="B370" s="42"/>
      <c r="C370" s="250" t="s">
        <v>496</v>
      </c>
      <c r="D370" s="250" t="s">
        <v>196</v>
      </c>
      <c r="E370" s="251" t="s">
        <v>497</v>
      </c>
      <c r="F370" s="252" t="s">
        <v>498</v>
      </c>
      <c r="G370" s="253" t="s">
        <v>353</v>
      </c>
      <c r="H370" s="254">
        <v>2</v>
      </c>
      <c r="I370" s="255"/>
      <c r="J370" s="256">
        <f>ROUND(I370*H370,2)</f>
        <v>0</v>
      </c>
      <c r="K370" s="257"/>
      <c r="L370" s="44"/>
      <c r="M370" s="258" t="s">
        <v>1</v>
      </c>
      <c r="N370" s="259" t="s">
        <v>47</v>
      </c>
      <c r="O370" s="94"/>
      <c r="P370" s="260">
        <f>O370*H370</f>
        <v>0</v>
      </c>
      <c r="Q370" s="260">
        <v>0.03963</v>
      </c>
      <c r="R370" s="260">
        <f>Q370*H370</f>
        <v>0.07926</v>
      </c>
      <c r="S370" s="260">
        <v>0</v>
      </c>
      <c r="T370" s="261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62" t="s">
        <v>200</v>
      </c>
      <c r="AT370" s="262" t="s">
        <v>196</v>
      </c>
      <c r="AU370" s="262" t="s">
        <v>92</v>
      </c>
      <c r="AY370" s="18" t="s">
        <v>195</v>
      </c>
      <c r="BE370" s="154">
        <f>IF(N370="základní",J370,0)</f>
        <v>0</v>
      </c>
      <c r="BF370" s="154">
        <f>IF(N370="snížená",J370,0)</f>
        <v>0</v>
      </c>
      <c r="BG370" s="154">
        <f>IF(N370="zákl. přenesená",J370,0)</f>
        <v>0</v>
      </c>
      <c r="BH370" s="154">
        <f>IF(N370="sníž. přenesená",J370,0)</f>
        <v>0</v>
      </c>
      <c r="BI370" s="154">
        <f>IF(N370="nulová",J370,0)</f>
        <v>0</v>
      </c>
      <c r="BJ370" s="18" t="s">
        <v>90</v>
      </c>
      <c r="BK370" s="154">
        <f>ROUND(I370*H370,2)</f>
        <v>0</v>
      </c>
      <c r="BL370" s="18" t="s">
        <v>200</v>
      </c>
      <c r="BM370" s="262" t="s">
        <v>499</v>
      </c>
    </row>
    <row r="371" spans="1:47" s="2" customFormat="1" ht="12">
      <c r="A371" s="41"/>
      <c r="B371" s="42"/>
      <c r="C371" s="43"/>
      <c r="D371" s="263" t="s">
        <v>202</v>
      </c>
      <c r="E371" s="43"/>
      <c r="F371" s="264" t="s">
        <v>498</v>
      </c>
      <c r="G371" s="43"/>
      <c r="H371" s="43"/>
      <c r="I371" s="221"/>
      <c r="J371" s="43"/>
      <c r="K371" s="43"/>
      <c r="L371" s="44"/>
      <c r="M371" s="265"/>
      <c r="N371" s="266"/>
      <c r="O371" s="94"/>
      <c r="P371" s="94"/>
      <c r="Q371" s="94"/>
      <c r="R371" s="94"/>
      <c r="S371" s="94"/>
      <c r="T371" s="95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18" t="s">
        <v>202</v>
      </c>
      <c r="AU371" s="18" t="s">
        <v>92</v>
      </c>
    </row>
    <row r="372" spans="1:65" s="2" customFormat="1" ht="21.75" customHeight="1">
      <c r="A372" s="41"/>
      <c r="B372" s="42"/>
      <c r="C372" s="250" t="s">
        <v>500</v>
      </c>
      <c r="D372" s="250" t="s">
        <v>196</v>
      </c>
      <c r="E372" s="251" t="s">
        <v>501</v>
      </c>
      <c r="F372" s="252" t="s">
        <v>502</v>
      </c>
      <c r="G372" s="253" t="s">
        <v>353</v>
      </c>
      <c r="H372" s="254">
        <v>5</v>
      </c>
      <c r="I372" s="255"/>
      <c r="J372" s="256">
        <f>ROUND(I372*H372,2)</f>
        <v>0</v>
      </c>
      <c r="K372" s="257"/>
      <c r="L372" s="44"/>
      <c r="M372" s="258" t="s">
        <v>1</v>
      </c>
      <c r="N372" s="259" t="s">
        <v>47</v>
      </c>
      <c r="O372" s="94"/>
      <c r="P372" s="260">
        <f>O372*H372</f>
        <v>0</v>
      </c>
      <c r="Q372" s="260">
        <v>0.05421</v>
      </c>
      <c r="R372" s="260">
        <f>Q372*H372</f>
        <v>0.27105</v>
      </c>
      <c r="S372" s="260">
        <v>0</v>
      </c>
      <c r="T372" s="261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62" t="s">
        <v>200</v>
      </c>
      <c r="AT372" s="262" t="s">
        <v>196</v>
      </c>
      <c r="AU372" s="262" t="s">
        <v>92</v>
      </c>
      <c r="AY372" s="18" t="s">
        <v>195</v>
      </c>
      <c r="BE372" s="154">
        <f>IF(N372="základní",J372,0)</f>
        <v>0</v>
      </c>
      <c r="BF372" s="154">
        <f>IF(N372="snížená",J372,0)</f>
        <v>0</v>
      </c>
      <c r="BG372" s="154">
        <f>IF(N372="zákl. přenesená",J372,0)</f>
        <v>0</v>
      </c>
      <c r="BH372" s="154">
        <f>IF(N372="sníž. přenesená",J372,0)</f>
        <v>0</v>
      </c>
      <c r="BI372" s="154">
        <f>IF(N372="nulová",J372,0)</f>
        <v>0</v>
      </c>
      <c r="BJ372" s="18" t="s">
        <v>90</v>
      </c>
      <c r="BK372" s="154">
        <f>ROUND(I372*H372,2)</f>
        <v>0</v>
      </c>
      <c r="BL372" s="18" t="s">
        <v>200</v>
      </c>
      <c r="BM372" s="262" t="s">
        <v>503</v>
      </c>
    </row>
    <row r="373" spans="1:47" s="2" customFormat="1" ht="12">
      <c r="A373" s="41"/>
      <c r="B373" s="42"/>
      <c r="C373" s="43"/>
      <c r="D373" s="263" t="s">
        <v>202</v>
      </c>
      <c r="E373" s="43"/>
      <c r="F373" s="264" t="s">
        <v>502</v>
      </c>
      <c r="G373" s="43"/>
      <c r="H373" s="43"/>
      <c r="I373" s="221"/>
      <c r="J373" s="43"/>
      <c r="K373" s="43"/>
      <c r="L373" s="44"/>
      <c r="M373" s="265"/>
      <c r="N373" s="266"/>
      <c r="O373" s="94"/>
      <c r="P373" s="94"/>
      <c r="Q373" s="94"/>
      <c r="R373" s="94"/>
      <c r="S373" s="94"/>
      <c r="T373" s="95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8" t="s">
        <v>202</v>
      </c>
      <c r="AU373" s="18" t="s">
        <v>92</v>
      </c>
    </row>
    <row r="374" spans="1:51" s="13" customFormat="1" ht="12">
      <c r="A374" s="13"/>
      <c r="B374" s="267"/>
      <c r="C374" s="268"/>
      <c r="D374" s="263" t="s">
        <v>203</v>
      </c>
      <c r="E374" s="269" t="s">
        <v>1</v>
      </c>
      <c r="F374" s="270" t="s">
        <v>504</v>
      </c>
      <c r="G374" s="268"/>
      <c r="H374" s="271">
        <v>5</v>
      </c>
      <c r="I374" s="272"/>
      <c r="J374" s="268"/>
      <c r="K374" s="268"/>
      <c r="L374" s="273"/>
      <c r="M374" s="274"/>
      <c r="N374" s="275"/>
      <c r="O374" s="275"/>
      <c r="P374" s="275"/>
      <c r="Q374" s="275"/>
      <c r="R374" s="275"/>
      <c r="S374" s="275"/>
      <c r="T374" s="27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7" t="s">
        <v>203</v>
      </c>
      <c r="AU374" s="277" t="s">
        <v>92</v>
      </c>
      <c r="AV374" s="13" t="s">
        <v>92</v>
      </c>
      <c r="AW374" s="13" t="s">
        <v>35</v>
      </c>
      <c r="AX374" s="13" t="s">
        <v>90</v>
      </c>
      <c r="AY374" s="277" t="s">
        <v>195</v>
      </c>
    </row>
    <row r="375" spans="1:65" s="2" customFormat="1" ht="24.15" customHeight="1">
      <c r="A375" s="41"/>
      <c r="B375" s="42"/>
      <c r="C375" s="250" t="s">
        <v>505</v>
      </c>
      <c r="D375" s="250" t="s">
        <v>196</v>
      </c>
      <c r="E375" s="251" t="s">
        <v>506</v>
      </c>
      <c r="F375" s="252" t="s">
        <v>507</v>
      </c>
      <c r="G375" s="253" t="s">
        <v>353</v>
      </c>
      <c r="H375" s="254">
        <v>25</v>
      </c>
      <c r="I375" s="255"/>
      <c r="J375" s="256">
        <f>ROUND(I375*H375,2)</f>
        <v>0</v>
      </c>
      <c r="K375" s="257"/>
      <c r="L375" s="44"/>
      <c r="M375" s="258" t="s">
        <v>1</v>
      </c>
      <c r="N375" s="259" t="s">
        <v>47</v>
      </c>
      <c r="O375" s="94"/>
      <c r="P375" s="260">
        <f>O375*H375</f>
        <v>0</v>
      </c>
      <c r="Q375" s="260">
        <v>0.02646</v>
      </c>
      <c r="R375" s="260">
        <f>Q375*H375</f>
        <v>0.6615</v>
      </c>
      <c r="S375" s="260">
        <v>0</v>
      </c>
      <c r="T375" s="261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62" t="s">
        <v>200</v>
      </c>
      <c r="AT375" s="262" t="s">
        <v>196</v>
      </c>
      <c r="AU375" s="262" t="s">
        <v>92</v>
      </c>
      <c r="AY375" s="18" t="s">
        <v>195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8" t="s">
        <v>90</v>
      </c>
      <c r="BK375" s="154">
        <f>ROUND(I375*H375,2)</f>
        <v>0</v>
      </c>
      <c r="BL375" s="18" t="s">
        <v>200</v>
      </c>
      <c r="BM375" s="262" t="s">
        <v>508</v>
      </c>
    </row>
    <row r="376" spans="1:47" s="2" customFormat="1" ht="12">
      <c r="A376" s="41"/>
      <c r="B376" s="42"/>
      <c r="C376" s="43"/>
      <c r="D376" s="263" t="s">
        <v>202</v>
      </c>
      <c r="E376" s="43"/>
      <c r="F376" s="264" t="s">
        <v>507</v>
      </c>
      <c r="G376" s="43"/>
      <c r="H376" s="43"/>
      <c r="I376" s="221"/>
      <c r="J376" s="43"/>
      <c r="K376" s="43"/>
      <c r="L376" s="44"/>
      <c r="M376" s="265"/>
      <c r="N376" s="266"/>
      <c r="O376" s="94"/>
      <c r="P376" s="94"/>
      <c r="Q376" s="94"/>
      <c r="R376" s="94"/>
      <c r="S376" s="94"/>
      <c r="T376" s="95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8" t="s">
        <v>202</v>
      </c>
      <c r="AU376" s="18" t="s">
        <v>92</v>
      </c>
    </row>
    <row r="377" spans="1:51" s="13" customFormat="1" ht="12">
      <c r="A377" s="13"/>
      <c r="B377" s="267"/>
      <c r="C377" s="268"/>
      <c r="D377" s="263" t="s">
        <v>203</v>
      </c>
      <c r="E377" s="269" t="s">
        <v>1</v>
      </c>
      <c r="F377" s="270" t="s">
        <v>370</v>
      </c>
      <c r="G377" s="268"/>
      <c r="H377" s="271">
        <v>25</v>
      </c>
      <c r="I377" s="272"/>
      <c r="J377" s="268"/>
      <c r="K377" s="268"/>
      <c r="L377" s="273"/>
      <c r="M377" s="274"/>
      <c r="N377" s="275"/>
      <c r="O377" s="275"/>
      <c r="P377" s="275"/>
      <c r="Q377" s="275"/>
      <c r="R377" s="275"/>
      <c r="S377" s="275"/>
      <c r="T377" s="27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77" t="s">
        <v>203</v>
      </c>
      <c r="AU377" s="277" t="s">
        <v>92</v>
      </c>
      <c r="AV377" s="13" t="s">
        <v>92</v>
      </c>
      <c r="AW377" s="13" t="s">
        <v>35</v>
      </c>
      <c r="AX377" s="13" t="s">
        <v>90</v>
      </c>
      <c r="AY377" s="277" t="s">
        <v>195</v>
      </c>
    </row>
    <row r="378" spans="1:65" s="2" customFormat="1" ht="24.15" customHeight="1">
      <c r="A378" s="41"/>
      <c r="B378" s="42"/>
      <c r="C378" s="278" t="s">
        <v>509</v>
      </c>
      <c r="D378" s="278" t="s">
        <v>206</v>
      </c>
      <c r="E378" s="279" t="s">
        <v>510</v>
      </c>
      <c r="F378" s="280" t="s">
        <v>511</v>
      </c>
      <c r="G378" s="281" t="s">
        <v>255</v>
      </c>
      <c r="H378" s="282">
        <v>14.4</v>
      </c>
      <c r="I378" s="283"/>
      <c r="J378" s="284">
        <f>ROUND(I378*H378,2)</f>
        <v>0</v>
      </c>
      <c r="K378" s="285"/>
      <c r="L378" s="286"/>
      <c r="M378" s="287" t="s">
        <v>1</v>
      </c>
      <c r="N378" s="288" t="s">
        <v>47</v>
      </c>
      <c r="O378" s="94"/>
      <c r="P378" s="260">
        <f>O378*H378</f>
        <v>0</v>
      </c>
      <c r="Q378" s="260">
        <v>2.65</v>
      </c>
      <c r="R378" s="260">
        <f>Q378*H378</f>
        <v>38.16</v>
      </c>
      <c r="S378" s="260">
        <v>0</v>
      </c>
      <c r="T378" s="261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62" t="s">
        <v>209</v>
      </c>
      <c r="AT378" s="262" t="s">
        <v>206</v>
      </c>
      <c r="AU378" s="262" t="s">
        <v>92</v>
      </c>
      <c r="AY378" s="18" t="s">
        <v>195</v>
      </c>
      <c r="BE378" s="154">
        <f>IF(N378="základní",J378,0)</f>
        <v>0</v>
      </c>
      <c r="BF378" s="154">
        <f>IF(N378="snížená",J378,0)</f>
        <v>0</v>
      </c>
      <c r="BG378" s="154">
        <f>IF(N378="zákl. přenesená",J378,0)</f>
        <v>0</v>
      </c>
      <c r="BH378" s="154">
        <f>IF(N378="sníž. přenesená",J378,0)</f>
        <v>0</v>
      </c>
      <c r="BI378" s="154">
        <f>IF(N378="nulová",J378,0)</f>
        <v>0</v>
      </c>
      <c r="BJ378" s="18" t="s">
        <v>90</v>
      </c>
      <c r="BK378" s="154">
        <f>ROUND(I378*H378,2)</f>
        <v>0</v>
      </c>
      <c r="BL378" s="18" t="s">
        <v>200</v>
      </c>
      <c r="BM378" s="262" t="s">
        <v>512</v>
      </c>
    </row>
    <row r="379" spans="1:47" s="2" customFormat="1" ht="12">
      <c r="A379" s="41"/>
      <c r="B379" s="42"/>
      <c r="C379" s="43"/>
      <c r="D379" s="263" t="s">
        <v>202</v>
      </c>
      <c r="E379" s="43"/>
      <c r="F379" s="264" t="s">
        <v>511</v>
      </c>
      <c r="G379" s="43"/>
      <c r="H379" s="43"/>
      <c r="I379" s="221"/>
      <c r="J379" s="43"/>
      <c r="K379" s="43"/>
      <c r="L379" s="44"/>
      <c r="M379" s="265"/>
      <c r="N379" s="266"/>
      <c r="O379" s="94"/>
      <c r="P379" s="94"/>
      <c r="Q379" s="94"/>
      <c r="R379" s="94"/>
      <c r="S379" s="94"/>
      <c r="T379" s="95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18" t="s">
        <v>202</v>
      </c>
      <c r="AU379" s="18" t="s">
        <v>92</v>
      </c>
    </row>
    <row r="380" spans="1:51" s="13" customFormat="1" ht="12">
      <c r="A380" s="13"/>
      <c r="B380" s="267"/>
      <c r="C380" s="268"/>
      <c r="D380" s="263" t="s">
        <v>203</v>
      </c>
      <c r="E380" s="269" t="s">
        <v>1</v>
      </c>
      <c r="F380" s="270" t="s">
        <v>513</v>
      </c>
      <c r="G380" s="268"/>
      <c r="H380" s="271">
        <v>14.4</v>
      </c>
      <c r="I380" s="272"/>
      <c r="J380" s="268"/>
      <c r="K380" s="268"/>
      <c r="L380" s="273"/>
      <c r="M380" s="274"/>
      <c r="N380" s="275"/>
      <c r="O380" s="275"/>
      <c r="P380" s="275"/>
      <c r="Q380" s="275"/>
      <c r="R380" s="275"/>
      <c r="S380" s="275"/>
      <c r="T380" s="27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77" t="s">
        <v>203</v>
      </c>
      <c r="AU380" s="277" t="s">
        <v>92</v>
      </c>
      <c r="AV380" s="13" t="s">
        <v>92</v>
      </c>
      <c r="AW380" s="13" t="s">
        <v>35</v>
      </c>
      <c r="AX380" s="13" t="s">
        <v>90</v>
      </c>
      <c r="AY380" s="277" t="s">
        <v>195</v>
      </c>
    </row>
    <row r="381" spans="1:65" s="2" customFormat="1" ht="24.15" customHeight="1">
      <c r="A381" s="41"/>
      <c r="B381" s="42"/>
      <c r="C381" s="250" t="s">
        <v>514</v>
      </c>
      <c r="D381" s="250" t="s">
        <v>196</v>
      </c>
      <c r="E381" s="251" t="s">
        <v>515</v>
      </c>
      <c r="F381" s="252" t="s">
        <v>516</v>
      </c>
      <c r="G381" s="253" t="s">
        <v>199</v>
      </c>
      <c r="H381" s="254">
        <v>43.65</v>
      </c>
      <c r="I381" s="255"/>
      <c r="J381" s="256">
        <f>ROUND(I381*H381,2)</f>
        <v>0</v>
      </c>
      <c r="K381" s="257"/>
      <c r="L381" s="44"/>
      <c r="M381" s="258" t="s">
        <v>1</v>
      </c>
      <c r="N381" s="259" t="s">
        <v>47</v>
      </c>
      <c r="O381" s="94"/>
      <c r="P381" s="260">
        <f>O381*H381</f>
        <v>0</v>
      </c>
      <c r="Q381" s="260">
        <v>0</v>
      </c>
      <c r="R381" s="260">
        <f>Q381*H381</f>
        <v>0</v>
      </c>
      <c r="S381" s="260">
        <v>0</v>
      </c>
      <c r="T381" s="261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62" t="s">
        <v>200</v>
      </c>
      <c r="AT381" s="262" t="s">
        <v>196</v>
      </c>
      <c r="AU381" s="262" t="s">
        <v>92</v>
      </c>
      <c r="AY381" s="18" t="s">
        <v>195</v>
      </c>
      <c r="BE381" s="154">
        <f>IF(N381="základní",J381,0)</f>
        <v>0</v>
      </c>
      <c r="BF381" s="154">
        <f>IF(N381="snížená",J381,0)</f>
        <v>0</v>
      </c>
      <c r="BG381" s="154">
        <f>IF(N381="zákl. přenesená",J381,0)</f>
        <v>0</v>
      </c>
      <c r="BH381" s="154">
        <f>IF(N381="sníž. přenesená",J381,0)</f>
        <v>0</v>
      </c>
      <c r="BI381" s="154">
        <f>IF(N381="nulová",J381,0)</f>
        <v>0</v>
      </c>
      <c r="BJ381" s="18" t="s">
        <v>90</v>
      </c>
      <c r="BK381" s="154">
        <f>ROUND(I381*H381,2)</f>
        <v>0</v>
      </c>
      <c r="BL381" s="18" t="s">
        <v>200</v>
      </c>
      <c r="BM381" s="262" t="s">
        <v>517</v>
      </c>
    </row>
    <row r="382" spans="1:47" s="2" customFormat="1" ht="12">
      <c r="A382" s="41"/>
      <c r="B382" s="42"/>
      <c r="C382" s="43"/>
      <c r="D382" s="263" t="s">
        <v>202</v>
      </c>
      <c r="E382" s="43"/>
      <c r="F382" s="264" t="s">
        <v>516</v>
      </c>
      <c r="G382" s="43"/>
      <c r="H382" s="43"/>
      <c r="I382" s="221"/>
      <c r="J382" s="43"/>
      <c r="K382" s="43"/>
      <c r="L382" s="44"/>
      <c r="M382" s="265"/>
      <c r="N382" s="266"/>
      <c r="O382" s="94"/>
      <c r="P382" s="94"/>
      <c r="Q382" s="94"/>
      <c r="R382" s="94"/>
      <c r="S382" s="94"/>
      <c r="T382" s="95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8" t="s">
        <v>202</v>
      </c>
      <c r="AU382" s="18" t="s">
        <v>92</v>
      </c>
    </row>
    <row r="383" spans="1:51" s="14" customFormat="1" ht="12">
      <c r="A383" s="14"/>
      <c r="B383" s="289"/>
      <c r="C383" s="290"/>
      <c r="D383" s="263" t="s">
        <v>203</v>
      </c>
      <c r="E383" s="291" t="s">
        <v>1</v>
      </c>
      <c r="F383" s="292" t="s">
        <v>518</v>
      </c>
      <c r="G383" s="290"/>
      <c r="H383" s="291" t="s">
        <v>1</v>
      </c>
      <c r="I383" s="293"/>
      <c r="J383" s="290"/>
      <c r="K383" s="290"/>
      <c r="L383" s="294"/>
      <c r="M383" s="295"/>
      <c r="N383" s="296"/>
      <c r="O383" s="296"/>
      <c r="P383" s="296"/>
      <c r="Q383" s="296"/>
      <c r="R383" s="296"/>
      <c r="S383" s="296"/>
      <c r="T383" s="29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98" t="s">
        <v>203</v>
      </c>
      <c r="AU383" s="298" t="s">
        <v>92</v>
      </c>
      <c r="AV383" s="14" t="s">
        <v>90</v>
      </c>
      <c r="AW383" s="14" t="s">
        <v>35</v>
      </c>
      <c r="AX383" s="14" t="s">
        <v>82</v>
      </c>
      <c r="AY383" s="298" t="s">
        <v>195</v>
      </c>
    </row>
    <row r="384" spans="1:51" s="13" customFormat="1" ht="12">
      <c r="A384" s="13"/>
      <c r="B384" s="267"/>
      <c r="C384" s="268"/>
      <c r="D384" s="263" t="s">
        <v>203</v>
      </c>
      <c r="E384" s="269" t="s">
        <v>1</v>
      </c>
      <c r="F384" s="270" t="s">
        <v>519</v>
      </c>
      <c r="G384" s="268"/>
      <c r="H384" s="271">
        <v>43.65</v>
      </c>
      <c r="I384" s="272"/>
      <c r="J384" s="268"/>
      <c r="K384" s="268"/>
      <c r="L384" s="273"/>
      <c r="M384" s="274"/>
      <c r="N384" s="275"/>
      <c r="O384" s="275"/>
      <c r="P384" s="275"/>
      <c r="Q384" s="275"/>
      <c r="R384" s="275"/>
      <c r="S384" s="275"/>
      <c r="T384" s="27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77" t="s">
        <v>203</v>
      </c>
      <c r="AU384" s="277" t="s">
        <v>92</v>
      </c>
      <c r="AV384" s="13" t="s">
        <v>92</v>
      </c>
      <c r="AW384" s="13" t="s">
        <v>35</v>
      </c>
      <c r="AX384" s="13" t="s">
        <v>90</v>
      </c>
      <c r="AY384" s="277" t="s">
        <v>195</v>
      </c>
    </row>
    <row r="385" spans="1:65" s="2" customFormat="1" ht="37.8" customHeight="1">
      <c r="A385" s="41"/>
      <c r="B385" s="42"/>
      <c r="C385" s="278" t="s">
        <v>520</v>
      </c>
      <c r="D385" s="278" t="s">
        <v>206</v>
      </c>
      <c r="E385" s="279" t="s">
        <v>521</v>
      </c>
      <c r="F385" s="280" t="s">
        <v>522</v>
      </c>
      <c r="G385" s="281" t="s">
        <v>199</v>
      </c>
      <c r="H385" s="282">
        <v>48.015</v>
      </c>
      <c r="I385" s="283"/>
      <c r="J385" s="284">
        <f>ROUND(I385*H385,2)</f>
        <v>0</v>
      </c>
      <c r="K385" s="285"/>
      <c r="L385" s="286"/>
      <c r="M385" s="287" t="s">
        <v>1</v>
      </c>
      <c r="N385" s="288" t="s">
        <v>47</v>
      </c>
      <c r="O385" s="94"/>
      <c r="P385" s="260">
        <f>O385*H385</f>
        <v>0</v>
      </c>
      <c r="Q385" s="260">
        <v>0.0168</v>
      </c>
      <c r="R385" s="260">
        <f>Q385*H385</f>
        <v>0.8066519999999999</v>
      </c>
      <c r="S385" s="260">
        <v>0</v>
      </c>
      <c r="T385" s="26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2" t="s">
        <v>209</v>
      </c>
      <c r="AT385" s="262" t="s">
        <v>206</v>
      </c>
      <c r="AU385" s="262" t="s">
        <v>92</v>
      </c>
      <c r="AY385" s="18" t="s">
        <v>195</v>
      </c>
      <c r="BE385" s="154">
        <f>IF(N385="základní",J385,0)</f>
        <v>0</v>
      </c>
      <c r="BF385" s="154">
        <f>IF(N385="snížená",J385,0)</f>
        <v>0</v>
      </c>
      <c r="BG385" s="154">
        <f>IF(N385="zákl. přenesená",J385,0)</f>
        <v>0</v>
      </c>
      <c r="BH385" s="154">
        <f>IF(N385="sníž. přenesená",J385,0)</f>
        <v>0</v>
      </c>
      <c r="BI385" s="154">
        <f>IF(N385="nulová",J385,0)</f>
        <v>0</v>
      </c>
      <c r="BJ385" s="18" t="s">
        <v>90</v>
      </c>
      <c r="BK385" s="154">
        <f>ROUND(I385*H385,2)</f>
        <v>0</v>
      </c>
      <c r="BL385" s="18" t="s">
        <v>200</v>
      </c>
      <c r="BM385" s="262" t="s">
        <v>523</v>
      </c>
    </row>
    <row r="386" spans="1:47" s="2" customFormat="1" ht="12">
      <c r="A386" s="41"/>
      <c r="B386" s="42"/>
      <c r="C386" s="43"/>
      <c r="D386" s="263" t="s">
        <v>202</v>
      </c>
      <c r="E386" s="43"/>
      <c r="F386" s="264" t="s">
        <v>522</v>
      </c>
      <c r="G386" s="43"/>
      <c r="H386" s="43"/>
      <c r="I386" s="221"/>
      <c r="J386" s="43"/>
      <c r="K386" s="43"/>
      <c r="L386" s="44"/>
      <c r="M386" s="265"/>
      <c r="N386" s="266"/>
      <c r="O386" s="94"/>
      <c r="P386" s="94"/>
      <c r="Q386" s="94"/>
      <c r="R386" s="94"/>
      <c r="S386" s="94"/>
      <c r="T386" s="95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8" t="s">
        <v>202</v>
      </c>
      <c r="AU386" s="18" t="s">
        <v>92</v>
      </c>
    </row>
    <row r="387" spans="1:51" s="13" customFormat="1" ht="12">
      <c r="A387" s="13"/>
      <c r="B387" s="267"/>
      <c r="C387" s="268"/>
      <c r="D387" s="263" t="s">
        <v>203</v>
      </c>
      <c r="E387" s="269" t="s">
        <v>1</v>
      </c>
      <c r="F387" s="270" t="s">
        <v>524</v>
      </c>
      <c r="G387" s="268"/>
      <c r="H387" s="271">
        <v>48.015</v>
      </c>
      <c r="I387" s="272"/>
      <c r="J387" s="268"/>
      <c r="K387" s="268"/>
      <c r="L387" s="273"/>
      <c r="M387" s="274"/>
      <c r="N387" s="275"/>
      <c r="O387" s="275"/>
      <c r="P387" s="275"/>
      <c r="Q387" s="275"/>
      <c r="R387" s="275"/>
      <c r="S387" s="275"/>
      <c r="T387" s="27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77" t="s">
        <v>203</v>
      </c>
      <c r="AU387" s="277" t="s">
        <v>92</v>
      </c>
      <c r="AV387" s="13" t="s">
        <v>92</v>
      </c>
      <c r="AW387" s="13" t="s">
        <v>35</v>
      </c>
      <c r="AX387" s="13" t="s">
        <v>90</v>
      </c>
      <c r="AY387" s="277" t="s">
        <v>195</v>
      </c>
    </row>
    <row r="388" spans="1:65" s="2" customFormat="1" ht="24.15" customHeight="1">
      <c r="A388" s="41"/>
      <c r="B388" s="42"/>
      <c r="C388" s="250" t="s">
        <v>525</v>
      </c>
      <c r="D388" s="250" t="s">
        <v>196</v>
      </c>
      <c r="E388" s="251" t="s">
        <v>526</v>
      </c>
      <c r="F388" s="252" t="s">
        <v>527</v>
      </c>
      <c r="G388" s="253" t="s">
        <v>199</v>
      </c>
      <c r="H388" s="254">
        <v>90.415</v>
      </c>
      <c r="I388" s="255"/>
      <c r="J388" s="256">
        <f>ROUND(I388*H388,2)</f>
        <v>0</v>
      </c>
      <c r="K388" s="257"/>
      <c r="L388" s="44"/>
      <c r="M388" s="258" t="s">
        <v>1</v>
      </c>
      <c r="N388" s="259" t="s">
        <v>47</v>
      </c>
      <c r="O388" s="94"/>
      <c r="P388" s="260">
        <f>O388*H388</f>
        <v>0</v>
      </c>
      <c r="Q388" s="260">
        <v>0.06166</v>
      </c>
      <c r="R388" s="260">
        <f>Q388*H388</f>
        <v>5.5749889</v>
      </c>
      <c r="S388" s="260">
        <v>0</v>
      </c>
      <c r="T388" s="261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62" t="s">
        <v>200</v>
      </c>
      <c r="AT388" s="262" t="s">
        <v>196</v>
      </c>
      <c r="AU388" s="262" t="s">
        <v>92</v>
      </c>
      <c r="AY388" s="18" t="s">
        <v>195</v>
      </c>
      <c r="BE388" s="154">
        <f>IF(N388="základní",J388,0)</f>
        <v>0</v>
      </c>
      <c r="BF388" s="154">
        <f>IF(N388="snížená",J388,0)</f>
        <v>0</v>
      </c>
      <c r="BG388" s="154">
        <f>IF(N388="zákl. přenesená",J388,0)</f>
        <v>0</v>
      </c>
      <c r="BH388" s="154">
        <f>IF(N388="sníž. přenesená",J388,0)</f>
        <v>0</v>
      </c>
      <c r="BI388" s="154">
        <f>IF(N388="nulová",J388,0)</f>
        <v>0</v>
      </c>
      <c r="BJ388" s="18" t="s">
        <v>90</v>
      </c>
      <c r="BK388" s="154">
        <f>ROUND(I388*H388,2)</f>
        <v>0</v>
      </c>
      <c r="BL388" s="18" t="s">
        <v>200</v>
      </c>
      <c r="BM388" s="262" t="s">
        <v>528</v>
      </c>
    </row>
    <row r="389" spans="1:47" s="2" customFormat="1" ht="12">
      <c r="A389" s="41"/>
      <c r="B389" s="42"/>
      <c r="C389" s="43"/>
      <c r="D389" s="263" t="s">
        <v>202</v>
      </c>
      <c r="E389" s="43"/>
      <c r="F389" s="264" t="s">
        <v>527</v>
      </c>
      <c r="G389" s="43"/>
      <c r="H389" s="43"/>
      <c r="I389" s="221"/>
      <c r="J389" s="43"/>
      <c r="K389" s="43"/>
      <c r="L389" s="44"/>
      <c r="M389" s="265"/>
      <c r="N389" s="266"/>
      <c r="O389" s="94"/>
      <c r="P389" s="94"/>
      <c r="Q389" s="94"/>
      <c r="R389" s="94"/>
      <c r="S389" s="94"/>
      <c r="T389" s="95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8" t="s">
        <v>202</v>
      </c>
      <c r="AU389" s="18" t="s">
        <v>92</v>
      </c>
    </row>
    <row r="390" spans="1:51" s="13" customFormat="1" ht="12">
      <c r="A390" s="13"/>
      <c r="B390" s="267"/>
      <c r="C390" s="268"/>
      <c r="D390" s="263" t="s">
        <v>203</v>
      </c>
      <c r="E390" s="269" t="s">
        <v>1</v>
      </c>
      <c r="F390" s="270" t="s">
        <v>529</v>
      </c>
      <c r="G390" s="268"/>
      <c r="H390" s="271">
        <v>100.015</v>
      </c>
      <c r="I390" s="272"/>
      <c r="J390" s="268"/>
      <c r="K390" s="268"/>
      <c r="L390" s="273"/>
      <c r="M390" s="274"/>
      <c r="N390" s="275"/>
      <c r="O390" s="275"/>
      <c r="P390" s="275"/>
      <c r="Q390" s="275"/>
      <c r="R390" s="275"/>
      <c r="S390" s="275"/>
      <c r="T390" s="27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77" t="s">
        <v>203</v>
      </c>
      <c r="AU390" s="277" t="s">
        <v>92</v>
      </c>
      <c r="AV390" s="13" t="s">
        <v>92</v>
      </c>
      <c r="AW390" s="13" t="s">
        <v>35</v>
      </c>
      <c r="AX390" s="13" t="s">
        <v>82</v>
      </c>
      <c r="AY390" s="277" t="s">
        <v>195</v>
      </c>
    </row>
    <row r="391" spans="1:51" s="14" customFormat="1" ht="12">
      <c r="A391" s="14"/>
      <c r="B391" s="289"/>
      <c r="C391" s="290"/>
      <c r="D391" s="263" t="s">
        <v>203</v>
      </c>
      <c r="E391" s="291" t="s">
        <v>1</v>
      </c>
      <c r="F391" s="292" t="s">
        <v>490</v>
      </c>
      <c r="G391" s="290"/>
      <c r="H391" s="291" t="s">
        <v>1</v>
      </c>
      <c r="I391" s="293"/>
      <c r="J391" s="290"/>
      <c r="K391" s="290"/>
      <c r="L391" s="294"/>
      <c r="M391" s="295"/>
      <c r="N391" s="296"/>
      <c r="O391" s="296"/>
      <c r="P391" s="296"/>
      <c r="Q391" s="296"/>
      <c r="R391" s="296"/>
      <c r="S391" s="296"/>
      <c r="T391" s="29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98" t="s">
        <v>203</v>
      </c>
      <c r="AU391" s="298" t="s">
        <v>92</v>
      </c>
      <c r="AV391" s="14" t="s">
        <v>90</v>
      </c>
      <c r="AW391" s="14" t="s">
        <v>35</v>
      </c>
      <c r="AX391" s="14" t="s">
        <v>82</v>
      </c>
      <c r="AY391" s="298" t="s">
        <v>195</v>
      </c>
    </row>
    <row r="392" spans="1:51" s="13" customFormat="1" ht="12">
      <c r="A392" s="13"/>
      <c r="B392" s="267"/>
      <c r="C392" s="268"/>
      <c r="D392" s="263" t="s">
        <v>203</v>
      </c>
      <c r="E392" s="269" t="s">
        <v>1</v>
      </c>
      <c r="F392" s="270" t="s">
        <v>530</v>
      </c>
      <c r="G392" s="268"/>
      <c r="H392" s="271">
        <v>-9.6</v>
      </c>
      <c r="I392" s="272"/>
      <c r="J392" s="268"/>
      <c r="K392" s="268"/>
      <c r="L392" s="273"/>
      <c r="M392" s="274"/>
      <c r="N392" s="275"/>
      <c r="O392" s="275"/>
      <c r="P392" s="275"/>
      <c r="Q392" s="275"/>
      <c r="R392" s="275"/>
      <c r="S392" s="275"/>
      <c r="T392" s="27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7" t="s">
        <v>203</v>
      </c>
      <c r="AU392" s="277" t="s">
        <v>92</v>
      </c>
      <c r="AV392" s="13" t="s">
        <v>92</v>
      </c>
      <c r="AW392" s="13" t="s">
        <v>35</v>
      </c>
      <c r="AX392" s="13" t="s">
        <v>82</v>
      </c>
      <c r="AY392" s="277" t="s">
        <v>195</v>
      </c>
    </row>
    <row r="393" spans="1:51" s="15" customFormat="1" ht="12">
      <c r="A393" s="15"/>
      <c r="B393" s="299"/>
      <c r="C393" s="300"/>
      <c r="D393" s="263" t="s">
        <v>203</v>
      </c>
      <c r="E393" s="301" t="s">
        <v>1</v>
      </c>
      <c r="F393" s="302" t="s">
        <v>234</v>
      </c>
      <c r="G393" s="300"/>
      <c r="H393" s="303">
        <v>90.415</v>
      </c>
      <c r="I393" s="304"/>
      <c r="J393" s="300"/>
      <c r="K393" s="300"/>
      <c r="L393" s="305"/>
      <c r="M393" s="306"/>
      <c r="N393" s="307"/>
      <c r="O393" s="307"/>
      <c r="P393" s="307"/>
      <c r="Q393" s="307"/>
      <c r="R393" s="307"/>
      <c r="S393" s="307"/>
      <c r="T393" s="308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309" t="s">
        <v>203</v>
      </c>
      <c r="AU393" s="309" t="s">
        <v>92</v>
      </c>
      <c r="AV393" s="15" t="s">
        <v>200</v>
      </c>
      <c r="AW393" s="15" t="s">
        <v>35</v>
      </c>
      <c r="AX393" s="15" t="s">
        <v>90</v>
      </c>
      <c r="AY393" s="309" t="s">
        <v>195</v>
      </c>
    </row>
    <row r="394" spans="1:65" s="2" customFormat="1" ht="24.15" customHeight="1">
      <c r="A394" s="41"/>
      <c r="B394" s="42"/>
      <c r="C394" s="250" t="s">
        <v>531</v>
      </c>
      <c r="D394" s="250" t="s">
        <v>196</v>
      </c>
      <c r="E394" s="251" t="s">
        <v>532</v>
      </c>
      <c r="F394" s="252" t="s">
        <v>533</v>
      </c>
      <c r="G394" s="253" t="s">
        <v>199</v>
      </c>
      <c r="H394" s="254">
        <v>119.685</v>
      </c>
      <c r="I394" s="255"/>
      <c r="J394" s="256">
        <f>ROUND(I394*H394,2)</f>
        <v>0</v>
      </c>
      <c r="K394" s="257"/>
      <c r="L394" s="44"/>
      <c r="M394" s="258" t="s">
        <v>1</v>
      </c>
      <c r="N394" s="259" t="s">
        <v>47</v>
      </c>
      <c r="O394" s="94"/>
      <c r="P394" s="260">
        <f>O394*H394</f>
        <v>0</v>
      </c>
      <c r="Q394" s="260">
        <v>0.07924</v>
      </c>
      <c r="R394" s="260">
        <f>Q394*H394</f>
        <v>9.4838394</v>
      </c>
      <c r="S394" s="260">
        <v>0</v>
      </c>
      <c r="T394" s="261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62" t="s">
        <v>200</v>
      </c>
      <c r="AT394" s="262" t="s">
        <v>196</v>
      </c>
      <c r="AU394" s="262" t="s">
        <v>92</v>
      </c>
      <c r="AY394" s="18" t="s">
        <v>195</v>
      </c>
      <c r="BE394" s="154">
        <f>IF(N394="základní",J394,0)</f>
        <v>0</v>
      </c>
      <c r="BF394" s="154">
        <f>IF(N394="snížená",J394,0)</f>
        <v>0</v>
      </c>
      <c r="BG394" s="154">
        <f>IF(N394="zákl. přenesená",J394,0)</f>
        <v>0</v>
      </c>
      <c r="BH394" s="154">
        <f>IF(N394="sníž. přenesená",J394,0)</f>
        <v>0</v>
      </c>
      <c r="BI394" s="154">
        <f>IF(N394="nulová",J394,0)</f>
        <v>0</v>
      </c>
      <c r="BJ394" s="18" t="s">
        <v>90</v>
      </c>
      <c r="BK394" s="154">
        <f>ROUND(I394*H394,2)</f>
        <v>0</v>
      </c>
      <c r="BL394" s="18" t="s">
        <v>200</v>
      </c>
      <c r="BM394" s="262" t="s">
        <v>534</v>
      </c>
    </row>
    <row r="395" spans="1:47" s="2" customFormat="1" ht="12">
      <c r="A395" s="41"/>
      <c r="B395" s="42"/>
      <c r="C395" s="43"/>
      <c r="D395" s="263" t="s">
        <v>202</v>
      </c>
      <c r="E395" s="43"/>
      <c r="F395" s="264" t="s">
        <v>533</v>
      </c>
      <c r="G395" s="43"/>
      <c r="H395" s="43"/>
      <c r="I395" s="221"/>
      <c r="J395" s="43"/>
      <c r="K395" s="43"/>
      <c r="L395" s="44"/>
      <c r="M395" s="265"/>
      <c r="N395" s="266"/>
      <c r="O395" s="94"/>
      <c r="P395" s="94"/>
      <c r="Q395" s="94"/>
      <c r="R395" s="94"/>
      <c r="S395" s="94"/>
      <c r="T395" s="95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8" t="s">
        <v>202</v>
      </c>
      <c r="AU395" s="18" t="s">
        <v>92</v>
      </c>
    </row>
    <row r="396" spans="1:51" s="13" customFormat="1" ht="12">
      <c r="A396" s="13"/>
      <c r="B396" s="267"/>
      <c r="C396" s="268"/>
      <c r="D396" s="263" t="s">
        <v>203</v>
      </c>
      <c r="E396" s="269" t="s">
        <v>1</v>
      </c>
      <c r="F396" s="270" t="s">
        <v>535</v>
      </c>
      <c r="G396" s="268"/>
      <c r="H396" s="271">
        <v>43.575</v>
      </c>
      <c r="I396" s="272"/>
      <c r="J396" s="268"/>
      <c r="K396" s="268"/>
      <c r="L396" s="273"/>
      <c r="M396" s="274"/>
      <c r="N396" s="275"/>
      <c r="O396" s="275"/>
      <c r="P396" s="275"/>
      <c r="Q396" s="275"/>
      <c r="R396" s="275"/>
      <c r="S396" s="275"/>
      <c r="T396" s="27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77" t="s">
        <v>203</v>
      </c>
      <c r="AU396" s="277" t="s">
        <v>92</v>
      </c>
      <c r="AV396" s="13" t="s">
        <v>92</v>
      </c>
      <c r="AW396" s="13" t="s">
        <v>35</v>
      </c>
      <c r="AX396" s="13" t="s">
        <v>82</v>
      </c>
      <c r="AY396" s="277" t="s">
        <v>195</v>
      </c>
    </row>
    <row r="397" spans="1:51" s="14" customFormat="1" ht="12">
      <c r="A397" s="14"/>
      <c r="B397" s="289"/>
      <c r="C397" s="290"/>
      <c r="D397" s="263" t="s">
        <v>203</v>
      </c>
      <c r="E397" s="291" t="s">
        <v>1</v>
      </c>
      <c r="F397" s="292" t="s">
        <v>490</v>
      </c>
      <c r="G397" s="290"/>
      <c r="H397" s="291" t="s">
        <v>1</v>
      </c>
      <c r="I397" s="293"/>
      <c r="J397" s="290"/>
      <c r="K397" s="290"/>
      <c r="L397" s="294"/>
      <c r="M397" s="295"/>
      <c r="N397" s="296"/>
      <c r="O397" s="296"/>
      <c r="P397" s="296"/>
      <c r="Q397" s="296"/>
      <c r="R397" s="296"/>
      <c r="S397" s="296"/>
      <c r="T397" s="29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98" t="s">
        <v>203</v>
      </c>
      <c r="AU397" s="298" t="s">
        <v>92</v>
      </c>
      <c r="AV397" s="14" t="s">
        <v>90</v>
      </c>
      <c r="AW397" s="14" t="s">
        <v>35</v>
      </c>
      <c r="AX397" s="14" t="s">
        <v>82</v>
      </c>
      <c r="AY397" s="298" t="s">
        <v>195</v>
      </c>
    </row>
    <row r="398" spans="1:51" s="13" customFormat="1" ht="12">
      <c r="A398" s="13"/>
      <c r="B398" s="267"/>
      <c r="C398" s="268"/>
      <c r="D398" s="263" t="s">
        <v>203</v>
      </c>
      <c r="E398" s="269" t="s">
        <v>1</v>
      </c>
      <c r="F398" s="270" t="s">
        <v>536</v>
      </c>
      <c r="G398" s="268"/>
      <c r="H398" s="271">
        <v>-2.8</v>
      </c>
      <c r="I398" s="272"/>
      <c r="J398" s="268"/>
      <c r="K398" s="268"/>
      <c r="L398" s="273"/>
      <c r="M398" s="274"/>
      <c r="N398" s="275"/>
      <c r="O398" s="275"/>
      <c r="P398" s="275"/>
      <c r="Q398" s="275"/>
      <c r="R398" s="275"/>
      <c r="S398" s="275"/>
      <c r="T398" s="27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7" t="s">
        <v>203</v>
      </c>
      <c r="AU398" s="277" t="s">
        <v>92</v>
      </c>
      <c r="AV398" s="13" t="s">
        <v>92</v>
      </c>
      <c r="AW398" s="13" t="s">
        <v>35</v>
      </c>
      <c r="AX398" s="13" t="s">
        <v>82</v>
      </c>
      <c r="AY398" s="277" t="s">
        <v>195</v>
      </c>
    </row>
    <row r="399" spans="1:51" s="14" customFormat="1" ht="12">
      <c r="A399" s="14"/>
      <c r="B399" s="289"/>
      <c r="C399" s="290"/>
      <c r="D399" s="263" t="s">
        <v>203</v>
      </c>
      <c r="E399" s="291" t="s">
        <v>1</v>
      </c>
      <c r="F399" s="292" t="s">
        <v>537</v>
      </c>
      <c r="G399" s="290"/>
      <c r="H399" s="291" t="s">
        <v>1</v>
      </c>
      <c r="I399" s="293"/>
      <c r="J399" s="290"/>
      <c r="K399" s="290"/>
      <c r="L399" s="294"/>
      <c r="M399" s="295"/>
      <c r="N399" s="296"/>
      <c r="O399" s="296"/>
      <c r="P399" s="296"/>
      <c r="Q399" s="296"/>
      <c r="R399" s="296"/>
      <c r="S399" s="296"/>
      <c r="T399" s="29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98" t="s">
        <v>203</v>
      </c>
      <c r="AU399" s="298" t="s">
        <v>92</v>
      </c>
      <c r="AV399" s="14" t="s">
        <v>90</v>
      </c>
      <c r="AW399" s="14" t="s">
        <v>35</v>
      </c>
      <c r="AX399" s="14" t="s">
        <v>82</v>
      </c>
      <c r="AY399" s="298" t="s">
        <v>195</v>
      </c>
    </row>
    <row r="400" spans="1:51" s="13" customFormat="1" ht="12">
      <c r="A400" s="13"/>
      <c r="B400" s="267"/>
      <c r="C400" s="268"/>
      <c r="D400" s="263" t="s">
        <v>203</v>
      </c>
      <c r="E400" s="269" t="s">
        <v>1</v>
      </c>
      <c r="F400" s="270" t="s">
        <v>538</v>
      </c>
      <c r="G400" s="268"/>
      <c r="H400" s="271">
        <v>78.91</v>
      </c>
      <c r="I400" s="272"/>
      <c r="J400" s="268"/>
      <c r="K400" s="268"/>
      <c r="L400" s="273"/>
      <c r="M400" s="274"/>
      <c r="N400" s="275"/>
      <c r="O400" s="275"/>
      <c r="P400" s="275"/>
      <c r="Q400" s="275"/>
      <c r="R400" s="275"/>
      <c r="S400" s="275"/>
      <c r="T400" s="27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77" t="s">
        <v>203</v>
      </c>
      <c r="AU400" s="277" t="s">
        <v>92</v>
      </c>
      <c r="AV400" s="13" t="s">
        <v>92</v>
      </c>
      <c r="AW400" s="13" t="s">
        <v>35</v>
      </c>
      <c r="AX400" s="13" t="s">
        <v>82</v>
      </c>
      <c r="AY400" s="277" t="s">
        <v>195</v>
      </c>
    </row>
    <row r="401" spans="1:51" s="15" customFormat="1" ht="12">
      <c r="A401" s="15"/>
      <c r="B401" s="299"/>
      <c r="C401" s="300"/>
      <c r="D401" s="263" t="s">
        <v>203</v>
      </c>
      <c r="E401" s="301" t="s">
        <v>1</v>
      </c>
      <c r="F401" s="302" t="s">
        <v>234</v>
      </c>
      <c r="G401" s="300"/>
      <c r="H401" s="303">
        <v>119.685</v>
      </c>
      <c r="I401" s="304"/>
      <c r="J401" s="300"/>
      <c r="K401" s="300"/>
      <c r="L401" s="305"/>
      <c r="M401" s="306"/>
      <c r="N401" s="307"/>
      <c r="O401" s="307"/>
      <c r="P401" s="307"/>
      <c r="Q401" s="307"/>
      <c r="R401" s="307"/>
      <c r="S401" s="307"/>
      <c r="T401" s="308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309" t="s">
        <v>203</v>
      </c>
      <c r="AU401" s="309" t="s">
        <v>92</v>
      </c>
      <c r="AV401" s="15" t="s">
        <v>200</v>
      </c>
      <c r="AW401" s="15" t="s">
        <v>35</v>
      </c>
      <c r="AX401" s="15" t="s">
        <v>90</v>
      </c>
      <c r="AY401" s="309" t="s">
        <v>195</v>
      </c>
    </row>
    <row r="402" spans="1:65" s="2" customFormat="1" ht="24.15" customHeight="1">
      <c r="A402" s="41"/>
      <c r="B402" s="42"/>
      <c r="C402" s="250" t="s">
        <v>539</v>
      </c>
      <c r="D402" s="250" t="s">
        <v>196</v>
      </c>
      <c r="E402" s="251" t="s">
        <v>540</v>
      </c>
      <c r="F402" s="252" t="s">
        <v>541</v>
      </c>
      <c r="G402" s="253" t="s">
        <v>542</v>
      </c>
      <c r="H402" s="254">
        <v>1263.85</v>
      </c>
      <c r="I402" s="255"/>
      <c r="J402" s="256">
        <f>ROUND(I402*H402,2)</f>
        <v>0</v>
      </c>
      <c r="K402" s="257"/>
      <c r="L402" s="44"/>
      <c r="M402" s="258" t="s">
        <v>1</v>
      </c>
      <c r="N402" s="259" t="s">
        <v>47</v>
      </c>
      <c r="O402" s="94"/>
      <c r="P402" s="260">
        <f>O402*H402</f>
        <v>0</v>
      </c>
      <c r="Q402" s="260">
        <v>0</v>
      </c>
      <c r="R402" s="260">
        <f>Q402*H402</f>
        <v>0</v>
      </c>
      <c r="S402" s="260">
        <v>0</v>
      </c>
      <c r="T402" s="261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62" t="s">
        <v>200</v>
      </c>
      <c r="AT402" s="262" t="s">
        <v>196</v>
      </c>
      <c r="AU402" s="262" t="s">
        <v>92</v>
      </c>
      <c r="AY402" s="18" t="s">
        <v>195</v>
      </c>
      <c r="BE402" s="154">
        <f>IF(N402="základní",J402,0)</f>
        <v>0</v>
      </c>
      <c r="BF402" s="154">
        <f>IF(N402="snížená",J402,0)</f>
        <v>0</v>
      </c>
      <c r="BG402" s="154">
        <f>IF(N402="zákl. přenesená",J402,0)</f>
        <v>0</v>
      </c>
      <c r="BH402" s="154">
        <f>IF(N402="sníž. přenesená",J402,0)</f>
        <v>0</v>
      </c>
      <c r="BI402" s="154">
        <f>IF(N402="nulová",J402,0)</f>
        <v>0</v>
      </c>
      <c r="BJ402" s="18" t="s">
        <v>90</v>
      </c>
      <c r="BK402" s="154">
        <f>ROUND(I402*H402,2)</f>
        <v>0</v>
      </c>
      <c r="BL402" s="18" t="s">
        <v>200</v>
      </c>
      <c r="BM402" s="262" t="s">
        <v>543</v>
      </c>
    </row>
    <row r="403" spans="1:47" s="2" customFormat="1" ht="12">
      <c r="A403" s="41"/>
      <c r="B403" s="42"/>
      <c r="C403" s="43"/>
      <c r="D403" s="263" t="s">
        <v>202</v>
      </c>
      <c r="E403" s="43"/>
      <c r="F403" s="264" t="s">
        <v>541</v>
      </c>
      <c r="G403" s="43"/>
      <c r="H403" s="43"/>
      <c r="I403" s="221"/>
      <c r="J403" s="43"/>
      <c r="K403" s="43"/>
      <c r="L403" s="44"/>
      <c r="M403" s="265"/>
      <c r="N403" s="266"/>
      <c r="O403" s="94"/>
      <c r="P403" s="94"/>
      <c r="Q403" s="94"/>
      <c r="R403" s="94"/>
      <c r="S403" s="94"/>
      <c r="T403" s="95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18" t="s">
        <v>202</v>
      </c>
      <c r="AU403" s="18" t="s">
        <v>92</v>
      </c>
    </row>
    <row r="404" spans="1:51" s="14" customFormat="1" ht="12">
      <c r="A404" s="14"/>
      <c r="B404" s="289"/>
      <c r="C404" s="290"/>
      <c r="D404" s="263" t="s">
        <v>203</v>
      </c>
      <c r="E404" s="291" t="s">
        <v>1</v>
      </c>
      <c r="F404" s="292" t="s">
        <v>544</v>
      </c>
      <c r="G404" s="290"/>
      <c r="H404" s="291" t="s">
        <v>1</v>
      </c>
      <c r="I404" s="293"/>
      <c r="J404" s="290"/>
      <c r="K404" s="290"/>
      <c r="L404" s="294"/>
      <c r="M404" s="295"/>
      <c r="N404" s="296"/>
      <c r="O404" s="296"/>
      <c r="P404" s="296"/>
      <c r="Q404" s="296"/>
      <c r="R404" s="296"/>
      <c r="S404" s="296"/>
      <c r="T404" s="29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98" t="s">
        <v>203</v>
      </c>
      <c r="AU404" s="298" t="s">
        <v>92</v>
      </c>
      <c r="AV404" s="14" t="s">
        <v>90</v>
      </c>
      <c r="AW404" s="14" t="s">
        <v>35</v>
      </c>
      <c r="AX404" s="14" t="s">
        <v>82</v>
      </c>
      <c r="AY404" s="298" t="s">
        <v>195</v>
      </c>
    </row>
    <row r="405" spans="1:51" s="13" customFormat="1" ht="12">
      <c r="A405" s="13"/>
      <c r="B405" s="267"/>
      <c r="C405" s="268"/>
      <c r="D405" s="263" t="s">
        <v>203</v>
      </c>
      <c r="E405" s="269" t="s">
        <v>1</v>
      </c>
      <c r="F405" s="270" t="s">
        <v>545</v>
      </c>
      <c r="G405" s="268"/>
      <c r="H405" s="271">
        <v>981.25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77" t="s">
        <v>203</v>
      </c>
      <c r="AU405" s="277" t="s">
        <v>92</v>
      </c>
      <c r="AV405" s="13" t="s">
        <v>92</v>
      </c>
      <c r="AW405" s="13" t="s">
        <v>35</v>
      </c>
      <c r="AX405" s="13" t="s">
        <v>82</v>
      </c>
      <c r="AY405" s="277" t="s">
        <v>195</v>
      </c>
    </row>
    <row r="406" spans="1:51" s="14" customFormat="1" ht="12">
      <c r="A406" s="14"/>
      <c r="B406" s="289"/>
      <c r="C406" s="290"/>
      <c r="D406" s="263" t="s">
        <v>203</v>
      </c>
      <c r="E406" s="291" t="s">
        <v>1</v>
      </c>
      <c r="F406" s="292" t="s">
        <v>546</v>
      </c>
      <c r="G406" s="290"/>
      <c r="H406" s="291" t="s">
        <v>1</v>
      </c>
      <c r="I406" s="293"/>
      <c r="J406" s="290"/>
      <c r="K406" s="290"/>
      <c r="L406" s="294"/>
      <c r="M406" s="295"/>
      <c r="N406" s="296"/>
      <c r="O406" s="296"/>
      <c r="P406" s="296"/>
      <c r="Q406" s="296"/>
      <c r="R406" s="296"/>
      <c r="S406" s="296"/>
      <c r="T406" s="29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98" t="s">
        <v>203</v>
      </c>
      <c r="AU406" s="298" t="s">
        <v>92</v>
      </c>
      <c r="AV406" s="14" t="s">
        <v>90</v>
      </c>
      <c r="AW406" s="14" t="s">
        <v>35</v>
      </c>
      <c r="AX406" s="14" t="s">
        <v>82</v>
      </c>
      <c r="AY406" s="298" t="s">
        <v>195</v>
      </c>
    </row>
    <row r="407" spans="1:51" s="13" customFormat="1" ht="12">
      <c r="A407" s="13"/>
      <c r="B407" s="267"/>
      <c r="C407" s="268"/>
      <c r="D407" s="263" t="s">
        <v>203</v>
      </c>
      <c r="E407" s="269" t="s">
        <v>1</v>
      </c>
      <c r="F407" s="270" t="s">
        <v>547</v>
      </c>
      <c r="G407" s="268"/>
      <c r="H407" s="271">
        <v>282.6</v>
      </c>
      <c r="I407" s="272"/>
      <c r="J407" s="268"/>
      <c r="K407" s="268"/>
      <c r="L407" s="273"/>
      <c r="M407" s="274"/>
      <c r="N407" s="275"/>
      <c r="O407" s="275"/>
      <c r="P407" s="275"/>
      <c r="Q407" s="275"/>
      <c r="R407" s="275"/>
      <c r="S407" s="275"/>
      <c r="T407" s="27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7" t="s">
        <v>203</v>
      </c>
      <c r="AU407" s="277" t="s">
        <v>92</v>
      </c>
      <c r="AV407" s="13" t="s">
        <v>92</v>
      </c>
      <c r="AW407" s="13" t="s">
        <v>35</v>
      </c>
      <c r="AX407" s="13" t="s">
        <v>82</v>
      </c>
      <c r="AY407" s="277" t="s">
        <v>195</v>
      </c>
    </row>
    <row r="408" spans="1:51" s="15" customFormat="1" ht="12">
      <c r="A408" s="15"/>
      <c r="B408" s="299"/>
      <c r="C408" s="300"/>
      <c r="D408" s="263" t="s">
        <v>203</v>
      </c>
      <c r="E408" s="301" t="s">
        <v>1</v>
      </c>
      <c r="F408" s="302" t="s">
        <v>234</v>
      </c>
      <c r="G408" s="300"/>
      <c r="H408" s="303">
        <v>1263.85</v>
      </c>
      <c r="I408" s="304"/>
      <c r="J408" s="300"/>
      <c r="K408" s="300"/>
      <c r="L408" s="305"/>
      <c r="M408" s="306"/>
      <c r="N408" s="307"/>
      <c r="O408" s="307"/>
      <c r="P408" s="307"/>
      <c r="Q408" s="307"/>
      <c r="R408" s="307"/>
      <c r="S408" s="307"/>
      <c r="T408" s="30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309" t="s">
        <v>203</v>
      </c>
      <c r="AU408" s="309" t="s">
        <v>92</v>
      </c>
      <c r="AV408" s="15" t="s">
        <v>200</v>
      </c>
      <c r="AW408" s="15" t="s">
        <v>35</v>
      </c>
      <c r="AX408" s="15" t="s">
        <v>90</v>
      </c>
      <c r="AY408" s="309" t="s">
        <v>195</v>
      </c>
    </row>
    <row r="409" spans="1:65" s="2" customFormat="1" ht="21.75" customHeight="1">
      <c r="A409" s="41"/>
      <c r="B409" s="42"/>
      <c r="C409" s="278" t="s">
        <v>548</v>
      </c>
      <c r="D409" s="278" t="s">
        <v>206</v>
      </c>
      <c r="E409" s="279" t="s">
        <v>549</v>
      </c>
      <c r="F409" s="280" t="s">
        <v>550</v>
      </c>
      <c r="G409" s="281" t="s">
        <v>268</v>
      </c>
      <c r="H409" s="282">
        <v>1.327</v>
      </c>
      <c r="I409" s="283"/>
      <c r="J409" s="284">
        <f>ROUND(I409*H409,2)</f>
        <v>0</v>
      </c>
      <c r="K409" s="285"/>
      <c r="L409" s="286"/>
      <c r="M409" s="287" t="s">
        <v>1</v>
      </c>
      <c r="N409" s="288" t="s">
        <v>47</v>
      </c>
      <c r="O409" s="94"/>
      <c r="P409" s="260">
        <f>O409*H409</f>
        <v>0</v>
      </c>
      <c r="Q409" s="260">
        <v>1</v>
      </c>
      <c r="R409" s="260">
        <f>Q409*H409</f>
        <v>1.327</v>
      </c>
      <c r="S409" s="260">
        <v>0</v>
      </c>
      <c r="T409" s="261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62" t="s">
        <v>209</v>
      </c>
      <c r="AT409" s="262" t="s">
        <v>206</v>
      </c>
      <c r="AU409" s="262" t="s">
        <v>92</v>
      </c>
      <c r="AY409" s="18" t="s">
        <v>195</v>
      </c>
      <c r="BE409" s="154">
        <f>IF(N409="základní",J409,0)</f>
        <v>0</v>
      </c>
      <c r="BF409" s="154">
        <f>IF(N409="snížená",J409,0)</f>
        <v>0</v>
      </c>
      <c r="BG409" s="154">
        <f>IF(N409="zákl. přenesená",J409,0)</f>
        <v>0</v>
      </c>
      <c r="BH409" s="154">
        <f>IF(N409="sníž. přenesená",J409,0)</f>
        <v>0</v>
      </c>
      <c r="BI409" s="154">
        <f>IF(N409="nulová",J409,0)</f>
        <v>0</v>
      </c>
      <c r="BJ409" s="18" t="s">
        <v>90</v>
      </c>
      <c r="BK409" s="154">
        <f>ROUND(I409*H409,2)</f>
        <v>0</v>
      </c>
      <c r="BL409" s="18" t="s">
        <v>200</v>
      </c>
      <c r="BM409" s="262" t="s">
        <v>551</v>
      </c>
    </row>
    <row r="410" spans="1:47" s="2" customFormat="1" ht="12">
      <c r="A410" s="41"/>
      <c r="B410" s="42"/>
      <c r="C410" s="43"/>
      <c r="D410" s="263" t="s">
        <v>202</v>
      </c>
      <c r="E410" s="43"/>
      <c r="F410" s="264" t="s">
        <v>550</v>
      </c>
      <c r="G410" s="43"/>
      <c r="H410" s="43"/>
      <c r="I410" s="221"/>
      <c r="J410" s="43"/>
      <c r="K410" s="43"/>
      <c r="L410" s="44"/>
      <c r="M410" s="265"/>
      <c r="N410" s="266"/>
      <c r="O410" s="94"/>
      <c r="P410" s="94"/>
      <c r="Q410" s="94"/>
      <c r="R410" s="94"/>
      <c r="S410" s="94"/>
      <c r="T410" s="95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18" t="s">
        <v>202</v>
      </c>
      <c r="AU410" s="18" t="s">
        <v>92</v>
      </c>
    </row>
    <row r="411" spans="1:51" s="14" customFormat="1" ht="12">
      <c r="A411" s="14"/>
      <c r="B411" s="289"/>
      <c r="C411" s="290"/>
      <c r="D411" s="263" t="s">
        <v>203</v>
      </c>
      <c r="E411" s="291" t="s">
        <v>1</v>
      </c>
      <c r="F411" s="292" t="s">
        <v>544</v>
      </c>
      <c r="G411" s="290"/>
      <c r="H411" s="291" t="s">
        <v>1</v>
      </c>
      <c r="I411" s="293"/>
      <c r="J411" s="290"/>
      <c r="K411" s="290"/>
      <c r="L411" s="294"/>
      <c r="M411" s="295"/>
      <c r="N411" s="296"/>
      <c r="O411" s="296"/>
      <c r="P411" s="296"/>
      <c r="Q411" s="296"/>
      <c r="R411" s="296"/>
      <c r="S411" s="296"/>
      <c r="T411" s="29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98" t="s">
        <v>203</v>
      </c>
      <c r="AU411" s="298" t="s">
        <v>92</v>
      </c>
      <c r="AV411" s="14" t="s">
        <v>90</v>
      </c>
      <c r="AW411" s="14" t="s">
        <v>35</v>
      </c>
      <c r="AX411" s="14" t="s">
        <v>82</v>
      </c>
      <c r="AY411" s="298" t="s">
        <v>195</v>
      </c>
    </row>
    <row r="412" spans="1:51" s="13" customFormat="1" ht="12">
      <c r="A412" s="13"/>
      <c r="B412" s="267"/>
      <c r="C412" s="268"/>
      <c r="D412" s="263" t="s">
        <v>203</v>
      </c>
      <c r="E412" s="269" t="s">
        <v>1</v>
      </c>
      <c r="F412" s="270" t="s">
        <v>552</v>
      </c>
      <c r="G412" s="268"/>
      <c r="H412" s="271">
        <v>0.981</v>
      </c>
      <c r="I412" s="272"/>
      <c r="J412" s="268"/>
      <c r="K412" s="268"/>
      <c r="L412" s="273"/>
      <c r="M412" s="274"/>
      <c r="N412" s="275"/>
      <c r="O412" s="275"/>
      <c r="P412" s="275"/>
      <c r="Q412" s="275"/>
      <c r="R412" s="275"/>
      <c r="S412" s="275"/>
      <c r="T412" s="27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7" t="s">
        <v>203</v>
      </c>
      <c r="AU412" s="277" t="s">
        <v>92</v>
      </c>
      <c r="AV412" s="13" t="s">
        <v>92</v>
      </c>
      <c r="AW412" s="13" t="s">
        <v>35</v>
      </c>
      <c r="AX412" s="13" t="s">
        <v>82</v>
      </c>
      <c r="AY412" s="277" t="s">
        <v>195</v>
      </c>
    </row>
    <row r="413" spans="1:51" s="14" customFormat="1" ht="12">
      <c r="A413" s="14"/>
      <c r="B413" s="289"/>
      <c r="C413" s="290"/>
      <c r="D413" s="263" t="s">
        <v>203</v>
      </c>
      <c r="E413" s="291" t="s">
        <v>1</v>
      </c>
      <c r="F413" s="292" t="s">
        <v>546</v>
      </c>
      <c r="G413" s="290"/>
      <c r="H413" s="291" t="s">
        <v>1</v>
      </c>
      <c r="I413" s="293"/>
      <c r="J413" s="290"/>
      <c r="K413" s="290"/>
      <c r="L413" s="294"/>
      <c r="M413" s="295"/>
      <c r="N413" s="296"/>
      <c r="O413" s="296"/>
      <c r="P413" s="296"/>
      <c r="Q413" s="296"/>
      <c r="R413" s="296"/>
      <c r="S413" s="296"/>
      <c r="T413" s="29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98" t="s">
        <v>203</v>
      </c>
      <c r="AU413" s="298" t="s">
        <v>92</v>
      </c>
      <c r="AV413" s="14" t="s">
        <v>90</v>
      </c>
      <c r="AW413" s="14" t="s">
        <v>35</v>
      </c>
      <c r="AX413" s="14" t="s">
        <v>82</v>
      </c>
      <c r="AY413" s="298" t="s">
        <v>195</v>
      </c>
    </row>
    <row r="414" spans="1:51" s="13" customFormat="1" ht="12">
      <c r="A414" s="13"/>
      <c r="B414" s="267"/>
      <c r="C414" s="268"/>
      <c r="D414" s="263" t="s">
        <v>203</v>
      </c>
      <c r="E414" s="269" t="s">
        <v>1</v>
      </c>
      <c r="F414" s="270" t="s">
        <v>553</v>
      </c>
      <c r="G414" s="268"/>
      <c r="H414" s="271">
        <v>0.283</v>
      </c>
      <c r="I414" s="272"/>
      <c r="J414" s="268"/>
      <c r="K414" s="268"/>
      <c r="L414" s="273"/>
      <c r="M414" s="274"/>
      <c r="N414" s="275"/>
      <c r="O414" s="275"/>
      <c r="P414" s="275"/>
      <c r="Q414" s="275"/>
      <c r="R414" s="275"/>
      <c r="S414" s="275"/>
      <c r="T414" s="27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77" t="s">
        <v>203</v>
      </c>
      <c r="AU414" s="277" t="s">
        <v>92</v>
      </c>
      <c r="AV414" s="13" t="s">
        <v>92</v>
      </c>
      <c r="AW414" s="13" t="s">
        <v>35</v>
      </c>
      <c r="AX414" s="13" t="s">
        <v>82</v>
      </c>
      <c r="AY414" s="277" t="s">
        <v>195</v>
      </c>
    </row>
    <row r="415" spans="1:51" s="15" customFormat="1" ht="12">
      <c r="A415" s="15"/>
      <c r="B415" s="299"/>
      <c r="C415" s="300"/>
      <c r="D415" s="263" t="s">
        <v>203</v>
      </c>
      <c r="E415" s="301" t="s">
        <v>1</v>
      </c>
      <c r="F415" s="302" t="s">
        <v>234</v>
      </c>
      <c r="G415" s="300"/>
      <c r="H415" s="303">
        <v>1.264</v>
      </c>
      <c r="I415" s="304"/>
      <c r="J415" s="300"/>
      <c r="K415" s="300"/>
      <c r="L415" s="305"/>
      <c r="M415" s="306"/>
      <c r="N415" s="307"/>
      <c r="O415" s="307"/>
      <c r="P415" s="307"/>
      <c r="Q415" s="307"/>
      <c r="R415" s="307"/>
      <c r="S415" s="307"/>
      <c r="T415" s="308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309" t="s">
        <v>203</v>
      </c>
      <c r="AU415" s="309" t="s">
        <v>92</v>
      </c>
      <c r="AV415" s="15" t="s">
        <v>200</v>
      </c>
      <c r="AW415" s="15" t="s">
        <v>35</v>
      </c>
      <c r="AX415" s="15" t="s">
        <v>82</v>
      </c>
      <c r="AY415" s="309" t="s">
        <v>195</v>
      </c>
    </row>
    <row r="416" spans="1:51" s="13" customFormat="1" ht="12">
      <c r="A416" s="13"/>
      <c r="B416" s="267"/>
      <c r="C416" s="268"/>
      <c r="D416" s="263" t="s">
        <v>203</v>
      </c>
      <c r="E416" s="269" t="s">
        <v>1</v>
      </c>
      <c r="F416" s="270" t="s">
        <v>554</v>
      </c>
      <c r="G416" s="268"/>
      <c r="H416" s="271">
        <v>1.327</v>
      </c>
      <c r="I416" s="272"/>
      <c r="J416" s="268"/>
      <c r="K416" s="268"/>
      <c r="L416" s="273"/>
      <c r="M416" s="274"/>
      <c r="N416" s="275"/>
      <c r="O416" s="275"/>
      <c r="P416" s="275"/>
      <c r="Q416" s="275"/>
      <c r="R416" s="275"/>
      <c r="S416" s="275"/>
      <c r="T416" s="27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7" t="s">
        <v>203</v>
      </c>
      <c r="AU416" s="277" t="s">
        <v>92</v>
      </c>
      <c r="AV416" s="13" t="s">
        <v>92</v>
      </c>
      <c r="AW416" s="13" t="s">
        <v>35</v>
      </c>
      <c r="AX416" s="13" t="s">
        <v>90</v>
      </c>
      <c r="AY416" s="277" t="s">
        <v>195</v>
      </c>
    </row>
    <row r="417" spans="1:63" s="12" customFormat="1" ht="22.8" customHeight="1">
      <c r="A417" s="12"/>
      <c r="B417" s="236"/>
      <c r="C417" s="237"/>
      <c r="D417" s="238" t="s">
        <v>81</v>
      </c>
      <c r="E417" s="321" t="s">
        <v>200</v>
      </c>
      <c r="F417" s="321" t="s">
        <v>555</v>
      </c>
      <c r="G417" s="237"/>
      <c r="H417" s="237"/>
      <c r="I417" s="240"/>
      <c r="J417" s="322">
        <f>BK417</f>
        <v>0</v>
      </c>
      <c r="K417" s="237"/>
      <c r="L417" s="242"/>
      <c r="M417" s="243"/>
      <c r="N417" s="244"/>
      <c r="O417" s="244"/>
      <c r="P417" s="245">
        <f>SUM(P418:P475)</f>
        <v>0</v>
      </c>
      <c r="Q417" s="244"/>
      <c r="R417" s="245">
        <f>SUM(R418:R475)</f>
        <v>383.98800775</v>
      </c>
      <c r="S417" s="244"/>
      <c r="T417" s="246">
        <f>SUM(T418:T475)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47" t="s">
        <v>90</v>
      </c>
      <c r="AT417" s="248" t="s">
        <v>81</v>
      </c>
      <c r="AU417" s="248" t="s">
        <v>90</v>
      </c>
      <c r="AY417" s="247" t="s">
        <v>195</v>
      </c>
      <c r="BK417" s="249">
        <f>SUM(BK418:BK475)</f>
        <v>0</v>
      </c>
    </row>
    <row r="418" spans="1:65" s="2" customFormat="1" ht="37.8" customHeight="1">
      <c r="A418" s="41"/>
      <c r="B418" s="42"/>
      <c r="C418" s="250" t="s">
        <v>556</v>
      </c>
      <c r="D418" s="250" t="s">
        <v>196</v>
      </c>
      <c r="E418" s="251" t="s">
        <v>557</v>
      </c>
      <c r="F418" s="252" t="s">
        <v>558</v>
      </c>
      <c r="G418" s="253" t="s">
        <v>215</v>
      </c>
      <c r="H418" s="254">
        <v>228.88</v>
      </c>
      <c r="I418" s="255"/>
      <c r="J418" s="256">
        <f>ROUND(I418*H418,2)</f>
        <v>0</v>
      </c>
      <c r="K418" s="257"/>
      <c r="L418" s="44"/>
      <c r="M418" s="258" t="s">
        <v>1</v>
      </c>
      <c r="N418" s="259" t="s">
        <v>47</v>
      </c>
      <c r="O418" s="94"/>
      <c r="P418" s="260">
        <f>O418*H418</f>
        <v>0</v>
      </c>
      <c r="Q418" s="260">
        <v>0</v>
      </c>
      <c r="R418" s="260">
        <f>Q418*H418</f>
        <v>0</v>
      </c>
      <c r="S418" s="260">
        <v>0</v>
      </c>
      <c r="T418" s="261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62" t="s">
        <v>200</v>
      </c>
      <c r="AT418" s="262" t="s">
        <v>196</v>
      </c>
      <c r="AU418" s="262" t="s">
        <v>92</v>
      </c>
      <c r="AY418" s="18" t="s">
        <v>195</v>
      </c>
      <c r="BE418" s="154">
        <f>IF(N418="základní",J418,0)</f>
        <v>0</v>
      </c>
      <c r="BF418" s="154">
        <f>IF(N418="snížená",J418,0)</f>
        <v>0</v>
      </c>
      <c r="BG418" s="154">
        <f>IF(N418="zákl. přenesená",J418,0)</f>
        <v>0</v>
      </c>
      <c r="BH418" s="154">
        <f>IF(N418="sníž. přenesená",J418,0)</f>
        <v>0</v>
      </c>
      <c r="BI418" s="154">
        <f>IF(N418="nulová",J418,0)</f>
        <v>0</v>
      </c>
      <c r="BJ418" s="18" t="s">
        <v>90</v>
      </c>
      <c r="BK418" s="154">
        <f>ROUND(I418*H418,2)</f>
        <v>0</v>
      </c>
      <c r="BL418" s="18" t="s">
        <v>200</v>
      </c>
      <c r="BM418" s="262" t="s">
        <v>559</v>
      </c>
    </row>
    <row r="419" spans="1:47" s="2" customFormat="1" ht="12">
      <c r="A419" s="41"/>
      <c r="B419" s="42"/>
      <c r="C419" s="43"/>
      <c r="D419" s="263" t="s">
        <v>202</v>
      </c>
      <c r="E419" s="43"/>
      <c r="F419" s="264" t="s">
        <v>558</v>
      </c>
      <c r="G419" s="43"/>
      <c r="H419" s="43"/>
      <c r="I419" s="221"/>
      <c r="J419" s="43"/>
      <c r="K419" s="43"/>
      <c r="L419" s="44"/>
      <c r="M419" s="265"/>
      <c r="N419" s="266"/>
      <c r="O419" s="94"/>
      <c r="P419" s="94"/>
      <c r="Q419" s="94"/>
      <c r="R419" s="94"/>
      <c r="S419" s="94"/>
      <c r="T419" s="95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8" t="s">
        <v>202</v>
      </c>
      <c r="AU419" s="18" t="s">
        <v>92</v>
      </c>
    </row>
    <row r="420" spans="1:51" s="14" customFormat="1" ht="12">
      <c r="A420" s="14"/>
      <c r="B420" s="289"/>
      <c r="C420" s="290"/>
      <c r="D420" s="263" t="s">
        <v>203</v>
      </c>
      <c r="E420" s="291" t="s">
        <v>1</v>
      </c>
      <c r="F420" s="292" t="s">
        <v>560</v>
      </c>
      <c r="G420" s="290"/>
      <c r="H420" s="291" t="s">
        <v>1</v>
      </c>
      <c r="I420" s="293"/>
      <c r="J420" s="290"/>
      <c r="K420" s="290"/>
      <c r="L420" s="294"/>
      <c r="M420" s="295"/>
      <c r="N420" s="296"/>
      <c r="O420" s="296"/>
      <c r="P420" s="296"/>
      <c r="Q420" s="296"/>
      <c r="R420" s="296"/>
      <c r="S420" s="296"/>
      <c r="T420" s="29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98" t="s">
        <v>203</v>
      </c>
      <c r="AU420" s="298" t="s">
        <v>92</v>
      </c>
      <c r="AV420" s="14" t="s">
        <v>90</v>
      </c>
      <c r="AW420" s="14" t="s">
        <v>35</v>
      </c>
      <c r="AX420" s="14" t="s">
        <v>82</v>
      </c>
      <c r="AY420" s="298" t="s">
        <v>195</v>
      </c>
    </row>
    <row r="421" spans="1:51" s="13" customFormat="1" ht="12">
      <c r="A421" s="13"/>
      <c r="B421" s="267"/>
      <c r="C421" s="268"/>
      <c r="D421" s="263" t="s">
        <v>203</v>
      </c>
      <c r="E421" s="269" t="s">
        <v>1</v>
      </c>
      <c r="F421" s="270" t="s">
        <v>561</v>
      </c>
      <c r="G421" s="268"/>
      <c r="H421" s="271">
        <v>134.2</v>
      </c>
      <c r="I421" s="272"/>
      <c r="J421" s="268"/>
      <c r="K421" s="268"/>
      <c r="L421" s="273"/>
      <c r="M421" s="274"/>
      <c r="N421" s="275"/>
      <c r="O421" s="275"/>
      <c r="P421" s="275"/>
      <c r="Q421" s="275"/>
      <c r="R421" s="275"/>
      <c r="S421" s="275"/>
      <c r="T421" s="27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7" t="s">
        <v>203</v>
      </c>
      <c r="AU421" s="277" t="s">
        <v>92</v>
      </c>
      <c r="AV421" s="13" t="s">
        <v>92</v>
      </c>
      <c r="AW421" s="13" t="s">
        <v>35</v>
      </c>
      <c r="AX421" s="13" t="s">
        <v>82</v>
      </c>
      <c r="AY421" s="277" t="s">
        <v>195</v>
      </c>
    </row>
    <row r="422" spans="1:51" s="13" customFormat="1" ht="12">
      <c r="A422" s="13"/>
      <c r="B422" s="267"/>
      <c r="C422" s="268"/>
      <c r="D422" s="263" t="s">
        <v>203</v>
      </c>
      <c r="E422" s="269" t="s">
        <v>1</v>
      </c>
      <c r="F422" s="270" t="s">
        <v>562</v>
      </c>
      <c r="G422" s="268"/>
      <c r="H422" s="271">
        <v>94.68</v>
      </c>
      <c r="I422" s="272"/>
      <c r="J422" s="268"/>
      <c r="K422" s="268"/>
      <c r="L422" s="273"/>
      <c r="M422" s="274"/>
      <c r="N422" s="275"/>
      <c r="O422" s="275"/>
      <c r="P422" s="275"/>
      <c r="Q422" s="275"/>
      <c r="R422" s="275"/>
      <c r="S422" s="275"/>
      <c r="T422" s="27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7" t="s">
        <v>203</v>
      </c>
      <c r="AU422" s="277" t="s">
        <v>92</v>
      </c>
      <c r="AV422" s="13" t="s">
        <v>92</v>
      </c>
      <c r="AW422" s="13" t="s">
        <v>35</v>
      </c>
      <c r="AX422" s="13" t="s">
        <v>82</v>
      </c>
      <c r="AY422" s="277" t="s">
        <v>195</v>
      </c>
    </row>
    <row r="423" spans="1:51" s="15" customFormat="1" ht="12">
      <c r="A423" s="15"/>
      <c r="B423" s="299"/>
      <c r="C423" s="300"/>
      <c r="D423" s="263" t="s">
        <v>203</v>
      </c>
      <c r="E423" s="301" t="s">
        <v>1</v>
      </c>
      <c r="F423" s="302" t="s">
        <v>234</v>
      </c>
      <c r="G423" s="300"/>
      <c r="H423" s="303">
        <v>228.88</v>
      </c>
      <c r="I423" s="304"/>
      <c r="J423" s="300"/>
      <c r="K423" s="300"/>
      <c r="L423" s="305"/>
      <c r="M423" s="306"/>
      <c r="N423" s="307"/>
      <c r="O423" s="307"/>
      <c r="P423" s="307"/>
      <c r="Q423" s="307"/>
      <c r="R423" s="307"/>
      <c r="S423" s="307"/>
      <c r="T423" s="308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9" t="s">
        <v>203</v>
      </c>
      <c r="AU423" s="309" t="s">
        <v>92</v>
      </c>
      <c r="AV423" s="15" t="s">
        <v>200</v>
      </c>
      <c r="AW423" s="15" t="s">
        <v>35</v>
      </c>
      <c r="AX423" s="15" t="s">
        <v>90</v>
      </c>
      <c r="AY423" s="309" t="s">
        <v>195</v>
      </c>
    </row>
    <row r="424" spans="1:65" s="2" customFormat="1" ht="44.25" customHeight="1">
      <c r="A424" s="41"/>
      <c r="B424" s="42"/>
      <c r="C424" s="250" t="s">
        <v>563</v>
      </c>
      <c r="D424" s="250" t="s">
        <v>196</v>
      </c>
      <c r="E424" s="251" t="s">
        <v>564</v>
      </c>
      <c r="F424" s="252" t="s">
        <v>565</v>
      </c>
      <c r="G424" s="253" t="s">
        <v>215</v>
      </c>
      <c r="H424" s="254">
        <v>4806.48</v>
      </c>
      <c r="I424" s="255"/>
      <c r="J424" s="256">
        <f>ROUND(I424*H424,2)</f>
        <v>0</v>
      </c>
      <c r="K424" s="257"/>
      <c r="L424" s="44"/>
      <c r="M424" s="258" t="s">
        <v>1</v>
      </c>
      <c r="N424" s="259" t="s">
        <v>47</v>
      </c>
      <c r="O424" s="94"/>
      <c r="P424" s="260">
        <f>O424*H424</f>
        <v>0</v>
      </c>
      <c r="Q424" s="260">
        <v>0</v>
      </c>
      <c r="R424" s="260">
        <f>Q424*H424</f>
        <v>0</v>
      </c>
      <c r="S424" s="260">
        <v>0</v>
      </c>
      <c r="T424" s="261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62" t="s">
        <v>200</v>
      </c>
      <c r="AT424" s="262" t="s">
        <v>196</v>
      </c>
      <c r="AU424" s="262" t="s">
        <v>92</v>
      </c>
      <c r="AY424" s="18" t="s">
        <v>195</v>
      </c>
      <c r="BE424" s="154">
        <f>IF(N424="základní",J424,0)</f>
        <v>0</v>
      </c>
      <c r="BF424" s="154">
        <f>IF(N424="snížená",J424,0)</f>
        <v>0</v>
      </c>
      <c r="BG424" s="154">
        <f>IF(N424="zákl. přenesená",J424,0)</f>
        <v>0</v>
      </c>
      <c r="BH424" s="154">
        <f>IF(N424="sníž. přenesená",J424,0)</f>
        <v>0</v>
      </c>
      <c r="BI424" s="154">
        <f>IF(N424="nulová",J424,0)</f>
        <v>0</v>
      </c>
      <c r="BJ424" s="18" t="s">
        <v>90</v>
      </c>
      <c r="BK424" s="154">
        <f>ROUND(I424*H424,2)</f>
        <v>0</v>
      </c>
      <c r="BL424" s="18" t="s">
        <v>200</v>
      </c>
      <c r="BM424" s="262" t="s">
        <v>566</v>
      </c>
    </row>
    <row r="425" spans="1:47" s="2" customFormat="1" ht="12">
      <c r="A425" s="41"/>
      <c r="B425" s="42"/>
      <c r="C425" s="43"/>
      <c r="D425" s="263" t="s">
        <v>202</v>
      </c>
      <c r="E425" s="43"/>
      <c r="F425" s="264" t="s">
        <v>565</v>
      </c>
      <c r="G425" s="43"/>
      <c r="H425" s="43"/>
      <c r="I425" s="221"/>
      <c r="J425" s="43"/>
      <c r="K425" s="43"/>
      <c r="L425" s="44"/>
      <c r="M425" s="265"/>
      <c r="N425" s="266"/>
      <c r="O425" s="94"/>
      <c r="P425" s="94"/>
      <c r="Q425" s="94"/>
      <c r="R425" s="94"/>
      <c r="S425" s="94"/>
      <c r="T425" s="95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8" t="s">
        <v>202</v>
      </c>
      <c r="AU425" s="18" t="s">
        <v>92</v>
      </c>
    </row>
    <row r="426" spans="1:51" s="13" customFormat="1" ht="12">
      <c r="A426" s="13"/>
      <c r="B426" s="267"/>
      <c r="C426" s="268"/>
      <c r="D426" s="263" t="s">
        <v>203</v>
      </c>
      <c r="E426" s="269" t="s">
        <v>1</v>
      </c>
      <c r="F426" s="270" t="s">
        <v>567</v>
      </c>
      <c r="G426" s="268"/>
      <c r="H426" s="271">
        <v>4806.48</v>
      </c>
      <c r="I426" s="272"/>
      <c r="J426" s="268"/>
      <c r="K426" s="268"/>
      <c r="L426" s="273"/>
      <c r="M426" s="274"/>
      <c r="N426" s="275"/>
      <c r="O426" s="275"/>
      <c r="P426" s="275"/>
      <c r="Q426" s="275"/>
      <c r="R426" s="275"/>
      <c r="S426" s="275"/>
      <c r="T426" s="27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77" t="s">
        <v>203</v>
      </c>
      <c r="AU426" s="277" t="s">
        <v>92</v>
      </c>
      <c r="AV426" s="13" t="s">
        <v>92</v>
      </c>
      <c r="AW426" s="13" t="s">
        <v>35</v>
      </c>
      <c r="AX426" s="13" t="s">
        <v>90</v>
      </c>
      <c r="AY426" s="277" t="s">
        <v>195</v>
      </c>
    </row>
    <row r="427" spans="1:65" s="2" customFormat="1" ht="37.8" customHeight="1">
      <c r="A427" s="41"/>
      <c r="B427" s="42"/>
      <c r="C427" s="250" t="s">
        <v>568</v>
      </c>
      <c r="D427" s="250" t="s">
        <v>196</v>
      </c>
      <c r="E427" s="251" t="s">
        <v>569</v>
      </c>
      <c r="F427" s="252" t="s">
        <v>570</v>
      </c>
      <c r="G427" s="253" t="s">
        <v>215</v>
      </c>
      <c r="H427" s="254">
        <v>228.88</v>
      </c>
      <c r="I427" s="255"/>
      <c r="J427" s="256">
        <f>ROUND(I427*H427,2)</f>
        <v>0</v>
      </c>
      <c r="K427" s="257"/>
      <c r="L427" s="44"/>
      <c r="M427" s="258" t="s">
        <v>1</v>
      </c>
      <c r="N427" s="259" t="s">
        <v>47</v>
      </c>
      <c r="O427" s="94"/>
      <c r="P427" s="260">
        <f>O427*H427</f>
        <v>0</v>
      </c>
      <c r="Q427" s="260">
        <v>0</v>
      </c>
      <c r="R427" s="260">
        <f>Q427*H427</f>
        <v>0</v>
      </c>
      <c r="S427" s="260">
        <v>0</v>
      </c>
      <c r="T427" s="261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62" t="s">
        <v>200</v>
      </c>
      <c r="AT427" s="262" t="s">
        <v>196</v>
      </c>
      <c r="AU427" s="262" t="s">
        <v>92</v>
      </c>
      <c r="AY427" s="18" t="s">
        <v>195</v>
      </c>
      <c r="BE427" s="154">
        <f>IF(N427="základní",J427,0)</f>
        <v>0</v>
      </c>
      <c r="BF427" s="154">
        <f>IF(N427="snížená",J427,0)</f>
        <v>0</v>
      </c>
      <c r="BG427" s="154">
        <f>IF(N427="zákl. přenesená",J427,0)</f>
        <v>0</v>
      </c>
      <c r="BH427" s="154">
        <f>IF(N427="sníž. přenesená",J427,0)</f>
        <v>0</v>
      </c>
      <c r="BI427" s="154">
        <f>IF(N427="nulová",J427,0)</f>
        <v>0</v>
      </c>
      <c r="BJ427" s="18" t="s">
        <v>90</v>
      </c>
      <c r="BK427" s="154">
        <f>ROUND(I427*H427,2)</f>
        <v>0</v>
      </c>
      <c r="BL427" s="18" t="s">
        <v>200</v>
      </c>
      <c r="BM427" s="262" t="s">
        <v>571</v>
      </c>
    </row>
    <row r="428" spans="1:47" s="2" customFormat="1" ht="12">
      <c r="A428" s="41"/>
      <c r="B428" s="42"/>
      <c r="C428" s="43"/>
      <c r="D428" s="263" t="s">
        <v>202</v>
      </c>
      <c r="E428" s="43"/>
      <c r="F428" s="264" t="s">
        <v>570</v>
      </c>
      <c r="G428" s="43"/>
      <c r="H428" s="43"/>
      <c r="I428" s="221"/>
      <c r="J428" s="43"/>
      <c r="K428" s="43"/>
      <c r="L428" s="44"/>
      <c r="M428" s="265"/>
      <c r="N428" s="266"/>
      <c r="O428" s="94"/>
      <c r="P428" s="94"/>
      <c r="Q428" s="94"/>
      <c r="R428" s="94"/>
      <c r="S428" s="94"/>
      <c r="T428" s="95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8" t="s">
        <v>202</v>
      </c>
      <c r="AU428" s="18" t="s">
        <v>92</v>
      </c>
    </row>
    <row r="429" spans="1:65" s="2" customFormat="1" ht="33" customHeight="1">
      <c r="A429" s="41"/>
      <c r="B429" s="42"/>
      <c r="C429" s="250" t="s">
        <v>572</v>
      </c>
      <c r="D429" s="250" t="s">
        <v>196</v>
      </c>
      <c r="E429" s="251" t="s">
        <v>573</v>
      </c>
      <c r="F429" s="252" t="s">
        <v>574</v>
      </c>
      <c r="G429" s="253" t="s">
        <v>353</v>
      </c>
      <c r="H429" s="254">
        <v>5</v>
      </c>
      <c r="I429" s="255"/>
      <c r="J429" s="256">
        <f>ROUND(I429*H429,2)</f>
        <v>0</v>
      </c>
      <c r="K429" s="257"/>
      <c r="L429" s="44"/>
      <c r="M429" s="258" t="s">
        <v>1</v>
      </c>
      <c r="N429" s="259" t="s">
        <v>47</v>
      </c>
      <c r="O429" s="94"/>
      <c r="P429" s="260">
        <f>O429*H429</f>
        <v>0</v>
      </c>
      <c r="Q429" s="260">
        <v>0.12901</v>
      </c>
      <c r="R429" s="260">
        <f>Q429*H429</f>
        <v>0.6450500000000001</v>
      </c>
      <c r="S429" s="260">
        <v>0</v>
      </c>
      <c r="T429" s="261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62" t="s">
        <v>200</v>
      </c>
      <c r="AT429" s="262" t="s">
        <v>196</v>
      </c>
      <c r="AU429" s="262" t="s">
        <v>92</v>
      </c>
      <c r="AY429" s="18" t="s">
        <v>195</v>
      </c>
      <c r="BE429" s="154">
        <f>IF(N429="základní",J429,0)</f>
        <v>0</v>
      </c>
      <c r="BF429" s="154">
        <f>IF(N429="snížená",J429,0)</f>
        <v>0</v>
      </c>
      <c r="BG429" s="154">
        <f>IF(N429="zákl. přenesená",J429,0)</f>
        <v>0</v>
      </c>
      <c r="BH429" s="154">
        <f>IF(N429="sníž. přenesená",J429,0)</f>
        <v>0</v>
      </c>
      <c r="BI429" s="154">
        <f>IF(N429="nulová",J429,0)</f>
        <v>0</v>
      </c>
      <c r="BJ429" s="18" t="s">
        <v>90</v>
      </c>
      <c r="BK429" s="154">
        <f>ROUND(I429*H429,2)</f>
        <v>0</v>
      </c>
      <c r="BL429" s="18" t="s">
        <v>200</v>
      </c>
      <c r="BM429" s="262" t="s">
        <v>575</v>
      </c>
    </row>
    <row r="430" spans="1:47" s="2" customFormat="1" ht="12">
      <c r="A430" s="41"/>
      <c r="B430" s="42"/>
      <c r="C430" s="43"/>
      <c r="D430" s="263" t="s">
        <v>202</v>
      </c>
      <c r="E430" s="43"/>
      <c r="F430" s="264" t="s">
        <v>574</v>
      </c>
      <c r="G430" s="43"/>
      <c r="H430" s="43"/>
      <c r="I430" s="221"/>
      <c r="J430" s="43"/>
      <c r="K430" s="43"/>
      <c r="L430" s="44"/>
      <c r="M430" s="265"/>
      <c r="N430" s="266"/>
      <c r="O430" s="94"/>
      <c r="P430" s="94"/>
      <c r="Q430" s="94"/>
      <c r="R430" s="94"/>
      <c r="S430" s="94"/>
      <c r="T430" s="95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8" t="s">
        <v>202</v>
      </c>
      <c r="AU430" s="18" t="s">
        <v>92</v>
      </c>
    </row>
    <row r="431" spans="1:51" s="13" customFormat="1" ht="12">
      <c r="A431" s="13"/>
      <c r="B431" s="267"/>
      <c r="C431" s="268"/>
      <c r="D431" s="263" t="s">
        <v>203</v>
      </c>
      <c r="E431" s="269" t="s">
        <v>1</v>
      </c>
      <c r="F431" s="270" t="s">
        <v>240</v>
      </c>
      <c r="G431" s="268"/>
      <c r="H431" s="271">
        <v>5</v>
      </c>
      <c r="I431" s="272"/>
      <c r="J431" s="268"/>
      <c r="K431" s="268"/>
      <c r="L431" s="273"/>
      <c r="M431" s="274"/>
      <c r="N431" s="275"/>
      <c r="O431" s="275"/>
      <c r="P431" s="275"/>
      <c r="Q431" s="275"/>
      <c r="R431" s="275"/>
      <c r="S431" s="275"/>
      <c r="T431" s="27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77" t="s">
        <v>203</v>
      </c>
      <c r="AU431" s="277" t="s">
        <v>92</v>
      </c>
      <c r="AV431" s="13" t="s">
        <v>92</v>
      </c>
      <c r="AW431" s="13" t="s">
        <v>35</v>
      </c>
      <c r="AX431" s="13" t="s">
        <v>90</v>
      </c>
      <c r="AY431" s="277" t="s">
        <v>195</v>
      </c>
    </row>
    <row r="432" spans="1:65" s="2" customFormat="1" ht="33" customHeight="1">
      <c r="A432" s="41"/>
      <c r="B432" s="42"/>
      <c r="C432" s="250" t="s">
        <v>576</v>
      </c>
      <c r="D432" s="250" t="s">
        <v>196</v>
      </c>
      <c r="E432" s="251" t="s">
        <v>577</v>
      </c>
      <c r="F432" s="252" t="s">
        <v>578</v>
      </c>
      <c r="G432" s="253" t="s">
        <v>353</v>
      </c>
      <c r="H432" s="254">
        <v>5</v>
      </c>
      <c r="I432" s="255"/>
      <c r="J432" s="256">
        <f>ROUND(I432*H432,2)</f>
        <v>0</v>
      </c>
      <c r="K432" s="257"/>
      <c r="L432" s="44"/>
      <c r="M432" s="258" t="s">
        <v>1</v>
      </c>
      <c r="N432" s="259" t="s">
        <v>47</v>
      </c>
      <c r="O432" s="94"/>
      <c r="P432" s="260">
        <f>O432*H432</f>
        <v>0</v>
      </c>
      <c r="Q432" s="260">
        <v>0.14805</v>
      </c>
      <c r="R432" s="260">
        <f>Q432*H432</f>
        <v>0.74025</v>
      </c>
      <c r="S432" s="260">
        <v>0</v>
      </c>
      <c r="T432" s="261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62" t="s">
        <v>200</v>
      </c>
      <c r="AT432" s="262" t="s">
        <v>196</v>
      </c>
      <c r="AU432" s="262" t="s">
        <v>92</v>
      </c>
      <c r="AY432" s="18" t="s">
        <v>195</v>
      </c>
      <c r="BE432" s="154">
        <f>IF(N432="základní",J432,0)</f>
        <v>0</v>
      </c>
      <c r="BF432" s="154">
        <f>IF(N432="snížená",J432,0)</f>
        <v>0</v>
      </c>
      <c r="BG432" s="154">
        <f>IF(N432="zákl. přenesená",J432,0)</f>
        <v>0</v>
      </c>
      <c r="BH432" s="154">
        <f>IF(N432="sníž. přenesená",J432,0)</f>
        <v>0</v>
      </c>
      <c r="BI432" s="154">
        <f>IF(N432="nulová",J432,0)</f>
        <v>0</v>
      </c>
      <c r="BJ432" s="18" t="s">
        <v>90</v>
      </c>
      <c r="BK432" s="154">
        <f>ROUND(I432*H432,2)</f>
        <v>0</v>
      </c>
      <c r="BL432" s="18" t="s">
        <v>200</v>
      </c>
      <c r="BM432" s="262" t="s">
        <v>579</v>
      </c>
    </row>
    <row r="433" spans="1:47" s="2" customFormat="1" ht="12">
      <c r="A433" s="41"/>
      <c r="B433" s="42"/>
      <c r="C433" s="43"/>
      <c r="D433" s="263" t="s">
        <v>202</v>
      </c>
      <c r="E433" s="43"/>
      <c r="F433" s="264" t="s">
        <v>578</v>
      </c>
      <c r="G433" s="43"/>
      <c r="H433" s="43"/>
      <c r="I433" s="221"/>
      <c r="J433" s="43"/>
      <c r="K433" s="43"/>
      <c r="L433" s="44"/>
      <c r="M433" s="265"/>
      <c r="N433" s="266"/>
      <c r="O433" s="94"/>
      <c r="P433" s="94"/>
      <c r="Q433" s="94"/>
      <c r="R433" s="94"/>
      <c r="S433" s="94"/>
      <c r="T433" s="95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18" t="s">
        <v>202</v>
      </c>
      <c r="AU433" s="18" t="s">
        <v>92</v>
      </c>
    </row>
    <row r="434" spans="1:51" s="13" customFormat="1" ht="12">
      <c r="A434" s="13"/>
      <c r="B434" s="267"/>
      <c r="C434" s="268"/>
      <c r="D434" s="263" t="s">
        <v>203</v>
      </c>
      <c r="E434" s="269" t="s">
        <v>1</v>
      </c>
      <c r="F434" s="270" t="s">
        <v>240</v>
      </c>
      <c r="G434" s="268"/>
      <c r="H434" s="271">
        <v>5</v>
      </c>
      <c r="I434" s="272"/>
      <c r="J434" s="268"/>
      <c r="K434" s="268"/>
      <c r="L434" s="273"/>
      <c r="M434" s="274"/>
      <c r="N434" s="275"/>
      <c r="O434" s="275"/>
      <c r="P434" s="275"/>
      <c r="Q434" s="275"/>
      <c r="R434" s="275"/>
      <c r="S434" s="275"/>
      <c r="T434" s="27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77" t="s">
        <v>203</v>
      </c>
      <c r="AU434" s="277" t="s">
        <v>92</v>
      </c>
      <c r="AV434" s="13" t="s">
        <v>92</v>
      </c>
      <c r="AW434" s="13" t="s">
        <v>35</v>
      </c>
      <c r="AX434" s="13" t="s">
        <v>90</v>
      </c>
      <c r="AY434" s="277" t="s">
        <v>195</v>
      </c>
    </row>
    <row r="435" spans="1:65" s="2" customFormat="1" ht="33" customHeight="1">
      <c r="A435" s="41"/>
      <c r="B435" s="42"/>
      <c r="C435" s="250" t="s">
        <v>580</v>
      </c>
      <c r="D435" s="250" t="s">
        <v>196</v>
      </c>
      <c r="E435" s="251" t="s">
        <v>581</v>
      </c>
      <c r="F435" s="252" t="s">
        <v>582</v>
      </c>
      <c r="G435" s="253" t="s">
        <v>353</v>
      </c>
      <c r="H435" s="254">
        <v>29</v>
      </c>
      <c r="I435" s="255"/>
      <c r="J435" s="256">
        <f>ROUND(I435*H435,2)</f>
        <v>0</v>
      </c>
      <c r="K435" s="257"/>
      <c r="L435" s="44"/>
      <c r="M435" s="258" t="s">
        <v>1</v>
      </c>
      <c r="N435" s="259" t="s">
        <v>47</v>
      </c>
      <c r="O435" s="94"/>
      <c r="P435" s="260">
        <f>O435*H435</f>
        <v>0</v>
      </c>
      <c r="Q435" s="260">
        <v>0.17076</v>
      </c>
      <c r="R435" s="260">
        <f>Q435*H435</f>
        <v>4.95204</v>
      </c>
      <c r="S435" s="260">
        <v>0</v>
      </c>
      <c r="T435" s="261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62" t="s">
        <v>200</v>
      </c>
      <c r="AT435" s="262" t="s">
        <v>196</v>
      </c>
      <c r="AU435" s="262" t="s">
        <v>92</v>
      </c>
      <c r="AY435" s="18" t="s">
        <v>195</v>
      </c>
      <c r="BE435" s="154">
        <f>IF(N435="základní",J435,0)</f>
        <v>0</v>
      </c>
      <c r="BF435" s="154">
        <f>IF(N435="snížená",J435,0)</f>
        <v>0</v>
      </c>
      <c r="BG435" s="154">
        <f>IF(N435="zákl. přenesená",J435,0)</f>
        <v>0</v>
      </c>
      <c r="BH435" s="154">
        <f>IF(N435="sníž. přenesená",J435,0)</f>
        <v>0</v>
      </c>
      <c r="BI435" s="154">
        <f>IF(N435="nulová",J435,0)</f>
        <v>0</v>
      </c>
      <c r="BJ435" s="18" t="s">
        <v>90</v>
      </c>
      <c r="BK435" s="154">
        <f>ROUND(I435*H435,2)</f>
        <v>0</v>
      </c>
      <c r="BL435" s="18" t="s">
        <v>200</v>
      </c>
      <c r="BM435" s="262" t="s">
        <v>583</v>
      </c>
    </row>
    <row r="436" spans="1:47" s="2" customFormat="1" ht="12">
      <c r="A436" s="41"/>
      <c r="B436" s="42"/>
      <c r="C436" s="43"/>
      <c r="D436" s="263" t="s">
        <v>202</v>
      </c>
      <c r="E436" s="43"/>
      <c r="F436" s="264" t="s">
        <v>582</v>
      </c>
      <c r="G436" s="43"/>
      <c r="H436" s="43"/>
      <c r="I436" s="221"/>
      <c r="J436" s="43"/>
      <c r="K436" s="43"/>
      <c r="L436" s="44"/>
      <c r="M436" s="265"/>
      <c r="N436" s="266"/>
      <c r="O436" s="94"/>
      <c r="P436" s="94"/>
      <c r="Q436" s="94"/>
      <c r="R436" s="94"/>
      <c r="S436" s="94"/>
      <c r="T436" s="95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8" t="s">
        <v>202</v>
      </c>
      <c r="AU436" s="18" t="s">
        <v>92</v>
      </c>
    </row>
    <row r="437" spans="1:51" s="13" customFormat="1" ht="12">
      <c r="A437" s="13"/>
      <c r="B437" s="267"/>
      <c r="C437" s="268"/>
      <c r="D437" s="263" t="s">
        <v>203</v>
      </c>
      <c r="E437" s="269" t="s">
        <v>1</v>
      </c>
      <c r="F437" s="270" t="s">
        <v>391</v>
      </c>
      <c r="G437" s="268"/>
      <c r="H437" s="271">
        <v>29</v>
      </c>
      <c r="I437" s="272"/>
      <c r="J437" s="268"/>
      <c r="K437" s="268"/>
      <c r="L437" s="273"/>
      <c r="M437" s="274"/>
      <c r="N437" s="275"/>
      <c r="O437" s="275"/>
      <c r="P437" s="275"/>
      <c r="Q437" s="275"/>
      <c r="R437" s="275"/>
      <c r="S437" s="275"/>
      <c r="T437" s="27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7" t="s">
        <v>203</v>
      </c>
      <c r="AU437" s="277" t="s">
        <v>92</v>
      </c>
      <c r="AV437" s="13" t="s">
        <v>92</v>
      </c>
      <c r="AW437" s="13" t="s">
        <v>35</v>
      </c>
      <c r="AX437" s="13" t="s">
        <v>90</v>
      </c>
      <c r="AY437" s="277" t="s">
        <v>195</v>
      </c>
    </row>
    <row r="438" spans="1:65" s="2" customFormat="1" ht="24.15" customHeight="1">
      <c r="A438" s="41"/>
      <c r="B438" s="42"/>
      <c r="C438" s="278" t="s">
        <v>584</v>
      </c>
      <c r="D438" s="278" t="s">
        <v>206</v>
      </c>
      <c r="E438" s="279" t="s">
        <v>585</v>
      </c>
      <c r="F438" s="280" t="s">
        <v>586</v>
      </c>
      <c r="G438" s="281" t="s">
        <v>255</v>
      </c>
      <c r="H438" s="282">
        <v>31.058</v>
      </c>
      <c r="I438" s="283"/>
      <c r="J438" s="284">
        <f>ROUND(I438*H438,2)</f>
        <v>0</v>
      </c>
      <c r="K438" s="285"/>
      <c r="L438" s="286"/>
      <c r="M438" s="287" t="s">
        <v>1</v>
      </c>
      <c r="N438" s="288" t="s">
        <v>47</v>
      </c>
      <c r="O438" s="94"/>
      <c r="P438" s="260">
        <f>O438*H438</f>
        <v>0</v>
      </c>
      <c r="Q438" s="260">
        <v>2.6</v>
      </c>
      <c r="R438" s="260">
        <f>Q438*H438</f>
        <v>80.7508</v>
      </c>
      <c r="S438" s="260">
        <v>0</v>
      </c>
      <c r="T438" s="261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62" t="s">
        <v>209</v>
      </c>
      <c r="AT438" s="262" t="s">
        <v>206</v>
      </c>
      <c r="AU438" s="262" t="s">
        <v>92</v>
      </c>
      <c r="AY438" s="18" t="s">
        <v>195</v>
      </c>
      <c r="BE438" s="154">
        <f>IF(N438="základní",J438,0)</f>
        <v>0</v>
      </c>
      <c r="BF438" s="154">
        <f>IF(N438="snížená",J438,0)</f>
        <v>0</v>
      </c>
      <c r="BG438" s="154">
        <f>IF(N438="zákl. přenesená",J438,0)</f>
        <v>0</v>
      </c>
      <c r="BH438" s="154">
        <f>IF(N438="sníž. přenesená",J438,0)</f>
        <v>0</v>
      </c>
      <c r="BI438" s="154">
        <f>IF(N438="nulová",J438,0)</f>
        <v>0</v>
      </c>
      <c r="BJ438" s="18" t="s">
        <v>90</v>
      </c>
      <c r="BK438" s="154">
        <f>ROUND(I438*H438,2)</f>
        <v>0</v>
      </c>
      <c r="BL438" s="18" t="s">
        <v>200</v>
      </c>
      <c r="BM438" s="262" t="s">
        <v>587</v>
      </c>
    </row>
    <row r="439" spans="1:47" s="2" customFormat="1" ht="12">
      <c r="A439" s="41"/>
      <c r="B439" s="42"/>
      <c r="C439" s="43"/>
      <c r="D439" s="263" t="s">
        <v>202</v>
      </c>
      <c r="E439" s="43"/>
      <c r="F439" s="264" t="s">
        <v>586</v>
      </c>
      <c r="G439" s="43"/>
      <c r="H439" s="43"/>
      <c r="I439" s="221"/>
      <c r="J439" s="43"/>
      <c r="K439" s="43"/>
      <c r="L439" s="44"/>
      <c r="M439" s="265"/>
      <c r="N439" s="266"/>
      <c r="O439" s="94"/>
      <c r="P439" s="94"/>
      <c r="Q439" s="94"/>
      <c r="R439" s="94"/>
      <c r="S439" s="94"/>
      <c r="T439" s="95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18" t="s">
        <v>202</v>
      </c>
      <c r="AU439" s="18" t="s">
        <v>92</v>
      </c>
    </row>
    <row r="440" spans="1:51" s="13" customFormat="1" ht="12">
      <c r="A440" s="13"/>
      <c r="B440" s="267"/>
      <c r="C440" s="268"/>
      <c r="D440" s="263" t="s">
        <v>203</v>
      </c>
      <c r="E440" s="269" t="s">
        <v>1</v>
      </c>
      <c r="F440" s="270" t="s">
        <v>588</v>
      </c>
      <c r="G440" s="268"/>
      <c r="H440" s="271">
        <v>31.058</v>
      </c>
      <c r="I440" s="272"/>
      <c r="J440" s="268"/>
      <c r="K440" s="268"/>
      <c r="L440" s="273"/>
      <c r="M440" s="274"/>
      <c r="N440" s="275"/>
      <c r="O440" s="275"/>
      <c r="P440" s="275"/>
      <c r="Q440" s="275"/>
      <c r="R440" s="275"/>
      <c r="S440" s="275"/>
      <c r="T440" s="27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77" t="s">
        <v>203</v>
      </c>
      <c r="AU440" s="277" t="s">
        <v>92</v>
      </c>
      <c r="AV440" s="13" t="s">
        <v>92</v>
      </c>
      <c r="AW440" s="13" t="s">
        <v>35</v>
      </c>
      <c r="AX440" s="13" t="s">
        <v>90</v>
      </c>
      <c r="AY440" s="277" t="s">
        <v>195</v>
      </c>
    </row>
    <row r="441" spans="1:65" s="2" customFormat="1" ht="16.5" customHeight="1">
      <c r="A441" s="41"/>
      <c r="B441" s="42"/>
      <c r="C441" s="250" t="s">
        <v>589</v>
      </c>
      <c r="D441" s="250" t="s">
        <v>196</v>
      </c>
      <c r="E441" s="251" t="s">
        <v>590</v>
      </c>
      <c r="F441" s="252" t="s">
        <v>591</v>
      </c>
      <c r="G441" s="253" t="s">
        <v>255</v>
      </c>
      <c r="H441" s="254">
        <v>67.593</v>
      </c>
      <c r="I441" s="255"/>
      <c r="J441" s="256">
        <f>ROUND(I441*H441,2)</f>
        <v>0</v>
      </c>
      <c r="K441" s="257"/>
      <c r="L441" s="44"/>
      <c r="M441" s="258" t="s">
        <v>1</v>
      </c>
      <c r="N441" s="259" t="s">
        <v>47</v>
      </c>
      <c r="O441" s="94"/>
      <c r="P441" s="260">
        <f>O441*H441</f>
        <v>0</v>
      </c>
      <c r="Q441" s="260">
        <v>2.50201</v>
      </c>
      <c r="R441" s="260">
        <f>Q441*H441</f>
        <v>169.11836193</v>
      </c>
      <c r="S441" s="260">
        <v>0</v>
      </c>
      <c r="T441" s="261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2" t="s">
        <v>200</v>
      </c>
      <c r="AT441" s="262" t="s">
        <v>196</v>
      </c>
      <c r="AU441" s="262" t="s">
        <v>92</v>
      </c>
      <c r="AY441" s="18" t="s">
        <v>195</v>
      </c>
      <c r="BE441" s="154">
        <f>IF(N441="základní",J441,0)</f>
        <v>0</v>
      </c>
      <c r="BF441" s="154">
        <f>IF(N441="snížená",J441,0)</f>
        <v>0</v>
      </c>
      <c r="BG441" s="154">
        <f>IF(N441="zákl. přenesená",J441,0)</f>
        <v>0</v>
      </c>
      <c r="BH441" s="154">
        <f>IF(N441="sníž. přenesená",J441,0)</f>
        <v>0</v>
      </c>
      <c r="BI441" s="154">
        <f>IF(N441="nulová",J441,0)</f>
        <v>0</v>
      </c>
      <c r="BJ441" s="18" t="s">
        <v>90</v>
      </c>
      <c r="BK441" s="154">
        <f>ROUND(I441*H441,2)</f>
        <v>0</v>
      </c>
      <c r="BL441" s="18" t="s">
        <v>200</v>
      </c>
      <c r="BM441" s="262" t="s">
        <v>592</v>
      </c>
    </row>
    <row r="442" spans="1:47" s="2" customFormat="1" ht="12">
      <c r="A442" s="41"/>
      <c r="B442" s="42"/>
      <c r="C442" s="43"/>
      <c r="D442" s="263" t="s">
        <v>202</v>
      </c>
      <c r="E442" s="43"/>
      <c r="F442" s="264" t="s">
        <v>591</v>
      </c>
      <c r="G442" s="43"/>
      <c r="H442" s="43"/>
      <c r="I442" s="221"/>
      <c r="J442" s="43"/>
      <c r="K442" s="43"/>
      <c r="L442" s="44"/>
      <c r="M442" s="265"/>
      <c r="N442" s="266"/>
      <c r="O442" s="94"/>
      <c r="P442" s="94"/>
      <c r="Q442" s="94"/>
      <c r="R442" s="94"/>
      <c r="S442" s="94"/>
      <c r="T442" s="95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8" t="s">
        <v>202</v>
      </c>
      <c r="AU442" s="18" t="s">
        <v>92</v>
      </c>
    </row>
    <row r="443" spans="1:51" s="13" customFormat="1" ht="12">
      <c r="A443" s="13"/>
      <c r="B443" s="267"/>
      <c r="C443" s="268"/>
      <c r="D443" s="263" t="s">
        <v>203</v>
      </c>
      <c r="E443" s="269" t="s">
        <v>1</v>
      </c>
      <c r="F443" s="270" t="s">
        <v>593</v>
      </c>
      <c r="G443" s="268"/>
      <c r="H443" s="271">
        <v>67.593</v>
      </c>
      <c r="I443" s="272"/>
      <c r="J443" s="268"/>
      <c r="K443" s="268"/>
      <c r="L443" s="273"/>
      <c r="M443" s="274"/>
      <c r="N443" s="275"/>
      <c r="O443" s="275"/>
      <c r="P443" s="275"/>
      <c r="Q443" s="275"/>
      <c r="R443" s="275"/>
      <c r="S443" s="275"/>
      <c r="T443" s="27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77" t="s">
        <v>203</v>
      </c>
      <c r="AU443" s="277" t="s">
        <v>92</v>
      </c>
      <c r="AV443" s="13" t="s">
        <v>92</v>
      </c>
      <c r="AW443" s="13" t="s">
        <v>35</v>
      </c>
      <c r="AX443" s="13" t="s">
        <v>90</v>
      </c>
      <c r="AY443" s="277" t="s">
        <v>195</v>
      </c>
    </row>
    <row r="444" spans="1:65" s="2" customFormat="1" ht="24.15" customHeight="1">
      <c r="A444" s="41"/>
      <c r="B444" s="42"/>
      <c r="C444" s="250" t="s">
        <v>594</v>
      </c>
      <c r="D444" s="250" t="s">
        <v>196</v>
      </c>
      <c r="E444" s="251" t="s">
        <v>595</v>
      </c>
      <c r="F444" s="252" t="s">
        <v>596</v>
      </c>
      <c r="G444" s="253" t="s">
        <v>199</v>
      </c>
      <c r="H444" s="254">
        <v>27.66</v>
      </c>
      <c r="I444" s="255"/>
      <c r="J444" s="256">
        <f>ROUND(I444*H444,2)</f>
        <v>0</v>
      </c>
      <c r="K444" s="257"/>
      <c r="L444" s="44"/>
      <c r="M444" s="258" t="s">
        <v>1</v>
      </c>
      <c r="N444" s="259" t="s">
        <v>47</v>
      </c>
      <c r="O444" s="94"/>
      <c r="P444" s="260">
        <f>O444*H444</f>
        <v>0</v>
      </c>
      <c r="Q444" s="260">
        <v>0.00533</v>
      </c>
      <c r="R444" s="260">
        <f>Q444*H444</f>
        <v>0.1474278</v>
      </c>
      <c r="S444" s="260">
        <v>0</v>
      </c>
      <c r="T444" s="261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62" t="s">
        <v>200</v>
      </c>
      <c r="AT444" s="262" t="s">
        <v>196</v>
      </c>
      <c r="AU444" s="262" t="s">
        <v>92</v>
      </c>
      <c r="AY444" s="18" t="s">
        <v>195</v>
      </c>
      <c r="BE444" s="154">
        <f>IF(N444="základní",J444,0)</f>
        <v>0</v>
      </c>
      <c r="BF444" s="154">
        <f>IF(N444="snížená",J444,0)</f>
        <v>0</v>
      </c>
      <c r="BG444" s="154">
        <f>IF(N444="zákl. přenesená",J444,0)</f>
        <v>0</v>
      </c>
      <c r="BH444" s="154">
        <f>IF(N444="sníž. přenesená",J444,0)</f>
        <v>0</v>
      </c>
      <c r="BI444" s="154">
        <f>IF(N444="nulová",J444,0)</f>
        <v>0</v>
      </c>
      <c r="BJ444" s="18" t="s">
        <v>90</v>
      </c>
      <c r="BK444" s="154">
        <f>ROUND(I444*H444,2)</f>
        <v>0</v>
      </c>
      <c r="BL444" s="18" t="s">
        <v>200</v>
      </c>
      <c r="BM444" s="262" t="s">
        <v>597</v>
      </c>
    </row>
    <row r="445" spans="1:47" s="2" customFormat="1" ht="12">
      <c r="A445" s="41"/>
      <c r="B445" s="42"/>
      <c r="C445" s="43"/>
      <c r="D445" s="263" t="s">
        <v>202</v>
      </c>
      <c r="E445" s="43"/>
      <c r="F445" s="264" t="s">
        <v>596</v>
      </c>
      <c r="G445" s="43"/>
      <c r="H445" s="43"/>
      <c r="I445" s="221"/>
      <c r="J445" s="43"/>
      <c r="K445" s="43"/>
      <c r="L445" s="44"/>
      <c r="M445" s="265"/>
      <c r="N445" s="266"/>
      <c r="O445" s="94"/>
      <c r="P445" s="94"/>
      <c r="Q445" s="94"/>
      <c r="R445" s="94"/>
      <c r="S445" s="94"/>
      <c r="T445" s="95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8" t="s">
        <v>202</v>
      </c>
      <c r="AU445" s="18" t="s">
        <v>92</v>
      </c>
    </row>
    <row r="446" spans="1:51" s="14" customFormat="1" ht="12">
      <c r="A446" s="14"/>
      <c r="B446" s="289"/>
      <c r="C446" s="290"/>
      <c r="D446" s="263" t="s">
        <v>203</v>
      </c>
      <c r="E446" s="291" t="s">
        <v>1</v>
      </c>
      <c r="F446" s="292" t="s">
        <v>598</v>
      </c>
      <c r="G446" s="290"/>
      <c r="H446" s="291" t="s">
        <v>1</v>
      </c>
      <c r="I446" s="293"/>
      <c r="J446" s="290"/>
      <c r="K446" s="290"/>
      <c r="L446" s="294"/>
      <c r="M446" s="295"/>
      <c r="N446" s="296"/>
      <c r="O446" s="296"/>
      <c r="P446" s="296"/>
      <c r="Q446" s="296"/>
      <c r="R446" s="296"/>
      <c r="S446" s="296"/>
      <c r="T446" s="29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98" t="s">
        <v>203</v>
      </c>
      <c r="AU446" s="298" t="s">
        <v>92</v>
      </c>
      <c r="AV446" s="14" t="s">
        <v>90</v>
      </c>
      <c r="AW446" s="14" t="s">
        <v>35</v>
      </c>
      <c r="AX446" s="14" t="s">
        <v>82</v>
      </c>
      <c r="AY446" s="298" t="s">
        <v>195</v>
      </c>
    </row>
    <row r="447" spans="1:51" s="13" customFormat="1" ht="12">
      <c r="A447" s="13"/>
      <c r="B447" s="267"/>
      <c r="C447" s="268"/>
      <c r="D447" s="263" t="s">
        <v>203</v>
      </c>
      <c r="E447" s="269" t="s">
        <v>1</v>
      </c>
      <c r="F447" s="270" t="s">
        <v>296</v>
      </c>
      <c r="G447" s="268"/>
      <c r="H447" s="271">
        <v>27.66</v>
      </c>
      <c r="I447" s="272"/>
      <c r="J447" s="268"/>
      <c r="K447" s="268"/>
      <c r="L447" s="273"/>
      <c r="M447" s="274"/>
      <c r="N447" s="275"/>
      <c r="O447" s="275"/>
      <c r="P447" s="275"/>
      <c r="Q447" s="275"/>
      <c r="R447" s="275"/>
      <c r="S447" s="275"/>
      <c r="T447" s="27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7" t="s">
        <v>203</v>
      </c>
      <c r="AU447" s="277" t="s">
        <v>92</v>
      </c>
      <c r="AV447" s="13" t="s">
        <v>92</v>
      </c>
      <c r="AW447" s="13" t="s">
        <v>35</v>
      </c>
      <c r="AX447" s="13" t="s">
        <v>90</v>
      </c>
      <c r="AY447" s="277" t="s">
        <v>195</v>
      </c>
    </row>
    <row r="448" spans="1:65" s="2" customFormat="1" ht="24.15" customHeight="1">
      <c r="A448" s="41"/>
      <c r="B448" s="42"/>
      <c r="C448" s="250" t="s">
        <v>599</v>
      </c>
      <c r="D448" s="250" t="s">
        <v>196</v>
      </c>
      <c r="E448" s="251" t="s">
        <v>600</v>
      </c>
      <c r="F448" s="252" t="s">
        <v>601</v>
      </c>
      <c r="G448" s="253" t="s">
        <v>199</v>
      </c>
      <c r="H448" s="254">
        <v>27.66</v>
      </c>
      <c r="I448" s="255"/>
      <c r="J448" s="256">
        <f>ROUND(I448*H448,2)</f>
        <v>0</v>
      </c>
      <c r="K448" s="257"/>
      <c r="L448" s="44"/>
      <c r="M448" s="258" t="s">
        <v>1</v>
      </c>
      <c r="N448" s="259" t="s">
        <v>47</v>
      </c>
      <c r="O448" s="94"/>
      <c r="P448" s="260">
        <f>O448*H448</f>
        <v>0</v>
      </c>
      <c r="Q448" s="260">
        <v>0</v>
      </c>
      <c r="R448" s="260">
        <f>Q448*H448</f>
        <v>0</v>
      </c>
      <c r="S448" s="260">
        <v>0</v>
      </c>
      <c r="T448" s="261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2" t="s">
        <v>200</v>
      </c>
      <c r="AT448" s="262" t="s">
        <v>196</v>
      </c>
      <c r="AU448" s="262" t="s">
        <v>92</v>
      </c>
      <c r="AY448" s="18" t="s">
        <v>195</v>
      </c>
      <c r="BE448" s="154">
        <f>IF(N448="základní",J448,0)</f>
        <v>0</v>
      </c>
      <c r="BF448" s="154">
        <f>IF(N448="snížená",J448,0)</f>
        <v>0</v>
      </c>
      <c r="BG448" s="154">
        <f>IF(N448="zákl. přenesená",J448,0)</f>
        <v>0</v>
      </c>
      <c r="BH448" s="154">
        <f>IF(N448="sníž. přenesená",J448,0)</f>
        <v>0</v>
      </c>
      <c r="BI448" s="154">
        <f>IF(N448="nulová",J448,0)</f>
        <v>0</v>
      </c>
      <c r="BJ448" s="18" t="s">
        <v>90</v>
      </c>
      <c r="BK448" s="154">
        <f>ROUND(I448*H448,2)</f>
        <v>0</v>
      </c>
      <c r="BL448" s="18" t="s">
        <v>200</v>
      </c>
      <c r="BM448" s="262" t="s">
        <v>602</v>
      </c>
    </row>
    <row r="449" spans="1:47" s="2" customFormat="1" ht="12">
      <c r="A449" s="41"/>
      <c r="B449" s="42"/>
      <c r="C449" s="43"/>
      <c r="D449" s="263" t="s">
        <v>202</v>
      </c>
      <c r="E449" s="43"/>
      <c r="F449" s="264" t="s">
        <v>601</v>
      </c>
      <c r="G449" s="43"/>
      <c r="H449" s="43"/>
      <c r="I449" s="221"/>
      <c r="J449" s="43"/>
      <c r="K449" s="43"/>
      <c r="L449" s="44"/>
      <c r="M449" s="265"/>
      <c r="N449" s="266"/>
      <c r="O449" s="94"/>
      <c r="P449" s="94"/>
      <c r="Q449" s="94"/>
      <c r="R449" s="94"/>
      <c r="S449" s="94"/>
      <c r="T449" s="95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8" t="s">
        <v>202</v>
      </c>
      <c r="AU449" s="18" t="s">
        <v>92</v>
      </c>
    </row>
    <row r="450" spans="1:65" s="2" customFormat="1" ht="24.15" customHeight="1">
      <c r="A450" s="41"/>
      <c r="B450" s="42"/>
      <c r="C450" s="250" t="s">
        <v>603</v>
      </c>
      <c r="D450" s="250" t="s">
        <v>196</v>
      </c>
      <c r="E450" s="251" t="s">
        <v>604</v>
      </c>
      <c r="F450" s="252" t="s">
        <v>605</v>
      </c>
      <c r="G450" s="253" t="s">
        <v>199</v>
      </c>
      <c r="H450" s="254">
        <v>482.073</v>
      </c>
      <c r="I450" s="255"/>
      <c r="J450" s="256">
        <f>ROUND(I450*H450,2)</f>
        <v>0</v>
      </c>
      <c r="K450" s="257"/>
      <c r="L450" s="44"/>
      <c r="M450" s="258" t="s">
        <v>1</v>
      </c>
      <c r="N450" s="259" t="s">
        <v>47</v>
      </c>
      <c r="O450" s="94"/>
      <c r="P450" s="260">
        <f>O450*H450</f>
        <v>0</v>
      </c>
      <c r="Q450" s="260">
        <v>0.00088</v>
      </c>
      <c r="R450" s="260">
        <f>Q450*H450</f>
        <v>0.42422424</v>
      </c>
      <c r="S450" s="260">
        <v>0</v>
      </c>
      <c r="T450" s="261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2" t="s">
        <v>200</v>
      </c>
      <c r="AT450" s="262" t="s">
        <v>196</v>
      </c>
      <c r="AU450" s="262" t="s">
        <v>92</v>
      </c>
      <c r="AY450" s="18" t="s">
        <v>195</v>
      </c>
      <c r="BE450" s="154">
        <f>IF(N450="základní",J450,0)</f>
        <v>0</v>
      </c>
      <c r="BF450" s="154">
        <f>IF(N450="snížená",J450,0)</f>
        <v>0</v>
      </c>
      <c r="BG450" s="154">
        <f>IF(N450="zákl. přenesená",J450,0)</f>
        <v>0</v>
      </c>
      <c r="BH450" s="154">
        <f>IF(N450="sníž. přenesená",J450,0)</f>
        <v>0</v>
      </c>
      <c r="BI450" s="154">
        <f>IF(N450="nulová",J450,0)</f>
        <v>0</v>
      </c>
      <c r="BJ450" s="18" t="s">
        <v>90</v>
      </c>
      <c r="BK450" s="154">
        <f>ROUND(I450*H450,2)</f>
        <v>0</v>
      </c>
      <c r="BL450" s="18" t="s">
        <v>200</v>
      </c>
      <c r="BM450" s="262" t="s">
        <v>606</v>
      </c>
    </row>
    <row r="451" spans="1:47" s="2" customFormat="1" ht="12">
      <c r="A451" s="41"/>
      <c r="B451" s="42"/>
      <c r="C451" s="43"/>
      <c r="D451" s="263" t="s">
        <v>202</v>
      </c>
      <c r="E451" s="43"/>
      <c r="F451" s="264" t="s">
        <v>605</v>
      </c>
      <c r="G451" s="43"/>
      <c r="H451" s="43"/>
      <c r="I451" s="221"/>
      <c r="J451" s="43"/>
      <c r="K451" s="43"/>
      <c r="L451" s="44"/>
      <c r="M451" s="265"/>
      <c r="N451" s="266"/>
      <c r="O451" s="94"/>
      <c r="P451" s="94"/>
      <c r="Q451" s="94"/>
      <c r="R451" s="94"/>
      <c r="S451" s="94"/>
      <c r="T451" s="95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18" t="s">
        <v>202</v>
      </c>
      <c r="AU451" s="18" t="s">
        <v>92</v>
      </c>
    </row>
    <row r="452" spans="1:51" s="13" customFormat="1" ht="12">
      <c r="A452" s="13"/>
      <c r="B452" s="267"/>
      <c r="C452" s="268"/>
      <c r="D452" s="263" t="s">
        <v>203</v>
      </c>
      <c r="E452" s="269" t="s">
        <v>1</v>
      </c>
      <c r="F452" s="270" t="s">
        <v>607</v>
      </c>
      <c r="G452" s="268"/>
      <c r="H452" s="271">
        <v>482.073</v>
      </c>
      <c r="I452" s="272"/>
      <c r="J452" s="268"/>
      <c r="K452" s="268"/>
      <c r="L452" s="273"/>
      <c r="M452" s="274"/>
      <c r="N452" s="275"/>
      <c r="O452" s="275"/>
      <c r="P452" s="275"/>
      <c r="Q452" s="275"/>
      <c r="R452" s="275"/>
      <c r="S452" s="275"/>
      <c r="T452" s="27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77" t="s">
        <v>203</v>
      </c>
      <c r="AU452" s="277" t="s">
        <v>92</v>
      </c>
      <c r="AV452" s="13" t="s">
        <v>92</v>
      </c>
      <c r="AW452" s="13" t="s">
        <v>35</v>
      </c>
      <c r="AX452" s="13" t="s">
        <v>90</v>
      </c>
      <c r="AY452" s="277" t="s">
        <v>195</v>
      </c>
    </row>
    <row r="453" spans="1:65" s="2" customFormat="1" ht="24.15" customHeight="1">
      <c r="A453" s="41"/>
      <c r="B453" s="42"/>
      <c r="C453" s="250" t="s">
        <v>608</v>
      </c>
      <c r="D453" s="250" t="s">
        <v>196</v>
      </c>
      <c r="E453" s="251" t="s">
        <v>609</v>
      </c>
      <c r="F453" s="252" t="s">
        <v>610</v>
      </c>
      <c r="G453" s="253" t="s">
        <v>199</v>
      </c>
      <c r="H453" s="254">
        <v>482.073</v>
      </c>
      <c r="I453" s="255"/>
      <c r="J453" s="256">
        <f>ROUND(I453*H453,2)</f>
        <v>0</v>
      </c>
      <c r="K453" s="257"/>
      <c r="L453" s="44"/>
      <c r="M453" s="258" t="s">
        <v>1</v>
      </c>
      <c r="N453" s="259" t="s">
        <v>47</v>
      </c>
      <c r="O453" s="94"/>
      <c r="P453" s="260">
        <f>O453*H453</f>
        <v>0</v>
      </c>
      <c r="Q453" s="260">
        <v>0</v>
      </c>
      <c r="R453" s="260">
        <f>Q453*H453</f>
        <v>0</v>
      </c>
      <c r="S453" s="260">
        <v>0</v>
      </c>
      <c r="T453" s="261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62" t="s">
        <v>200</v>
      </c>
      <c r="AT453" s="262" t="s">
        <v>196</v>
      </c>
      <c r="AU453" s="262" t="s">
        <v>92</v>
      </c>
      <c r="AY453" s="18" t="s">
        <v>195</v>
      </c>
      <c r="BE453" s="154">
        <f>IF(N453="základní",J453,0)</f>
        <v>0</v>
      </c>
      <c r="BF453" s="154">
        <f>IF(N453="snížená",J453,0)</f>
        <v>0</v>
      </c>
      <c r="BG453" s="154">
        <f>IF(N453="zákl. přenesená",J453,0)</f>
        <v>0</v>
      </c>
      <c r="BH453" s="154">
        <f>IF(N453="sníž. přenesená",J453,0)</f>
        <v>0</v>
      </c>
      <c r="BI453" s="154">
        <f>IF(N453="nulová",J453,0)</f>
        <v>0</v>
      </c>
      <c r="BJ453" s="18" t="s">
        <v>90</v>
      </c>
      <c r="BK453" s="154">
        <f>ROUND(I453*H453,2)</f>
        <v>0</v>
      </c>
      <c r="BL453" s="18" t="s">
        <v>200</v>
      </c>
      <c r="BM453" s="262" t="s">
        <v>611</v>
      </c>
    </row>
    <row r="454" spans="1:47" s="2" customFormat="1" ht="12">
      <c r="A454" s="41"/>
      <c r="B454" s="42"/>
      <c r="C454" s="43"/>
      <c r="D454" s="263" t="s">
        <v>202</v>
      </c>
      <c r="E454" s="43"/>
      <c r="F454" s="264" t="s">
        <v>610</v>
      </c>
      <c r="G454" s="43"/>
      <c r="H454" s="43"/>
      <c r="I454" s="221"/>
      <c r="J454" s="43"/>
      <c r="K454" s="43"/>
      <c r="L454" s="44"/>
      <c r="M454" s="265"/>
      <c r="N454" s="266"/>
      <c r="O454" s="94"/>
      <c r="P454" s="94"/>
      <c r="Q454" s="94"/>
      <c r="R454" s="94"/>
      <c r="S454" s="94"/>
      <c r="T454" s="95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8" t="s">
        <v>202</v>
      </c>
      <c r="AU454" s="18" t="s">
        <v>92</v>
      </c>
    </row>
    <row r="455" spans="1:65" s="2" customFormat="1" ht="16.5" customHeight="1">
      <c r="A455" s="41"/>
      <c r="B455" s="42"/>
      <c r="C455" s="250" t="s">
        <v>612</v>
      </c>
      <c r="D455" s="250" t="s">
        <v>196</v>
      </c>
      <c r="E455" s="251" t="s">
        <v>613</v>
      </c>
      <c r="F455" s="252" t="s">
        <v>614</v>
      </c>
      <c r="G455" s="253" t="s">
        <v>268</v>
      </c>
      <c r="H455" s="254">
        <v>12.999</v>
      </c>
      <c r="I455" s="255"/>
      <c r="J455" s="256">
        <f>ROUND(I455*H455,2)</f>
        <v>0</v>
      </c>
      <c r="K455" s="257"/>
      <c r="L455" s="44"/>
      <c r="M455" s="258" t="s">
        <v>1</v>
      </c>
      <c r="N455" s="259" t="s">
        <v>47</v>
      </c>
      <c r="O455" s="94"/>
      <c r="P455" s="260">
        <f>O455*H455</f>
        <v>0</v>
      </c>
      <c r="Q455" s="260">
        <v>1.05555</v>
      </c>
      <c r="R455" s="260">
        <f>Q455*H455</f>
        <v>13.72109445</v>
      </c>
      <c r="S455" s="260">
        <v>0</v>
      </c>
      <c r="T455" s="261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62" t="s">
        <v>200</v>
      </c>
      <c r="AT455" s="262" t="s">
        <v>196</v>
      </c>
      <c r="AU455" s="262" t="s">
        <v>92</v>
      </c>
      <c r="AY455" s="18" t="s">
        <v>195</v>
      </c>
      <c r="BE455" s="154">
        <f>IF(N455="základní",J455,0)</f>
        <v>0</v>
      </c>
      <c r="BF455" s="154">
        <f>IF(N455="snížená",J455,0)</f>
        <v>0</v>
      </c>
      <c r="BG455" s="154">
        <f>IF(N455="zákl. přenesená",J455,0)</f>
        <v>0</v>
      </c>
      <c r="BH455" s="154">
        <f>IF(N455="sníž. přenesená",J455,0)</f>
        <v>0</v>
      </c>
      <c r="BI455" s="154">
        <f>IF(N455="nulová",J455,0)</f>
        <v>0</v>
      </c>
      <c r="BJ455" s="18" t="s">
        <v>90</v>
      </c>
      <c r="BK455" s="154">
        <f>ROUND(I455*H455,2)</f>
        <v>0</v>
      </c>
      <c r="BL455" s="18" t="s">
        <v>200</v>
      </c>
      <c r="BM455" s="262" t="s">
        <v>615</v>
      </c>
    </row>
    <row r="456" spans="1:47" s="2" customFormat="1" ht="12">
      <c r="A456" s="41"/>
      <c r="B456" s="42"/>
      <c r="C456" s="43"/>
      <c r="D456" s="263" t="s">
        <v>202</v>
      </c>
      <c r="E456" s="43"/>
      <c r="F456" s="264" t="s">
        <v>614</v>
      </c>
      <c r="G456" s="43"/>
      <c r="H456" s="43"/>
      <c r="I456" s="221"/>
      <c r="J456" s="43"/>
      <c r="K456" s="43"/>
      <c r="L456" s="44"/>
      <c r="M456" s="265"/>
      <c r="N456" s="266"/>
      <c r="O456" s="94"/>
      <c r="P456" s="94"/>
      <c r="Q456" s="94"/>
      <c r="R456" s="94"/>
      <c r="S456" s="94"/>
      <c r="T456" s="95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18" t="s">
        <v>202</v>
      </c>
      <c r="AU456" s="18" t="s">
        <v>92</v>
      </c>
    </row>
    <row r="457" spans="1:51" s="14" customFormat="1" ht="12">
      <c r="A457" s="14"/>
      <c r="B457" s="289"/>
      <c r="C457" s="290"/>
      <c r="D457" s="263" t="s">
        <v>203</v>
      </c>
      <c r="E457" s="291" t="s">
        <v>1</v>
      </c>
      <c r="F457" s="292" t="s">
        <v>616</v>
      </c>
      <c r="G457" s="290"/>
      <c r="H457" s="291" t="s">
        <v>1</v>
      </c>
      <c r="I457" s="293"/>
      <c r="J457" s="290"/>
      <c r="K457" s="290"/>
      <c r="L457" s="294"/>
      <c r="M457" s="295"/>
      <c r="N457" s="296"/>
      <c r="O457" s="296"/>
      <c r="P457" s="296"/>
      <c r="Q457" s="296"/>
      <c r="R457" s="296"/>
      <c r="S457" s="296"/>
      <c r="T457" s="29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98" t="s">
        <v>203</v>
      </c>
      <c r="AU457" s="298" t="s">
        <v>92</v>
      </c>
      <c r="AV457" s="14" t="s">
        <v>90</v>
      </c>
      <c r="AW457" s="14" t="s">
        <v>35</v>
      </c>
      <c r="AX457" s="14" t="s">
        <v>82</v>
      </c>
      <c r="AY457" s="298" t="s">
        <v>195</v>
      </c>
    </row>
    <row r="458" spans="1:51" s="13" customFormat="1" ht="12">
      <c r="A458" s="13"/>
      <c r="B458" s="267"/>
      <c r="C458" s="268"/>
      <c r="D458" s="263" t="s">
        <v>203</v>
      </c>
      <c r="E458" s="269" t="s">
        <v>1</v>
      </c>
      <c r="F458" s="270" t="s">
        <v>617</v>
      </c>
      <c r="G458" s="268"/>
      <c r="H458" s="271">
        <v>12.999</v>
      </c>
      <c r="I458" s="272"/>
      <c r="J458" s="268"/>
      <c r="K458" s="268"/>
      <c r="L458" s="273"/>
      <c r="M458" s="274"/>
      <c r="N458" s="275"/>
      <c r="O458" s="275"/>
      <c r="P458" s="275"/>
      <c r="Q458" s="275"/>
      <c r="R458" s="275"/>
      <c r="S458" s="275"/>
      <c r="T458" s="27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77" t="s">
        <v>203</v>
      </c>
      <c r="AU458" s="277" t="s">
        <v>92</v>
      </c>
      <c r="AV458" s="13" t="s">
        <v>92</v>
      </c>
      <c r="AW458" s="13" t="s">
        <v>35</v>
      </c>
      <c r="AX458" s="13" t="s">
        <v>90</v>
      </c>
      <c r="AY458" s="277" t="s">
        <v>195</v>
      </c>
    </row>
    <row r="459" spans="1:65" s="2" customFormat="1" ht="33" customHeight="1">
      <c r="A459" s="41"/>
      <c r="B459" s="42"/>
      <c r="C459" s="250" t="s">
        <v>618</v>
      </c>
      <c r="D459" s="250" t="s">
        <v>196</v>
      </c>
      <c r="E459" s="251" t="s">
        <v>619</v>
      </c>
      <c r="F459" s="252" t="s">
        <v>620</v>
      </c>
      <c r="G459" s="253" t="s">
        <v>353</v>
      </c>
      <c r="H459" s="254">
        <v>18</v>
      </c>
      <c r="I459" s="255"/>
      <c r="J459" s="256">
        <f>ROUND(I459*H459,2)</f>
        <v>0</v>
      </c>
      <c r="K459" s="257"/>
      <c r="L459" s="44"/>
      <c r="M459" s="258" t="s">
        <v>1</v>
      </c>
      <c r="N459" s="259" t="s">
        <v>47</v>
      </c>
      <c r="O459" s="94"/>
      <c r="P459" s="260">
        <f>O459*H459</f>
        <v>0</v>
      </c>
      <c r="Q459" s="260">
        <v>0.06377</v>
      </c>
      <c r="R459" s="260">
        <f>Q459*H459</f>
        <v>1.1478599999999999</v>
      </c>
      <c r="S459" s="260">
        <v>0</v>
      </c>
      <c r="T459" s="261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62" t="s">
        <v>200</v>
      </c>
      <c r="AT459" s="262" t="s">
        <v>196</v>
      </c>
      <c r="AU459" s="262" t="s">
        <v>92</v>
      </c>
      <c r="AY459" s="18" t="s">
        <v>195</v>
      </c>
      <c r="BE459" s="154">
        <f>IF(N459="základní",J459,0)</f>
        <v>0</v>
      </c>
      <c r="BF459" s="154">
        <f>IF(N459="snížená",J459,0)</f>
        <v>0</v>
      </c>
      <c r="BG459" s="154">
        <f>IF(N459="zákl. přenesená",J459,0)</f>
        <v>0</v>
      </c>
      <c r="BH459" s="154">
        <f>IF(N459="sníž. přenesená",J459,0)</f>
        <v>0</v>
      </c>
      <c r="BI459" s="154">
        <f>IF(N459="nulová",J459,0)</f>
        <v>0</v>
      </c>
      <c r="BJ459" s="18" t="s">
        <v>90</v>
      </c>
      <c r="BK459" s="154">
        <f>ROUND(I459*H459,2)</f>
        <v>0</v>
      </c>
      <c r="BL459" s="18" t="s">
        <v>200</v>
      </c>
      <c r="BM459" s="262" t="s">
        <v>621</v>
      </c>
    </row>
    <row r="460" spans="1:47" s="2" customFormat="1" ht="12">
      <c r="A460" s="41"/>
      <c r="B460" s="42"/>
      <c r="C460" s="43"/>
      <c r="D460" s="263" t="s">
        <v>202</v>
      </c>
      <c r="E460" s="43"/>
      <c r="F460" s="264" t="s">
        <v>620</v>
      </c>
      <c r="G460" s="43"/>
      <c r="H460" s="43"/>
      <c r="I460" s="221"/>
      <c r="J460" s="43"/>
      <c r="K460" s="43"/>
      <c r="L460" s="44"/>
      <c r="M460" s="265"/>
      <c r="N460" s="266"/>
      <c r="O460" s="94"/>
      <c r="P460" s="94"/>
      <c r="Q460" s="94"/>
      <c r="R460" s="94"/>
      <c r="S460" s="94"/>
      <c r="T460" s="95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18" t="s">
        <v>202</v>
      </c>
      <c r="AU460" s="18" t="s">
        <v>92</v>
      </c>
    </row>
    <row r="461" spans="1:51" s="13" customFormat="1" ht="12">
      <c r="A461" s="13"/>
      <c r="B461" s="267"/>
      <c r="C461" s="268"/>
      <c r="D461" s="263" t="s">
        <v>203</v>
      </c>
      <c r="E461" s="269" t="s">
        <v>1</v>
      </c>
      <c r="F461" s="270" t="s">
        <v>321</v>
      </c>
      <c r="G461" s="268"/>
      <c r="H461" s="271">
        <v>18</v>
      </c>
      <c r="I461" s="272"/>
      <c r="J461" s="268"/>
      <c r="K461" s="268"/>
      <c r="L461" s="273"/>
      <c r="M461" s="274"/>
      <c r="N461" s="275"/>
      <c r="O461" s="275"/>
      <c r="P461" s="275"/>
      <c r="Q461" s="275"/>
      <c r="R461" s="275"/>
      <c r="S461" s="275"/>
      <c r="T461" s="27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7" t="s">
        <v>203</v>
      </c>
      <c r="AU461" s="277" t="s">
        <v>92</v>
      </c>
      <c r="AV461" s="13" t="s">
        <v>92</v>
      </c>
      <c r="AW461" s="13" t="s">
        <v>35</v>
      </c>
      <c r="AX461" s="13" t="s">
        <v>90</v>
      </c>
      <c r="AY461" s="277" t="s">
        <v>195</v>
      </c>
    </row>
    <row r="462" spans="1:65" s="2" customFormat="1" ht="24.15" customHeight="1">
      <c r="A462" s="41"/>
      <c r="B462" s="42"/>
      <c r="C462" s="278" t="s">
        <v>622</v>
      </c>
      <c r="D462" s="278" t="s">
        <v>206</v>
      </c>
      <c r="E462" s="279" t="s">
        <v>623</v>
      </c>
      <c r="F462" s="280" t="s">
        <v>624</v>
      </c>
      <c r="G462" s="281" t="s">
        <v>255</v>
      </c>
      <c r="H462" s="282">
        <v>28.404</v>
      </c>
      <c r="I462" s="283"/>
      <c r="J462" s="284">
        <f>ROUND(I462*H462,2)</f>
        <v>0</v>
      </c>
      <c r="K462" s="285"/>
      <c r="L462" s="286"/>
      <c r="M462" s="287" t="s">
        <v>1</v>
      </c>
      <c r="N462" s="288" t="s">
        <v>47</v>
      </c>
      <c r="O462" s="94"/>
      <c r="P462" s="260">
        <f>O462*H462</f>
        <v>0</v>
      </c>
      <c r="Q462" s="260">
        <v>2.68</v>
      </c>
      <c r="R462" s="260">
        <f>Q462*H462</f>
        <v>76.12272</v>
      </c>
      <c r="S462" s="260">
        <v>0</v>
      </c>
      <c r="T462" s="261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62" t="s">
        <v>209</v>
      </c>
      <c r="AT462" s="262" t="s">
        <v>206</v>
      </c>
      <c r="AU462" s="262" t="s">
        <v>92</v>
      </c>
      <c r="AY462" s="18" t="s">
        <v>195</v>
      </c>
      <c r="BE462" s="154">
        <f>IF(N462="základní",J462,0)</f>
        <v>0</v>
      </c>
      <c r="BF462" s="154">
        <f>IF(N462="snížená",J462,0)</f>
        <v>0</v>
      </c>
      <c r="BG462" s="154">
        <f>IF(N462="zákl. přenesená",J462,0)</f>
        <v>0</v>
      </c>
      <c r="BH462" s="154">
        <f>IF(N462="sníž. přenesená",J462,0)</f>
        <v>0</v>
      </c>
      <c r="BI462" s="154">
        <f>IF(N462="nulová",J462,0)</f>
        <v>0</v>
      </c>
      <c r="BJ462" s="18" t="s">
        <v>90</v>
      </c>
      <c r="BK462" s="154">
        <f>ROUND(I462*H462,2)</f>
        <v>0</v>
      </c>
      <c r="BL462" s="18" t="s">
        <v>200</v>
      </c>
      <c r="BM462" s="262" t="s">
        <v>625</v>
      </c>
    </row>
    <row r="463" spans="1:47" s="2" customFormat="1" ht="12">
      <c r="A463" s="41"/>
      <c r="B463" s="42"/>
      <c r="C463" s="43"/>
      <c r="D463" s="263" t="s">
        <v>202</v>
      </c>
      <c r="E463" s="43"/>
      <c r="F463" s="264" t="s">
        <v>624</v>
      </c>
      <c r="G463" s="43"/>
      <c r="H463" s="43"/>
      <c r="I463" s="221"/>
      <c r="J463" s="43"/>
      <c r="K463" s="43"/>
      <c r="L463" s="44"/>
      <c r="M463" s="265"/>
      <c r="N463" s="266"/>
      <c r="O463" s="94"/>
      <c r="P463" s="94"/>
      <c r="Q463" s="94"/>
      <c r="R463" s="94"/>
      <c r="S463" s="94"/>
      <c r="T463" s="95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18" t="s">
        <v>202</v>
      </c>
      <c r="AU463" s="18" t="s">
        <v>92</v>
      </c>
    </row>
    <row r="464" spans="1:51" s="13" customFormat="1" ht="12">
      <c r="A464" s="13"/>
      <c r="B464" s="267"/>
      <c r="C464" s="268"/>
      <c r="D464" s="263" t="s">
        <v>203</v>
      </c>
      <c r="E464" s="269" t="s">
        <v>1</v>
      </c>
      <c r="F464" s="270" t="s">
        <v>626</v>
      </c>
      <c r="G464" s="268"/>
      <c r="H464" s="271">
        <v>28.404</v>
      </c>
      <c r="I464" s="272"/>
      <c r="J464" s="268"/>
      <c r="K464" s="268"/>
      <c r="L464" s="273"/>
      <c r="M464" s="274"/>
      <c r="N464" s="275"/>
      <c r="O464" s="275"/>
      <c r="P464" s="275"/>
      <c r="Q464" s="275"/>
      <c r="R464" s="275"/>
      <c r="S464" s="275"/>
      <c r="T464" s="27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7" t="s">
        <v>203</v>
      </c>
      <c r="AU464" s="277" t="s">
        <v>92</v>
      </c>
      <c r="AV464" s="13" t="s">
        <v>92</v>
      </c>
      <c r="AW464" s="13" t="s">
        <v>35</v>
      </c>
      <c r="AX464" s="13" t="s">
        <v>90</v>
      </c>
      <c r="AY464" s="277" t="s">
        <v>195</v>
      </c>
    </row>
    <row r="465" spans="1:65" s="2" customFormat="1" ht="16.5" customHeight="1">
      <c r="A465" s="41"/>
      <c r="B465" s="42"/>
      <c r="C465" s="250" t="s">
        <v>627</v>
      </c>
      <c r="D465" s="250" t="s">
        <v>196</v>
      </c>
      <c r="E465" s="251" t="s">
        <v>628</v>
      </c>
      <c r="F465" s="252" t="s">
        <v>629</v>
      </c>
      <c r="G465" s="253" t="s">
        <v>255</v>
      </c>
      <c r="H465" s="254">
        <v>13.42</v>
      </c>
      <c r="I465" s="255"/>
      <c r="J465" s="256">
        <f>ROUND(I465*H465,2)</f>
        <v>0</v>
      </c>
      <c r="K465" s="257"/>
      <c r="L465" s="44"/>
      <c r="M465" s="258" t="s">
        <v>1</v>
      </c>
      <c r="N465" s="259" t="s">
        <v>47</v>
      </c>
      <c r="O465" s="94"/>
      <c r="P465" s="260">
        <f>O465*H465</f>
        <v>0</v>
      </c>
      <c r="Q465" s="260">
        <v>2.50198</v>
      </c>
      <c r="R465" s="260">
        <f>Q465*H465</f>
        <v>33.5765716</v>
      </c>
      <c r="S465" s="260">
        <v>0</v>
      </c>
      <c r="T465" s="261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62" t="s">
        <v>200</v>
      </c>
      <c r="AT465" s="262" t="s">
        <v>196</v>
      </c>
      <c r="AU465" s="262" t="s">
        <v>92</v>
      </c>
      <c r="AY465" s="18" t="s">
        <v>195</v>
      </c>
      <c r="BE465" s="154">
        <f>IF(N465="základní",J465,0)</f>
        <v>0</v>
      </c>
      <c r="BF465" s="154">
        <f>IF(N465="snížená",J465,0)</f>
        <v>0</v>
      </c>
      <c r="BG465" s="154">
        <f>IF(N465="zákl. přenesená",J465,0)</f>
        <v>0</v>
      </c>
      <c r="BH465" s="154">
        <f>IF(N465="sníž. přenesená",J465,0)</f>
        <v>0</v>
      </c>
      <c r="BI465" s="154">
        <f>IF(N465="nulová",J465,0)</f>
        <v>0</v>
      </c>
      <c r="BJ465" s="18" t="s">
        <v>90</v>
      </c>
      <c r="BK465" s="154">
        <f>ROUND(I465*H465,2)</f>
        <v>0</v>
      </c>
      <c r="BL465" s="18" t="s">
        <v>200</v>
      </c>
      <c r="BM465" s="262" t="s">
        <v>630</v>
      </c>
    </row>
    <row r="466" spans="1:47" s="2" customFormat="1" ht="12">
      <c r="A466" s="41"/>
      <c r="B466" s="42"/>
      <c r="C466" s="43"/>
      <c r="D466" s="263" t="s">
        <v>202</v>
      </c>
      <c r="E466" s="43"/>
      <c r="F466" s="264" t="s">
        <v>629</v>
      </c>
      <c r="G466" s="43"/>
      <c r="H466" s="43"/>
      <c r="I466" s="221"/>
      <c r="J466" s="43"/>
      <c r="K466" s="43"/>
      <c r="L466" s="44"/>
      <c r="M466" s="265"/>
      <c r="N466" s="266"/>
      <c r="O466" s="94"/>
      <c r="P466" s="94"/>
      <c r="Q466" s="94"/>
      <c r="R466" s="94"/>
      <c r="S466" s="94"/>
      <c r="T466" s="95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8" t="s">
        <v>202</v>
      </c>
      <c r="AU466" s="18" t="s">
        <v>92</v>
      </c>
    </row>
    <row r="467" spans="1:51" s="13" customFormat="1" ht="12">
      <c r="A467" s="13"/>
      <c r="B467" s="267"/>
      <c r="C467" s="268"/>
      <c r="D467" s="263" t="s">
        <v>203</v>
      </c>
      <c r="E467" s="269" t="s">
        <v>1</v>
      </c>
      <c r="F467" s="270" t="s">
        <v>631</v>
      </c>
      <c r="G467" s="268"/>
      <c r="H467" s="271">
        <v>13.42</v>
      </c>
      <c r="I467" s="272"/>
      <c r="J467" s="268"/>
      <c r="K467" s="268"/>
      <c r="L467" s="273"/>
      <c r="M467" s="274"/>
      <c r="N467" s="275"/>
      <c r="O467" s="275"/>
      <c r="P467" s="275"/>
      <c r="Q467" s="275"/>
      <c r="R467" s="275"/>
      <c r="S467" s="275"/>
      <c r="T467" s="27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77" t="s">
        <v>203</v>
      </c>
      <c r="AU467" s="277" t="s">
        <v>92</v>
      </c>
      <c r="AV467" s="13" t="s">
        <v>92</v>
      </c>
      <c r="AW467" s="13" t="s">
        <v>35</v>
      </c>
      <c r="AX467" s="13" t="s">
        <v>90</v>
      </c>
      <c r="AY467" s="277" t="s">
        <v>195</v>
      </c>
    </row>
    <row r="468" spans="1:65" s="2" customFormat="1" ht="16.5" customHeight="1">
      <c r="A468" s="41"/>
      <c r="B468" s="42"/>
      <c r="C468" s="250" t="s">
        <v>632</v>
      </c>
      <c r="D468" s="250" t="s">
        <v>196</v>
      </c>
      <c r="E468" s="251" t="s">
        <v>633</v>
      </c>
      <c r="F468" s="252" t="s">
        <v>634</v>
      </c>
      <c r="G468" s="253" t="s">
        <v>199</v>
      </c>
      <c r="H468" s="254">
        <v>120.78</v>
      </c>
      <c r="I468" s="255"/>
      <c r="J468" s="256">
        <f>ROUND(I468*H468,2)</f>
        <v>0</v>
      </c>
      <c r="K468" s="257"/>
      <c r="L468" s="44"/>
      <c r="M468" s="258" t="s">
        <v>1</v>
      </c>
      <c r="N468" s="259" t="s">
        <v>47</v>
      </c>
      <c r="O468" s="94"/>
      <c r="P468" s="260">
        <f>O468*H468</f>
        <v>0</v>
      </c>
      <c r="Q468" s="260">
        <v>0.00842</v>
      </c>
      <c r="R468" s="260">
        <f>Q468*H468</f>
        <v>1.0169676</v>
      </c>
      <c r="S468" s="260">
        <v>0</v>
      </c>
      <c r="T468" s="261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62" t="s">
        <v>200</v>
      </c>
      <c r="AT468" s="262" t="s">
        <v>196</v>
      </c>
      <c r="AU468" s="262" t="s">
        <v>92</v>
      </c>
      <c r="AY468" s="18" t="s">
        <v>195</v>
      </c>
      <c r="BE468" s="154">
        <f>IF(N468="základní",J468,0)</f>
        <v>0</v>
      </c>
      <c r="BF468" s="154">
        <f>IF(N468="snížená",J468,0)</f>
        <v>0</v>
      </c>
      <c r="BG468" s="154">
        <f>IF(N468="zákl. přenesená",J468,0)</f>
        <v>0</v>
      </c>
      <c r="BH468" s="154">
        <f>IF(N468="sníž. přenesená",J468,0)</f>
        <v>0</v>
      </c>
      <c r="BI468" s="154">
        <f>IF(N468="nulová",J468,0)</f>
        <v>0</v>
      </c>
      <c r="BJ468" s="18" t="s">
        <v>90</v>
      </c>
      <c r="BK468" s="154">
        <f>ROUND(I468*H468,2)</f>
        <v>0</v>
      </c>
      <c r="BL468" s="18" t="s">
        <v>200</v>
      </c>
      <c r="BM468" s="262" t="s">
        <v>635</v>
      </c>
    </row>
    <row r="469" spans="1:47" s="2" customFormat="1" ht="12">
      <c r="A469" s="41"/>
      <c r="B469" s="42"/>
      <c r="C469" s="43"/>
      <c r="D469" s="263" t="s">
        <v>202</v>
      </c>
      <c r="E469" s="43"/>
      <c r="F469" s="264" t="s">
        <v>634</v>
      </c>
      <c r="G469" s="43"/>
      <c r="H469" s="43"/>
      <c r="I469" s="221"/>
      <c r="J469" s="43"/>
      <c r="K469" s="43"/>
      <c r="L469" s="44"/>
      <c r="M469" s="265"/>
      <c r="N469" s="266"/>
      <c r="O469" s="94"/>
      <c r="P469" s="94"/>
      <c r="Q469" s="94"/>
      <c r="R469" s="94"/>
      <c r="S469" s="94"/>
      <c r="T469" s="95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8" t="s">
        <v>202</v>
      </c>
      <c r="AU469" s="18" t="s">
        <v>92</v>
      </c>
    </row>
    <row r="470" spans="1:51" s="13" customFormat="1" ht="12">
      <c r="A470" s="13"/>
      <c r="B470" s="267"/>
      <c r="C470" s="268"/>
      <c r="D470" s="263" t="s">
        <v>203</v>
      </c>
      <c r="E470" s="269" t="s">
        <v>1</v>
      </c>
      <c r="F470" s="270" t="s">
        <v>636</v>
      </c>
      <c r="G470" s="268"/>
      <c r="H470" s="271">
        <v>120.78</v>
      </c>
      <c r="I470" s="272"/>
      <c r="J470" s="268"/>
      <c r="K470" s="268"/>
      <c r="L470" s="273"/>
      <c r="M470" s="274"/>
      <c r="N470" s="275"/>
      <c r="O470" s="275"/>
      <c r="P470" s="275"/>
      <c r="Q470" s="275"/>
      <c r="R470" s="275"/>
      <c r="S470" s="275"/>
      <c r="T470" s="27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7" t="s">
        <v>203</v>
      </c>
      <c r="AU470" s="277" t="s">
        <v>92</v>
      </c>
      <c r="AV470" s="13" t="s">
        <v>92</v>
      </c>
      <c r="AW470" s="13" t="s">
        <v>35</v>
      </c>
      <c r="AX470" s="13" t="s">
        <v>90</v>
      </c>
      <c r="AY470" s="277" t="s">
        <v>195</v>
      </c>
    </row>
    <row r="471" spans="1:65" s="2" customFormat="1" ht="16.5" customHeight="1">
      <c r="A471" s="41"/>
      <c r="B471" s="42"/>
      <c r="C471" s="250" t="s">
        <v>637</v>
      </c>
      <c r="D471" s="250" t="s">
        <v>196</v>
      </c>
      <c r="E471" s="251" t="s">
        <v>638</v>
      </c>
      <c r="F471" s="252" t="s">
        <v>639</v>
      </c>
      <c r="G471" s="253" t="s">
        <v>199</v>
      </c>
      <c r="H471" s="254">
        <v>120.78</v>
      </c>
      <c r="I471" s="255"/>
      <c r="J471" s="256">
        <f>ROUND(I471*H471,2)</f>
        <v>0</v>
      </c>
      <c r="K471" s="257"/>
      <c r="L471" s="44"/>
      <c r="M471" s="258" t="s">
        <v>1</v>
      </c>
      <c r="N471" s="259" t="s">
        <v>47</v>
      </c>
      <c r="O471" s="94"/>
      <c r="P471" s="260">
        <f>O471*H471</f>
        <v>0</v>
      </c>
      <c r="Q471" s="260">
        <v>0</v>
      </c>
      <c r="R471" s="260">
        <f>Q471*H471</f>
        <v>0</v>
      </c>
      <c r="S471" s="260">
        <v>0</v>
      </c>
      <c r="T471" s="261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62" t="s">
        <v>200</v>
      </c>
      <c r="AT471" s="262" t="s">
        <v>196</v>
      </c>
      <c r="AU471" s="262" t="s">
        <v>92</v>
      </c>
      <c r="AY471" s="18" t="s">
        <v>195</v>
      </c>
      <c r="BE471" s="154">
        <f>IF(N471="základní",J471,0)</f>
        <v>0</v>
      </c>
      <c r="BF471" s="154">
        <f>IF(N471="snížená",J471,0)</f>
        <v>0</v>
      </c>
      <c r="BG471" s="154">
        <f>IF(N471="zákl. přenesená",J471,0)</f>
        <v>0</v>
      </c>
      <c r="BH471" s="154">
        <f>IF(N471="sníž. přenesená",J471,0)</f>
        <v>0</v>
      </c>
      <c r="BI471" s="154">
        <f>IF(N471="nulová",J471,0)</f>
        <v>0</v>
      </c>
      <c r="BJ471" s="18" t="s">
        <v>90</v>
      </c>
      <c r="BK471" s="154">
        <f>ROUND(I471*H471,2)</f>
        <v>0</v>
      </c>
      <c r="BL471" s="18" t="s">
        <v>200</v>
      </c>
      <c r="BM471" s="262" t="s">
        <v>640</v>
      </c>
    </row>
    <row r="472" spans="1:47" s="2" customFormat="1" ht="12">
      <c r="A472" s="41"/>
      <c r="B472" s="42"/>
      <c r="C472" s="43"/>
      <c r="D472" s="263" t="s">
        <v>202</v>
      </c>
      <c r="E472" s="43"/>
      <c r="F472" s="264" t="s">
        <v>639</v>
      </c>
      <c r="G472" s="43"/>
      <c r="H472" s="43"/>
      <c r="I472" s="221"/>
      <c r="J472" s="43"/>
      <c r="K472" s="43"/>
      <c r="L472" s="44"/>
      <c r="M472" s="265"/>
      <c r="N472" s="266"/>
      <c r="O472" s="94"/>
      <c r="P472" s="94"/>
      <c r="Q472" s="94"/>
      <c r="R472" s="94"/>
      <c r="S472" s="94"/>
      <c r="T472" s="95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18" t="s">
        <v>202</v>
      </c>
      <c r="AU472" s="18" t="s">
        <v>92</v>
      </c>
    </row>
    <row r="473" spans="1:65" s="2" customFormat="1" ht="24.15" customHeight="1">
      <c r="A473" s="41"/>
      <c r="B473" s="42"/>
      <c r="C473" s="250" t="s">
        <v>641</v>
      </c>
      <c r="D473" s="250" t="s">
        <v>196</v>
      </c>
      <c r="E473" s="251" t="s">
        <v>642</v>
      </c>
      <c r="F473" s="252" t="s">
        <v>643</v>
      </c>
      <c r="G473" s="253" t="s">
        <v>268</v>
      </c>
      <c r="H473" s="254">
        <v>1.543</v>
      </c>
      <c r="I473" s="255"/>
      <c r="J473" s="256">
        <f>ROUND(I473*H473,2)</f>
        <v>0</v>
      </c>
      <c r="K473" s="257"/>
      <c r="L473" s="44"/>
      <c r="M473" s="258" t="s">
        <v>1</v>
      </c>
      <c r="N473" s="259" t="s">
        <v>47</v>
      </c>
      <c r="O473" s="94"/>
      <c r="P473" s="260">
        <f>O473*H473</f>
        <v>0</v>
      </c>
      <c r="Q473" s="260">
        <v>1.05291</v>
      </c>
      <c r="R473" s="260">
        <f>Q473*H473</f>
        <v>1.62464013</v>
      </c>
      <c r="S473" s="260">
        <v>0</v>
      </c>
      <c r="T473" s="261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62" t="s">
        <v>200</v>
      </c>
      <c r="AT473" s="262" t="s">
        <v>196</v>
      </c>
      <c r="AU473" s="262" t="s">
        <v>92</v>
      </c>
      <c r="AY473" s="18" t="s">
        <v>195</v>
      </c>
      <c r="BE473" s="154">
        <f>IF(N473="základní",J473,0)</f>
        <v>0</v>
      </c>
      <c r="BF473" s="154">
        <f>IF(N473="snížená",J473,0)</f>
        <v>0</v>
      </c>
      <c r="BG473" s="154">
        <f>IF(N473="zákl. přenesená",J473,0)</f>
        <v>0</v>
      </c>
      <c r="BH473" s="154">
        <f>IF(N473="sníž. přenesená",J473,0)</f>
        <v>0</v>
      </c>
      <c r="BI473" s="154">
        <f>IF(N473="nulová",J473,0)</f>
        <v>0</v>
      </c>
      <c r="BJ473" s="18" t="s">
        <v>90</v>
      </c>
      <c r="BK473" s="154">
        <f>ROUND(I473*H473,2)</f>
        <v>0</v>
      </c>
      <c r="BL473" s="18" t="s">
        <v>200</v>
      </c>
      <c r="BM473" s="262" t="s">
        <v>644</v>
      </c>
    </row>
    <row r="474" spans="1:47" s="2" customFormat="1" ht="12">
      <c r="A474" s="41"/>
      <c r="B474" s="42"/>
      <c r="C474" s="43"/>
      <c r="D474" s="263" t="s">
        <v>202</v>
      </c>
      <c r="E474" s="43"/>
      <c r="F474" s="264" t="s">
        <v>643</v>
      </c>
      <c r="G474" s="43"/>
      <c r="H474" s="43"/>
      <c r="I474" s="221"/>
      <c r="J474" s="43"/>
      <c r="K474" s="43"/>
      <c r="L474" s="44"/>
      <c r="M474" s="265"/>
      <c r="N474" s="266"/>
      <c r="O474" s="94"/>
      <c r="P474" s="94"/>
      <c r="Q474" s="94"/>
      <c r="R474" s="94"/>
      <c r="S474" s="94"/>
      <c r="T474" s="95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8" t="s">
        <v>202</v>
      </c>
      <c r="AU474" s="18" t="s">
        <v>92</v>
      </c>
    </row>
    <row r="475" spans="1:51" s="13" customFormat="1" ht="12">
      <c r="A475" s="13"/>
      <c r="B475" s="267"/>
      <c r="C475" s="268"/>
      <c r="D475" s="263" t="s">
        <v>203</v>
      </c>
      <c r="E475" s="269" t="s">
        <v>1</v>
      </c>
      <c r="F475" s="270" t="s">
        <v>645</v>
      </c>
      <c r="G475" s="268"/>
      <c r="H475" s="271">
        <v>1.543</v>
      </c>
      <c r="I475" s="272"/>
      <c r="J475" s="268"/>
      <c r="K475" s="268"/>
      <c r="L475" s="273"/>
      <c r="M475" s="274"/>
      <c r="N475" s="275"/>
      <c r="O475" s="275"/>
      <c r="P475" s="275"/>
      <c r="Q475" s="275"/>
      <c r="R475" s="275"/>
      <c r="S475" s="275"/>
      <c r="T475" s="27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7" t="s">
        <v>203</v>
      </c>
      <c r="AU475" s="277" t="s">
        <v>92</v>
      </c>
      <c r="AV475" s="13" t="s">
        <v>92</v>
      </c>
      <c r="AW475" s="13" t="s">
        <v>35</v>
      </c>
      <c r="AX475" s="13" t="s">
        <v>90</v>
      </c>
      <c r="AY475" s="277" t="s">
        <v>195</v>
      </c>
    </row>
    <row r="476" spans="1:63" s="12" customFormat="1" ht="22.8" customHeight="1">
      <c r="A476" s="12"/>
      <c r="B476" s="236"/>
      <c r="C476" s="237"/>
      <c r="D476" s="238" t="s">
        <v>81</v>
      </c>
      <c r="E476" s="321" t="s">
        <v>247</v>
      </c>
      <c r="F476" s="321" t="s">
        <v>646</v>
      </c>
      <c r="G476" s="237"/>
      <c r="H476" s="237"/>
      <c r="I476" s="240"/>
      <c r="J476" s="322">
        <f>BK476</f>
        <v>0</v>
      </c>
      <c r="K476" s="237"/>
      <c r="L476" s="242"/>
      <c r="M476" s="243"/>
      <c r="N476" s="244"/>
      <c r="O476" s="244"/>
      <c r="P476" s="245">
        <f>SUM(P477:P575)</f>
        <v>0</v>
      </c>
      <c r="Q476" s="244"/>
      <c r="R476" s="245">
        <f>SUM(R477:R575)</f>
        <v>197.78195324</v>
      </c>
      <c r="S476" s="244"/>
      <c r="T476" s="246">
        <f>SUM(T477:T575)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47" t="s">
        <v>90</v>
      </c>
      <c r="AT476" s="248" t="s">
        <v>81</v>
      </c>
      <c r="AU476" s="248" t="s">
        <v>90</v>
      </c>
      <c r="AY476" s="247" t="s">
        <v>195</v>
      </c>
      <c r="BK476" s="249">
        <f>SUM(BK477:BK575)</f>
        <v>0</v>
      </c>
    </row>
    <row r="477" spans="1:65" s="2" customFormat="1" ht="24.15" customHeight="1">
      <c r="A477" s="41"/>
      <c r="B477" s="42"/>
      <c r="C477" s="250" t="s">
        <v>647</v>
      </c>
      <c r="D477" s="250" t="s">
        <v>196</v>
      </c>
      <c r="E477" s="251" t="s">
        <v>648</v>
      </c>
      <c r="F477" s="252" t="s">
        <v>649</v>
      </c>
      <c r="G477" s="253" t="s">
        <v>199</v>
      </c>
      <c r="H477" s="254">
        <v>196.07</v>
      </c>
      <c r="I477" s="255"/>
      <c r="J477" s="256">
        <f>ROUND(I477*H477,2)</f>
        <v>0</v>
      </c>
      <c r="K477" s="257"/>
      <c r="L477" s="44"/>
      <c r="M477" s="258" t="s">
        <v>1</v>
      </c>
      <c r="N477" s="259" t="s">
        <v>47</v>
      </c>
      <c r="O477" s="94"/>
      <c r="P477" s="260">
        <f>O477*H477</f>
        <v>0</v>
      </c>
      <c r="Q477" s="260">
        <v>0.00026</v>
      </c>
      <c r="R477" s="260">
        <f>Q477*H477</f>
        <v>0.050978199999999994</v>
      </c>
      <c r="S477" s="260">
        <v>0</v>
      </c>
      <c r="T477" s="261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62" t="s">
        <v>200</v>
      </c>
      <c r="AT477" s="262" t="s">
        <v>196</v>
      </c>
      <c r="AU477" s="262" t="s">
        <v>92</v>
      </c>
      <c r="AY477" s="18" t="s">
        <v>195</v>
      </c>
      <c r="BE477" s="154">
        <f>IF(N477="základní",J477,0)</f>
        <v>0</v>
      </c>
      <c r="BF477" s="154">
        <f>IF(N477="snížená",J477,0)</f>
        <v>0</v>
      </c>
      <c r="BG477" s="154">
        <f>IF(N477="zákl. přenesená",J477,0)</f>
        <v>0</v>
      </c>
      <c r="BH477" s="154">
        <f>IF(N477="sníž. přenesená",J477,0)</f>
        <v>0</v>
      </c>
      <c r="BI477" s="154">
        <f>IF(N477="nulová",J477,0)</f>
        <v>0</v>
      </c>
      <c r="BJ477" s="18" t="s">
        <v>90</v>
      </c>
      <c r="BK477" s="154">
        <f>ROUND(I477*H477,2)</f>
        <v>0</v>
      </c>
      <c r="BL477" s="18" t="s">
        <v>200</v>
      </c>
      <c r="BM477" s="262" t="s">
        <v>650</v>
      </c>
    </row>
    <row r="478" spans="1:47" s="2" customFormat="1" ht="12">
      <c r="A478" s="41"/>
      <c r="B478" s="42"/>
      <c r="C478" s="43"/>
      <c r="D478" s="263" t="s">
        <v>202</v>
      </c>
      <c r="E478" s="43"/>
      <c r="F478" s="264" t="s">
        <v>649</v>
      </c>
      <c r="G478" s="43"/>
      <c r="H478" s="43"/>
      <c r="I478" s="221"/>
      <c r="J478" s="43"/>
      <c r="K478" s="43"/>
      <c r="L478" s="44"/>
      <c r="M478" s="265"/>
      <c r="N478" s="266"/>
      <c r="O478" s="94"/>
      <c r="P478" s="94"/>
      <c r="Q478" s="94"/>
      <c r="R478" s="94"/>
      <c r="S478" s="94"/>
      <c r="T478" s="95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8" t="s">
        <v>202</v>
      </c>
      <c r="AU478" s="18" t="s">
        <v>92</v>
      </c>
    </row>
    <row r="479" spans="1:51" s="14" customFormat="1" ht="12">
      <c r="A479" s="14"/>
      <c r="B479" s="289"/>
      <c r="C479" s="290"/>
      <c r="D479" s="263" t="s">
        <v>203</v>
      </c>
      <c r="E479" s="291" t="s">
        <v>1</v>
      </c>
      <c r="F479" s="292" t="s">
        <v>651</v>
      </c>
      <c r="G479" s="290"/>
      <c r="H479" s="291" t="s">
        <v>1</v>
      </c>
      <c r="I479" s="293"/>
      <c r="J479" s="290"/>
      <c r="K479" s="290"/>
      <c r="L479" s="294"/>
      <c r="M479" s="295"/>
      <c r="N479" s="296"/>
      <c r="O479" s="296"/>
      <c r="P479" s="296"/>
      <c r="Q479" s="296"/>
      <c r="R479" s="296"/>
      <c r="S479" s="296"/>
      <c r="T479" s="29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98" t="s">
        <v>203</v>
      </c>
      <c r="AU479" s="298" t="s">
        <v>92</v>
      </c>
      <c r="AV479" s="14" t="s">
        <v>90</v>
      </c>
      <c r="AW479" s="14" t="s">
        <v>35</v>
      </c>
      <c r="AX479" s="14" t="s">
        <v>82</v>
      </c>
      <c r="AY479" s="298" t="s">
        <v>195</v>
      </c>
    </row>
    <row r="480" spans="1:51" s="13" customFormat="1" ht="12">
      <c r="A480" s="13"/>
      <c r="B480" s="267"/>
      <c r="C480" s="268"/>
      <c r="D480" s="263" t="s">
        <v>203</v>
      </c>
      <c r="E480" s="269" t="s">
        <v>1</v>
      </c>
      <c r="F480" s="270" t="s">
        <v>652</v>
      </c>
      <c r="G480" s="268"/>
      <c r="H480" s="271">
        <v>200.49</v>
      </c>
      <c r="I480" s="272"/>
      <c r="J480" s="268"/>
      <c r="K480" s="268"/>
      <c r="L480" s="273"/>
      <c r="M480" s="274"/>
      <c r="N480" s="275"/>
      <c r="O480" s="275"/>
      <c r="P480" s="275"/>
      <c r="Q480" s="275"/>
      <c r="R480" s="275"/>
      <c r="S480" s="275"/>
      <c r="T480" s="27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7" t="s">
        <v>203</v>
      </c>
      <c r="AU480" s="277" t="s">
        <v>92</v>
      </c>
      <c r="AV480" s="13" t="s">
        <v>92</v>
      </c>
      <c r="AW480" s="13" t="s">
        <v>35</v>
      </c>
      <c r="AX480" s="13" t="s">
        <v>82</v>
      </c>
      <c r="AY480" s="277" t="s">
        <v>195</v>
      </c>
    </row>
    <row r="481" spans="1:51" s="14" customFormat="1" ht="12">
      <c r="A481" s="14"/>
      <c r="B481" s="289"/>
      <c r="C481" s="290"/>
      <c r="D481" s="263" t="s">
        <v>203</v>
      </c>
      <c r="E481" s="291" t="s">
        <v>1</v>
      </c>
      <c r="F481" s="292" t="s">
        <v>653</v>
      </c>
      <c r="G481" s="290"/>
      <c r="H481" s="291" t="s">
        <v>1</v>
      </c>
      <c r="I481" s="293"/>
      <c r="J481" s="290"/>
      <c r="K481" s="290"/>
      <c r="L481" s="294"/>
      <c r="M481" s="295"/>
      <c r="N481" s="296"/>
      <c r="O481" s="296"/>
      <c r="P481" s="296"/>
      <c r="Q481" s="296"/>
      <c r="R481" s="296"/>
      <c r="S481" s="296"/>
      <c r="T481" s="29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98" t="s">
        <v>203</v>
      </c>
      <c r="AU481" s="298" t="s">
        <v>92</v>
      </c>
      <c r="AV481" s="14" t="s">
        <v>90</v>
      </c>
      <c r="AW481" s="14" t="s">
        <v>35</v>
      </c>
      <c r="AX481" s="14" t="s">
        <v>82</v>
      </c>
      <c r="AY481" s="298" t="s">
        <v>195</v>
      </c>
    </row>
    <row r="482" spans="1:51" s="13" customFormat="1" ht="12">
      <c r="A482" s="13"/>
      <c r="B482" s="267"/>
      <c r="C482" s="268"/>
      <c r="D482" s="263" t="s">
        <v>203</v>
      </c>
      <c r="E482" s="269" t="s">
        <v>1</v>
      </c>
      <c r="F482" s="270" t="s">
        <v>484</v>
      </c>
      <c r="G482" s="268"/>
      <c r="H482" s="271">
        <v>-12.3</v>
      </c>
      <c r="I482" s="272"/>
      <c r="J482" s="268"/>
      <c r="K482" s="268"/>
      <c r="L482" s="273"/>
      <c r="M482" s="274"/>
      <c r="N482" s="275"/>
      <c r="O482" s="275"/>
      <c r="P482" s="275"/>
      <c r="Q482" s="275"/>
      <c r="R482" s="275"/>
      <c r="S482" s="275"/>
      <c r="T482" s="27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77" t="s">
        <v>203</v>
      </c>
      <c r="AU482" s="277" t="s">
        <v>92</v>
      </c>
      <c r="AV482" s="13" t="s">
        <v>92</v>
      </c>
      <c r="AW482" s="13" t="s">
        <v>35</v>
      </c>
      <c r="AX482" s="13" t="s">
        <v>82</v>
      </c>
      <c r="AY482" s="277" t="s">
        <v>195</v>
      </c>
    </row>
    <row r="483" spans="1:51" s="14" customFormat="1" ht="12">
      <c r="A483" s="14"/>
      <c r="B483" s="289"/>
      <c r="C483" s="290"/>
      <c r="D483" s="263" t="s">
        <v>203</v>
      </c>
      <c r="E483" s="291" t="s">
        <v>1</v>
      </c>
      <c r="F483" s="292" t="s">
        <v>654</v>
      </c>
      <c r="G483" s="290"/>
      <c r="H483" s="291" t="s">
        <v>1</v>
      </c>
      <c r="I483" s="293"/>
      <c r="J483" s="290"/>
      <c r="K483" s="290"/>
      <c r="L483" s="294"/>
      <c r="M483" s="295"/>
      <c r="N483" s="296"/>
      <c r="O483" s="296"/>
      <c r="P483" s="296"/>
      <c r="Q483" s="296"/>
      <c r="R483" s="296"/>
      <c r="S483" s="296"/>
      <c r="T483" s="29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98" t="s">
        <v>203</v>
      </c>
      <c r="AU483" s="298" t="s">
        <v>92</v>
      </c>
      <c r="AV483" s="14" t="s">
        <v>90</v>
      </c>
      <c r="AW483" s="14" t="s">
        <v>35</v>
      </c>
      <c r="AX483" s="14" t="s">
        <v>82</v>
      </c>
      <c r="AY483" s="298" t="s">
        <v>195</v>
      </c>
    </row>
    <row r="484" spans="1:51" s="13" customFormat="1" ht="12">
      <c r="A484" s="13"/>
      <c r="B484" s="267"/>
      <c r="C484" s="268"/>
      <c r="D484" s="263" t="s">
        <v>203</v>
      </c>
      <c r="E484" s="269" t="s">
        <v>1</v>
      </c>
      <c r="F484" s="270" t="s">
        <v>655</v>
      </c>
      <c r="G484" s="268"/>
      <c r="H484" s="271">
        <v>7.88</v>
      </c>
      <c r="I484" s="272"/>
      <c r="J484" s="268"/>
      <c r="K484" s="268"/>
      <c r="L484" s="273"/>
      <c r="M484" s="274"/>
      <c r="N484" s="275"/>
      <c r="O484" s="275"/>
      <c r="P484" s="275"/>
      <c r="Q484" s="275"/>
      <c r="R484" s="275"/>
      <c r="S484" s="275"/>
      <c r="T484" s="27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7" t="s">
        <v>203</v>
      </c>
      <c r="AU484" s="277" t="s">
        <v>92</v>
      </c>
      <c r="AV484" s="13" t="s">
        <v>92</v>
      </c>
      <c r="AW484" s="13" t="s">
        <v>35</v>
      </c>
      <c r="AX484" s="13" t="s">
        <v>82</v>
      </c>
      <c r="AY484" s="277" t="s">
        <v>195</v>
      </c>
    </row>
    <row r="485" spans="1:51" s="15" customFormat="1" ht="12">
      <c r="A485" s="15"/>
      <c r="B485" s="299"/>
      <c r="C485" s="300"/>
      <c r="D485" s="263" t="s">
        <v>203</v>
      </c>
      <c r="E485" s="301" t="s">
        <v>1</v>
      </c>
      <c r="F485" s="302" t="s">
        <v>234</v>
      </c>
      <c r="G485" s="300"/>
      <c r="H485" s="303">
        <v>196.07</v>
      </c>
      <c r="I485" s="304"/>
      <c r="J485" s="300"/>
      <c r="K485" s="300"/>
      <c r="L485" s="305"/>
      <c r="M485" s="306"/>
      <c r="N485" s="307"/>
      <c r="O485" s="307"/>
      <c r="P485" s="307"/>
      <c r="Q485" s="307"/>
      <c r="R485" s="307"/>
      <c r="S485" s="307"/>
      <c r="T485" s="308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309" t="s">
        <v>203</v>
      </c>
      <c r="AU485" s="309" t="s">
        <v>92</v>
      </c>
      <c r="AV485" s="15" t="s">
        <v>200</v>
      </c>
      <c r="AW485" s="15" t="s">
        <v>35</v>
      </c>
      <c r="AX485" s="15" t="s">
        <v>90</v>
      </c>
      <c r="AY485" s="309" t="s">
        <v>195</v>
      </c>
    </row>
    <row r="486" spans="1:65" s="2" customFormat="1" ht="24.15" customHeight="1">
      <c r="A486" s="41"/>
      <c r="B486" s="42"/>
      <c r="C486" s="250" t="s">
        <v>656</v>
      </c>
      <c r="D486" s="250" t="s">
        <v>196</v>
      </c>
      <c r="E486" s="251" t="s">
        <v>657</v>
      </c>
      <c r="F486" s="252" t="s">
        <v>658</v>
      </c>
      <c r="G486" s="253" t="s">
        <v>199</v>
      </c>
      <c r="H486" s="254">
        <v>173.57</v>
      </c>
      <c r="I486" s="255"/>
      <c r="J486" s="256">
        <f>ROUND(I486*H486,2)</f>
        <v>0</v>
      </c>
      <c r="K486" s="257"/>
      <c r="L486" s="44"/>
      <c r="M486" s="258" t="s">
        <v>1</v>
      </c>
      <c r="N486" s="259" t="s">
        <v>47</v>
      </c>
      <c r="O486" s="94"/>
      <c r="P486" s="260">
        <f>O486*H486</f>
        <v>0</v>
      </c>
      <c r="Q486" s="260">
        <v>0.00438</v>
      </c>
      <c r="R486" s="260">
        <f>Q486*H486</f>
        <v>0.7602366</v>
      </c>
      <c r="S486" s="260">
        <v>0</v>
      </c>
      <c r="T486" s="261">
        <f>S486*H486</f>
        <v>0</v>
      </c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R486" s="262" t="s">
        <v>200</v>
      </c>
      <c r="AT486" s="262" t="s">
        <v>196</v>
      </c>
      <c r="AU486" s="262" t="s">
        <v>92</v>
      </c>
      <c r="AY486" s="18" t="s">
        <v>195</v>
      </c>
      <c r="BE486" s="154">
        <f>IF(N486="základní",J486,0)</f>
        <v>0</v>
      </c>
      <c r="BF486" s="154">
        <f>IF(N486="snížená",J486,0)</f>
        <v>0</v>
      </c>
      <c r="BG486" s="154">
        <f>IF(N486="zákl. přenesená",J486,0)</f>
        <v>0</v>
      </c>
      <c r="BH486" s="154">
        <f>IF(N486="sníž. přenesená",J486,0)</f>
        <v>0</v>
      </c>
      <c r="BI486" s="154">
        <f>IF(N486="nulová",J486,0)</f>
        <v>0</v>
      </c>
      <c r="BJ486" s="18" t="s">
        <v>90</v>
      </c>
      <c r="BK486" s="154">
        <f>ROUND(I486*H486,2)</f>
        <v>0</v>
      </c>
      <c r="BL486" s="18" t="s">
        <v>200</v>
      </c>
      <c r="BM486" s="262" t="s">
        <v>659</v>
      </c>
    </row>
    <row r="487" spans="1:47" s="2" customFormat="1" ht="12">
      <c r="A487" s="41"/>
      <c r="B487" s="42"/>
      <c r="C487" s="43"/>
      <c r="D487" s="263" t="s">
        <v>202</v>
      </c>
      <c r="E487" s="43"/>
      <c r="F487" s="264" t="s">
        <v>658</v>
      </c>
      <c r="G487" s="43"/>
      <c r="H487" s="43"/>
      <c r="I487" s="221"/>
      <c r="J487" s="43"/>
      <c r="K487" s="43"/>
      <c r="L487" s="44"/>
      <c r="M487" s="265"/>
      <c r="N487" s="266"/>
      <c r="O487" s="94"/>
      <c r="P487" s="94"/>
      <c r="Q487" s="94"/>
      <c r="R487" s="94"/>
      <c r="S487" s="94"/>
      <c r="T487" s="95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T487" s="18" t="s">
        <v>202</v>
      </c>
      <c r="AU487" s="18" t="s">
        <v>92</v>
      </c>
    </row>
    <row r="488" spans="1:51" s="14" customFormat="1" ht="12">
      <c r="A488" s="14"/>
      <c r="B488" s="289"/>
      <c r="C488" s="290"/>
      <c r="D488" s="263" t="s">
        <v>203</v>
      </c>
      <c r="E488" s="291" t="s">
        <v>1</v>
      </c>
      <c r="F488" s="292" t="s">
        <v>651</v>
      </c>
      <c r="G488" s="290"/>
      <c r="H488" s="291" t="s">
        <v>1</v>
      </c>
      <c r="I488" s="293"/>
      <c r="J488" s="290"/>
      <c r="K488" s="290"/>
      <c r="L488" s="294"/>
      <c r="M488" s="295"/>
      <c r="N488" s="296"/>
      <c r="O488" s="296"/>
      <c r="P488" s="296"/>
      <c r="Q488" s="296"/>
      <c r="R488" s="296"/>
      <c r="S488" s="296"/>
      <c r="T488" s="29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98" t="s">
        <v>203</v>
      </c>
      <c r="AU488" s="298" t="s">
        <v>92</v>
      </c>
      <c r="AV488" s="14" t="s">
        <v>90</v>
      </c>
      <c r="AW488" s="14" t="s">
        <v>35</v>
      </c>
      <c r="AX488" s="14" t="s">
        <v>82</v>
      </c>
      <c r="AY488" s="298" t="s">
        <v>195</v>
      </c>
    </row>
    <row r="489" spans="1:51" s="13" customFormat="1" ht="12">
      <c r="A489" s="13"/>
      <c r="B489" s="267"/>
      <c r="C489" s="268"/>
      <c r="D489" s="263" t="s">
        <v>203</v>
      </c>
      <c r="E489" s="269" t="s">
        <v>1</v>
      </c>
      <c r="F489" s="270" t="s">
        <v>652</v>
      </c>
      <c r="G489" s="268"/>
      <c r="H489" s="271">
        <v>200.49</v>
      </c>
      <c r="I489" s="272"/>
      <c r="J489" s="268"/>
      <c r="K489" s="268"/>
      <c r="L489" s="273"/>
      <c r="M489" s="274"/>
      <c r="N489" s="275"/>
      <c r="O489" s="275"/>
      <c r="P489" s="275"/>
      <c r="Q489" s="275"/>
      <c r="R489" s="275"/>
      <c r="S489" s="275"/>
      <c r="T489" s="27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7" t="s">
        <v>203</v>
      </c>
      <c r="AU489" s="277" t="s">
        <v>92</v>
      </c>
      <c r="AV489" s="13" t="s">
        <v>92</v>
      </c>
      <c r="AW489" s="13" t="s">
        <v>35</v>
      </c>
      <c r="AX489" s="13" t="s">
        <v>82</v>
      </c>
      <c r="AY489" s="277" t="s">
        <v>195</v>
      </c>
    </row>
    <row r="490" spans="1:51" s="14" customFormat="1" ht="12">
      <c r="A490" s="14"/>
      <c r="B490" s="289"/>
      <c r="C490" s="290"/>
      <c r="D490" s="263" t="s">
        <v>203</v>
      </c>
      <c r="E490" s="291" t="s">
        <v>1</v>
      </c>
      <c r="F490" s="292" t="s">
        <v>660</v>
      </c>
      <c r="G490" s="290"/>
      <c r="H490" s="291" t="s">
        <v>1</v>
      </c>
      <c r="I490" s="293"/>
      <c r="J490" s="290"/>
      <c r="K490" s="290"/>
      <c r="L490" s="294"/>
      <c r="M490" s="295"/>
      <c r="N490" s="296"/>
      <c r="O490" s="296"/>
      <c r="P490" s="296"/>
      <c r="Q490" s="296"/>
      <c r="R490" s="296"/>
      <c r="S490" s="296"/>
      <c r="T490" s="29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98" t="s">
        <v>203</v>
      </c>
      <c r="AU490" s="298" t="s">
        <v>92</v>
      </c>
      <c r="AV490" s="14" t="s">
        <v>90</v>
      </c>
      <c r="AW490" s="14" t="s">
        <v>35</v>
      </c>
      <c r="AX490" s="14" t="s">
        <v>82</v>
      </c>
      <c r="AY490" s="298" t="s">
        <v>195</v>
      </c>
    </row>
    <row r="491" spans="1:51" s="13" customFormat="1" ht="12">
      <c r="A491" s="13"/>
      <c r="B491" s="267"/>
      <c r="C491" s="268"/>
      <c r="D491" s="263" t="s">
        <v>203</v>
      </c>
      <c r="E491" s="269" t="s">
        <v>1</v>
      </c>
      <c r="F491" s="270" t="s">
        <v>484</v>
      </c>
      <c r="G491" s="268"/>
      <c r="H491" s="271">
        <v>-12.3</v>
      </c>
      <c r="I491" s="272"/>
      <c r="J491" s="268"/>
      <c r="K491" s="268"/>
      <c r="L491" s="273"/>
      <c r="M491" s="274"/>
      <c r="N491" s="275"/>
      <c r="O491" s="275"/>
      <c r="P491" s="275"/>
      <c r="Q491" s="275"/>
      <c r="R491" s="275"/>
      <c r="S491" s="275"/>
      <c r="T491" s="27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77" t="s">
        <v>203</v>
      </c>
      <c r="AU491" s="277" t="s">
        <v>92</v>
      </c>
      <c r="AV491" s="13" t="s">
        <v>92</v>
      </c>
      <c r="AW491" s="13" t="s">
        <v>35</v>
      </c>
      <c r="AX491" s="13" t="s">
        <v>82</v>
      </c>
      <c r="AY491" s="277" t="s">
        <v>195</v>
      </c>
    </row>
    <row r="492" spans="1:51" s="13" customFormat="1" ht="12">
      <c r="A492" s="13"/>
      <c r="B492" s="267"/>
      <c r="C492" s="268"/>
      <c r="D492" s="263" t="s">
        <v>203</v>
      </c>
      <c r="E492" s="269" t="s">
        <v>1</v>
      </c>
      <c r="F492" s="270" t="s">
        <v>661</v>
      </c>
      <c r="G492" s="268"/>
      <c r="H492" s="271">
        <v>-22.5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7" t="s">
        <v>203</v>
      </c>
      <c r="AU492" s="277" t="s">
        <v>92</v>
      </c>
      <c r="AV492" s="13" t="s">
        <v>92</v>
      </c>
      <c r="AW492" s="13" t="s">
        <v>35</v>
      </c>
      <c r="AX492" s="13" t="s">
        <v>82</v>
      </c>
      <c r="AY492" s="277" t="s">
        <v>195</v>
      </c>
    </row>
    <row r="493" spans="1:51" s="14" customFormat="1" ht="12">
      <c r="A493" s="14"/>
      <c r="B493" s="289"/>
      <c r="C493" s="290"/>
      <c r="D493" s="263" t="s">
        <v>203</v>
      </c>
      <c r="E493" s="291" t="s">
        <v>1</v>
      </c>
      <c r="F493" s="292" t="s">
        <v>654</v>
      </c>
      <c r="G493" s="290"/>
      <c r="H493" s="291" t="s">
        <v>1</v>
      </c>
      <c r="I493" s="293"/>
      <c r="J493" s="290"/>
      <c r="K493" s="290"/>
      <c r="L493" s="294"/>
      <c r="M493" s="295"/>
      <c r="N493" s="296"/>
      <c r="O493" s="296"/>
      <c r="P493" s="296"/>
      <c r="Q493" s="296"/>
      <c r="R493" s="296"/>
      <c r="S493" s="296"/>
      <c r="T493" s="29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98" t="s">
        <v>203</v>
      </c>
      <c r="AU493" s="298" t="s">
        <v>92</v>
      </c>
      <c r="AV493" s="14" t="s">
        <v>90</v>
      </c>
      <c r="AW493" s="14" t="s">
        <v>35</v>
      </c>
      <c r="AX493" s="14" t="s">
        <v>82</v>
      </c>
      <c r="AY493" s="298" t="s">
        <v>195</v>
      </c>
    </row>
    <row r="494" spans="1:51" s="13" customFormat="1" ht="12">
      <c r="A494" s="13"/>
      <c r="B494" s="267"/>
      <c r="C494" s="268"/>
      <c r="D494" s="263" t="s">
        <v>203</v>
      </c>
      <c r="E494" s="269" t="s">
        <v>1</v>
      </c>
      <c r="F494" s="270" t="s">
        <v>655</v>
      </c>
      <c r="G494" s="268"/>
      <c r="H494" s="271">
        <v>7.88</v>
      </c>
      <c r="I494" s="272"/>
      <c r="J494" s="268"/>
      <c r="K494" s="268"/>
      <c r="L494" s="273"/>
      <c r="M494" s="274"/>
      <c r="N494" s="275"/>
      <c r="O494" s="275"/>
      <c r="P494" s="275"/>
      <c r="Q494" s="275"/>
      <c r="R494" s="275"/>
      <c r="S494" s="275"/>
      <c r="T494" s="27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7" t="s">
        <v>203</v>
      </c>
      <c r="AU494" s="277" t="s">
        <v>92</v>
      </c>
      <c r="AV494" s="13" t="s">
        <v>92</v>
      </c>
      <c r="AW494" s="13" t="s">
        <v>35</v>
      </c>
      <c r="AX494" s="13" t="s">
        <v>82</v>
      </c>
      <c r="AY494" s="277" t="s">
        <v>195</v>
      </c>
    </row>
    <row r="495" spans="1:51" s="15" customFormat="1" ht="12">
      <c r="A495" s="15"/>
      <c r="B495" s="299"/>
      <c r="C495" s="300"/>
      <c r="D495" s="263" t="s">
        <v>203</v>
      </c>
      <c r="E495" s="301" t="s">
        <v>1</v>
      </c>
      <c r="F495" s="302" t="s">
        <v>234</v>
      </c>
      <c r="G495" s="300"/>
      <c r="H495" s="303">
        <v>173.57</v>
      </c>
      <c r="I495" s="304"/>
      <c r="J495" s="300"/>
      <c r="K495" s="300"/>
      <c r="L495" s="305"/>
      <c r="M495" s="306"/>
      <c r="N495" s="307"/>
      <c r="O495" s="307"/>
      <c r="P495" s="307"/>
      <c r="Q495" s="307"/>
      <c r="R495" s="307"/>
      <c r="S495" s="307"/>
      <c r="T495" s="308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309" t="s">
        <v>203</v>
      </c>
      <c r="AU495" s="309" t="s">
        <v>92</v>
      </c>
      <c r="AV495" s="15" t="s">
        <v>200</v>
      </c>
      <c r="AW495" s="15" t="s">
        <v>35</v>
      </c>
      <c r="AX495" s="15" t="s">
        <v>90</v>
      </c>
      <c r="AY495" s="309" t="s">
        <v>195</v>
      </c>
    </row>
    <row r="496" spans="1:65" s="2" customFormat="1" ht="24.15" customHeight="1">
      <c r="A496" s="41"/>
      <c r="B496" s="42"/>
      <c r="C496" s="250" t="s">
        <v>662</v>
      </c>
      <c r="D496" s="250" t="s">
        <v>196</v>
      </c>
      <c r="E496" s="251" t="s">
        <v>663</v>
      </c>
      <c r="F496" s="252" t="s">
        <v>664</v>
      </c>
      <c r="G496" s="253" t="s">
        <v>199</v>
      </c>
      <c r="H496" s="254">
        <v>173.57</v>
      </c>
      <c r="I496" s="255"/>
      <c r="J496" s="256">
        <f>ROUND(I496*H496,2)</f>
        <v>0</v>
      </c>
      <c r="K496" s="257"/>
      <c r="L496" s="44"/>
      <c r="M496" s="258" t="s">
        <v>1</v>
      </c>
      <c r="N496" s="259" t="s">
        <v>47</v>
      </c>
      <c r="O496" s="94"/>
      <c r="P496" s="260">
        <f>O496*H496</f>
        <v>0</v>
      </c>
      <c r="Q496" s="260">
        <v>0.0035</v>
      </c>
      <c r="R496" s="260">
        <f>Q496*H496</f>
        <v>0.607495</v>
      </c>
      <c r="S496" s="260">
        <v>0</v>
      </c>
      <c r="T496" s="261">
        <f>S496*H496</f>
        <v>0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62" t="s">
        <v>200</v>
      </c>
      <c r="AT496" s="262" t="s">
        <v>196</v>
      </c>
      <c r="AU496" s="262" t="s">
        <v>92</v>
      </c>
      <c r="AY496" s="18" t="s">
        <v>195</v>
      </c>
      <c r="BE496" s="154">
        <f>IF(N496="základní",J496,0)</f>
        <v>0</v>
      </c>
      <c r="BF496" s="154">
        <f>IF(N496="snížená",J496,0)</f>
        <v>0</v>
      </c>
      <c r="BG496" s="154">
        <f>IF(N496="zákl. přenesená",J496,0)</f>
        <v>0</v>
      </c>
      <c r="BH496" s="154">
        <f>IF(N496="sníž. přenesená",J496,0)</f>
        <v>0</v>
      </c>
      <c r="BI496" s="154">
        <f>IF(N496="nulová",J496,0)</f>
        <v>0</v>
      </c>
      <c r="BJ496" s="18" t="s">
        <v>90</v>
      </c>
      <c r="BK496" s="154">
        <f>ROUND(I496*H496,2)</f>
        <v>0</v>
      </c>
      <c r="BL496" s="18" t="s">
        <v>200</v>
      </c>
      <c r="BM496" s="262" t="s">
        <v>665</v>
      </c>
    </row>
    <row r="497" spans="1:47" s="2" customFormat="1" ht="12">
      <c r="A497" s="41"/>
      <c r="B497" s="42"/>
      <c r="C497" s="43"/>
      <c r="D497" s="263" t="s">
        <v>202</v>
      </c>
      <c r="E497" s="43"/>
      <c r="F497" s="264" t="s">
        <v>664</v>
      </c>
      <c r="G497" s="43"/>
      <c r="H497" s="43"/>
      <c r="I497" s="221"/>
      <c r="J497" s="43"/>
      <c r="K497" s="43"/>
      <c r="L497" s="44"/>
      <c r="M497" s="265"/>
      <c r="N497" s="266"/>
      <c r="O497" s="94"/>
      <c r="P497" s="94"/>
      <c r="Q497" s="94"/>
      <c r="R497" s="94"/>
      <c r="S497" s="94"/>
      <c r="T497" s="95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T497" s="18" t="s">
        <v>202</v>
      </c>
      <c r="AU497" s="18" t="s">
        <v>92</v>
      </c>
    </row>
    <row r="498" spans="1:51" s="13" customFormat="1" ht="12">
      <c r="A498" s="13"/>
      <c r="B498" s="267"/>
      <c r="C498" s="268"/>
      <c r="D498" s="263" t="s">
        <v>203</v>
      </c>
      <c r="E498" s="269" t="s">
        <v>1</v>
      </c>
      <c r="F498" s="270" t="s">
        <v>666</v>
      </c>
      <c r="G498" s="268"/>
      <c r="H498" s="271">
        <v>173.57</v>
      </c>
      <c r="I498" s="272"/>
      <c r="J498" s="268"/>
      <c r="K498" s="268"/>
      <c r="L498" s="273"/>
      <c r="M498" s="274"/>
      <c r="N498" s="275"/>
      <c r="O498" s="275"/>
      <c r="P498" s="275"/>
      <c r="Q498" s="275"/>
      <c r="R498" s="275"/>
      <c r="S498" s="275"/>
      <c r="T498" s="27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77" t="s">
        <v>203</v>
      </c>
      <c r="AU498" s="277" t="s">
        <v>92</v>
      </c>
      <c r="AV498" s="13" t="s">
        <v>92</v>
      </c>
      <c r="AW498" s="13" t="s">
        <v>35</v>
      </c>
      <c r="AX498" s="13" t="s">
        <v>90</v>
      </c>
      <c r="AY498" s="277" t="s">
        <v>195</v>
      </c>
    </row>
    <row r="499" spans="1:65" s="2" customFormat="1" ht="16.5" customHeight="1">
      <c r="A499" s="41"/>
      <c r="B499" s="42"/>
      <c r="C499" s="250" t="s">
        <v>667</v>
      </c>
      <c r="D499" s="250" t="s">
        <v>196</v>
      </c>
      <c r="E499" s="251" t="s">
        <v>668</v>
      </c>
      <c r="F499" s="252" t="s">
        <v>669</v>
      </c>
      <c r="G499" s="253" t="s">
        <v>199</v>
      </c>
      <c r="H499" s="254">
        <v>347.3</v>
      </c>
      <c r="I499" s="255"/>
      <c r="J499" s="256">
        <f>ROUND(I499*H499,2)</f>
        <v>0</v>
      </c>
      <c r="K499" s="257"/>
      <c r="L499" s="44"/>
      <c r="M499" s="258" t="s">
        <v>1</v>
      </c>
      <c r="N499" s="259" t="s">
        <v>47</v>
      </c>
      <c r="O499" s="94"/>
      <c r="P499" s="260">
        <f>O499*H499</f>
        <v>0</v>
      </c>
      <c r="Q499" s="260">
        <v>0.00026</v>
      </c>
      <c r="R499" s="260">
        <f>Q499*H499</f>
        <v>0.09029799999999999</v>
      </c>
      <c r="S499" s="260">
        <v>0</v>
      </c>
      <c r="T499" s="261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62" t="s">
        <v>200</v>
      </c>
      <c r="AT499" s="262" t="s">
        <v>196</v>
      </c>
      <c r="AU499" s="262" t="s">
        <v>92</v>
      </c>
      <c r="AY499" s="18" t="s">
        <v>195</v>
      </c>
      <c r="BE499" s="154">
        <f>IF(N499="základní",J499,0)</f>
        <v>0</v>
      </c>
      <c r="BF499" s="154">
        <f>IF(N499="snížená",J499,0)</f>
        <v>0</v>
      </c>
      <c r="BG499" s="154">
        <f>IF(N499="zákl. přenesená",J499,0)</f>
        <v>0</v>
      </c>
      <c r="BH499" s="154">
        <f>IF(N499="sníž. přenesená",J499,0)</f>
        <v>0</v>
      </c>
      <c r="BI499" s="154">
        <f>IF(N499="nulová",J499,0)</f>
        <v>0</v>
      </c>
      <c r="BJ499" s="18" t="s">
        <v>90</v>
      </c>
      <c r="BK499" s="154">
        <f>ROUND(I499*H499,2)</f>
        <v>0</v>
      </c>
      <c r="BL499" s="18" t="s">
        <v>200</v>
      </c>
      <c r="BM499" s="262" t="s">
        <v>670</v>
      </c>
    </row>
    <row r="500" spans="1:47" s="2" customFormat="1" ht="12">
      <c r="A500" s="41"/>
      <c r="B500" s="42"/>
      <c r="C500" s="43"/>
      <c r="D500" s="263" t="s">
        <v>202</v>
      </c>
      <c r="E500" s="43"/>
      <c r="F500" s="264" t="s">
        <v>669</v>
      </c>
      <c r="G500" s="43"/>
      <c r="H500" s="43"/>
      <c r="I500" s="221"/>
      <c r="J500" s="43"/>
      <c r="K500" s="43"/>
      <c r="L500" s="44"/>
      <c r="M500" s="265"/>
      <c r="N500" s="266"/>
      <c r="O500" s="94"/>
      <c r="P500" s="94"/>
      <c r="Q500" s="94"/>
      <c r="R500" s="94"/>
      <c r="S500" s="94"/>
      <c r="T500" s="95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18" t="s">
        <v>202</v>
      </c>
      <c r="AU500" s="18" t="s">
        <v>92</v>
      </c>
    </row>
    <row r="501" spans="1:51" s="13" customFormat="1" ht="12">
      <c r="A501" s="13"/>
      <c r="B501" s="267"/>
      <c r="C501" s="268"/>
      <c r="D501" s="263" t="s">
        <v>203</v>
      </c>
      <c r="E501" s="269" t="s">
        <v>1</v>
      </c>
      <c r="F501" s="270" t="s">
        <v>671</v>
      </c>
      <c r="G501" s="268"/>
      <c r="H501" s="271">
        <v>477.427</v>
      </c>
      <c r="I501" s="272"/>
      <c r="J501" s="268"/>
      <c r="K501" s="268"/>
      <c r="L501" s="273"/>
      <c r="M501" s="274"/>
      <c r="N501" s="275"/>
      <c r="O501" s="275"/>
      <c r="P501" s="275"/>
      <c r="Q501" s="275"/>
      <c r="R501" s="275"/>
      <c r="S501" s="275"/>
      <c r="T501" s="27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77" t="s">
        <v>203</v>
      </c>
      <c r="AU501" s="277" t="s">
        <v>92</v>
      </c>
      <c r="AV501" s="13" t="s">
        <v>92</v>
      </c>
      <c r="AW501" s="13" t="s">
        <v>35</v>
      </c>
      <c r="AX501" s="13" t="s">
        <v>82</v>
      </c>
      <c r="AY501" s="277" t="s">
        <v>195</v>
      </c>
    </row>
    <row r="502" spans="1:51" s="14" customFormat="1" ht="12">
      <c r="A502" s="14"/>
      <c r="B502" s="289"/>
      <c r="C502" s="290"/>
      <c r="D502" s="263" t="s">
        <v>203</v>
      </c>
      <c r="E502" s="291" t="s">
        <v>1</v>
      </c>
      <c r="F502" s="292" t="s">
        <v>483</v>
      </c>
      <c r="G502" s="290"/>
      <c r="H502" s="291" t="s">
        <v>1</v>
      </c>
      <c r="I502" s="293"/>
      <c r="J502" s="290"/>
      <c r="K502" s="290"/>
      <c r="L502" s="294"/>
      <c r="M502" s="295"/>
      <c r="N502" s="296"/>
      <c r="O502" s="296"/>
      <c r="P502" s="296"/>
      <c r="Q502" s="296"/>
      <c r="R502" s="296"/>
      <c r="S502" s="296"/>
      <c r="T502" s="29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98" t="s">
        <v>203</v>
      </c>
      <c r="AU502" s="298" t="s">
        <v>92</v>
      </c>
      <c r="AV502" s="14" t="s">
        <v>90</v>
      </c>
      <c r="AW502" s="14" t="s">
        <v>35</v>
      </c>
      <c r="AX502" s="14" t="s">
        <v>82</v>
      </c>
      <c r="AY502" s="298" t="s">
        <v>195</v>
      </c>
    </row>
    <row r="503" spans="1:51" s="13" customFormat="1" ht="12">
      <c r="A503" s="13"/>
      <c r="B503" s="267"/>
      <c r="C503" s="268"/>
      <c r="D503" s="263" t="s">
        <v>203</v>
      </c>
      <c r="E503" s="269" t="s">
        <v>1</v>
      </c>
      <c r="F503" s="270" t="s">
        <v>672</v>
      </c>
      <c r="G503" s="268"/>
      <c r="H503" s="271">
        <v>-142.594</v>
      </c>
      <c r="I503" s="272"/>
      <c r="J503" s="268"/>
      <c r="K503" s="268"/>
      <c r="L503" s="273"/>
      <c r="M503" s="274"/>
      <c r="N503" s="275"/>
      <c r="O503" s="275"/>
      <c r="P503" s="275"/>
      <c r="Q503" s="275"/>
      <c r="R503" s="275"/>
      <c r="S503" s="275"/>
      <c r="T503" s="27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77" t="s">
        <v>203</v>
      </c>
      <c r="AU503" s="277" t="s">
        <v>92</v>
      </c>
      <c r="AV503" s="13" t="s">
        <v>92</v>
      </c>
      <c r="AW503" s="13" t="s">
        <v>35</v>
      </c>
      <c r="AX503" s="13" t="s">
        <v>82</v>
      </c>
      <c r="AY503" s="277" t="s">
        <v>195</v>
      </c>
    </row>
    <row r="504" spans="1:51" s="13" customFormat="1" ht="12">
      <c r="A504" s="13"/>
      <c r="B504" s="267"/>
      <c r="C504" s="268"/>
      <c r="D504" s="263" t="s">
        <v>203</v>
      </c>
      <c r="E504" s="269" t="s">
        <v>1</v>
      </c>
      <c r="F504" s="270" t="s">
        <v>673</v>
      </c>
      <c r="G504" s="268"/>
      <c r="H504" s="271">
        <v>12.467</v>
      </c>
      <c r="I504" s="272"/>
      <c r="J504" s="268"/>
      <c r="K504" s="268"/>
      <c r="L504" s="273"/>
      <c r="M504" s="274"/>
      <c r="N504" s="275"/>
      <c r="O504" s="275"/>
      <c r="P504" s="275"/>
      <c r="Q504" s="275"/>
      <c r="R504" s="275"/>
      <c r="S504" s="275"/>
      <c r="T504" s="27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77" t="s">
        <v>203</v>
      </c>
      <c r="AU504" s="277" t="s">
        <v>92</v>
      </c>
      <c r="AV504" s="13" t="s">
        <v>92</v>
      </c>
      <c r="AW504" s="13" t="s">
        <v>35</v>
      </c>
      <c r="AX504" s="13" t="s">
        <v>82</v>
      </c>
      <c r="AY504" s="277" t="s">
        <v>195</v>
      </c>
    </row>
    <row r="505" spans="1:51" s="15" customFormat="1" ht="12">
      <c r="A505" s="15"/>
      <c r="B505" s="299"/>
      <c r="C505" s="300"/>
      <c r="D505" s="263" t="s">
        <v>203</v>
      </c>
      <c r="E505" s="301" t="s">
        <v>1</v>
      </c>
      <c r="F505" s="302" t="s">
        <v>234</v>
      </c>
      <c r="G505" s="300"/>
      <c r="H505" s="303">
        <v>347.3</v>
      </c>
      <c r="I505" s="304"/>
      <c r="J505" s="300"/>
      <c r="K505" s="300"/>
      <c r="L505" s="305"/>
      <c r="M505" s="306"/>
      <c r="N505" s="307"/>
      <c r="O505" s="307"/>
      <c r="P505" s="307"/>
      <c r="Q505" s="307"/>
      <c r="R505" s="307"/>
      <c r="S505" s="307"/>
      <c r="T505" s="308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309" t="s">
        <v>203</v>
      </c>
      <c r="AU505" s="309" t="s">
        <v>92</v>
      </c>
      <c r="AV505" s="15" t="s">
        <v>200</v>
      </c>
      <c r="AW505" s="15" t="s">
        <v>35</v>
      </c>
      <c r="AX505" s="15" t="s">
        <v>90</v>
      </c>
      <c r="AY505" s="309" t="s">
        <v>195</v>
      </c>
    </row>
    <row r="506" spans="1:65" s="2" customFormat="1" ht="24.15" customHeight="1">
      <c r="A506" s="41"/>
      <c r="B506" s="42"/>
      <c r="C506" s="250" t="s">
        <v>674</v>
      </c>
      <c r="D506" s="250" t="s">
        <v>196</v>
      </c>
      <c r="E506" s="251" t="s">
        <v>675</v>
      </c>
      <c r="F506" s="252" t="s">
        <v>676</v>
      </c>
      <c r="G506" s="253" t="s">
        <v>199</v>
      </c>
      <c r="H506" s="254">
        <v>347.3</v>
      </c>
      <c r="I506" s="255"/>
      <c r="J506" s="256">
        <f>ROUND(I506*H506,2)</f>
        <v>0</v>
      </c>
      <c r="K506" s="257"/>
      <c r="L506" s="44"/>
      <c r="M506" s="258" t="s">
        <v>1</v>
      </c>
      <c r="N506" s="259" t="s">
        <v>47</v>
      </c>
      <c r="O506" s="94"/>
      <c r="P506" s="260">
        <f>O506*H506</f>
        <v>0</v>
      </c>
      <c r="Q506" s="260">
        <v>0.00438</v>
      </c>
      <c r="R506" s="260">
        <f>Q506*H506</f>
        <v>1.521174</v>
      </c>
      <c r="S506" s="260">
        <v>0</v>
      </c>
      <c r="T506" s="261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62" t="s">
        <v>200</v>
      </c>
      <c r="AT506" s="262" t="s">
        <v>196</v>
      </c>
      <c r="AU506" s="262" t="s">
        <v>92</v>
      </c>
      <c r="AY506" s="18" t="s">
        <v>195</v>
      </c>
      <c r="BE506" s="154">
        <f>IF(N506="základní",J506,0)</f>
        <v>0</v>
      </c>
      <c r="BF506" s="154">
        <f>IF(N506="snížená",J506,0)</f>
        <v>0</v>
      </c>
      <c r="BG506" s="154">
        <f>IF(N506="zákl. přenesená",J506,0)</f>
        <v>0</v>
      </c>
      <c r="BH506" s="154">
        <f>IF(N506="sníž. přenesená",J506,0)</f>
        <v>0</v>
      </c>
      <c r="BI506" s="154">
        <f>IF(N506="nulová",J506,0)</f>
        <v>0</v>
      </c>
      <c r="BJ506" s="18" t="s">
        <v>90</v>
      </c>
      <c r="BK506" s="154">
        <f>ROUND(I506*H506,2)</f>
        <v>0</v>
      </c>
      <c r="BL506" s="18" t="s">
        <v>200</v>
      </c>
      <c r="BM506" s="262" t="s">
        <v>677</v>
      </c>
    </row>
    <row r="507" spans="1:47" s="2" customFormat="1" ht="12">
      <c r="A507" s="41"/>
      <c r="B507" s="42"/>
      <c r="C507" s="43"/>
      <c r="D507" s="263" t="s">
        <v>202</v>
      </c>
      <c r="E507" s="43"/>
      <c r="F507" s="264" t="s">
        <v>676</v>
      </c>
      <c r="G507" s="43"/>
      <c r="H507" s="43"/>
      <c r="I507" s="221"/>
      <c r="J507" s="43"/>
      <c r="K507" s="43"/>
      <c r="L507" s="44"/>
      <c r="M507" s="265"/>
      <c r="N507" s="266"/>
      <c r="O507" s="94"/>
      <c r="P507" s="94"/>
      <c r="Q507" s="94"/>
      <c r="R507" s="94"/>
      <c r="S507" s="94"/>
      <c r="T507" s="95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18" t="s">
        <v>202</v>
      </c>
      <c r="AU507" s="18" t="s">
        <v>92</v>
      </c>
    </row>
    <row r="508" spans="1:51" s="13" customFormat="1" ht="12">
      <c r="A508" s="13"/>
      <c r="B508" s="267"/>
      <c r="C508" s="268"/>
      <c r="D508" s="263" t="s">
        <v>203</v>
      </c>
      <c r="E508" s="269" t="s">
        <v>1</v>
      </c>
      <c r="F508" s="270" t="s">
        <v>671</v>
      </c>
      <c r="G508" s="268"/>
      <c r="H508" s="271">
        <v>477.427</v>
      </c>
      <c r="I508" s="272"/>
      <c r="J508" s="268"/>
      <c r="K508" s="268"/>
      <c r="L508" s="273"/>
      <c r="M508" s="274"/>
      <c r="N508" s="275"/>
      <c r="O508" s="275"/>
      <c r="P508" s="275"/>
      <c r="Q508" s="275"/>
      <c r="R508" s="275"/>
      <c r="S508" s="275"/>
      <c r="T508" s="27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77" t="s">
        <v>203</v>
      </c>
      <c r="AU508" s="277" t="s">
        <v>92</v>
      </c>
      <c r="AV508" s="13" t="s">
        <v>92</v>
      </c>
      <c r="AW508" s="13" t="s">
        <v>35</v>
      </c>
      <c r="AX508" s="13" t="s">
        <v>82</v>
      </c>
      <c r="AY508" s="277" t="s">
        <v>195</v>
      </c>
    </row>
    <row r="509" spans="1:51" s="14" customFormat="1" ht="12">
      <c r="A509" s="14"/>
      <c r="B509" s="289"/>
      <c r="C509" s="290"/>
      <c r="D509" s="263" t="s">
        <v>203</v>
      </c>
      <c r="E509" s="291" t="s">
        <v>1</v>
      </c>
      <c r="F509" s="292" t="s">
        <v>483</v>
      </c>
      <c r="G509" s="290"/>
      <c r="H509" s="291" t="s">
        <v>1</v>
      </c>
      <c r="I509" s="293"/>
      <c r="J509" s="290"/>
      <c r="K509" s="290"/>
      <c r="L509" s="294"/>
      <c r="M509" s="295"/>
      <c r="N509" s="296"/>
      <c r="O509" s="296"/>
      <c r="P509" s="296"/>
      <c r="Q509" s="296"/>
      <c r="R509" s="296"/>
      <c r="S509" s="296"/>
      <c r="T509" s="29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98" t="s">
        <v>203</v>
      </c>
      <c r="AU509" s="298" t="s">
        <v>92</v>
      </c>
      <c r="AV509" s="14" t="s">
        <v>90</v>
      </c>
      <c r="AW509" s="14" t="s">
        <v>35</v>
      </c>
      <c r="AX509" s="14" t="s">
        <v>82</v>
      </c>
      <c r="AY509" s="298" t="s">
        <v>195</v>
      </c>
    </row>
    <row r="510" spans="1:51" s="13" customFormat="1" ht="12">
      <c r="A510" s="13"/>
      <c r="B510" s="267"/>
      <c r="C510" s="268"/>
      <c r="D510" s="263" t="s">
        <v>203</v>
      </c>
      <c r="E510" s="269" t="s">
        <v>1</v>
      </c>
      <c r="F510" s="270" t="s">
        <v>672</v>
      </c>
      <c r="G510" s="268"/>
      <c r="H510" s="271">
        <v>-142.594</v>
      </c>
      <c r="I510" s="272"/>
      <c r="J510" s="268"/>
      <c r="K510" s="268"/>
      <c r="L510" s="273"/>
      <c r="M510" s="274"/>
      <c r="N510" s="275"/>
      <c r="O510" s="275"/>
      <c r="P510" s="275"/>
      <c r="Q510" s="275"/>
      <c r="R510" s="275"/>
      <c r="S510" s="275"/>
      <c r="T510" s="27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7" t="s">
        <v>203</v>
      </c>
      <c r="AU510" s="277" t="s">
        <v>92</v>
      </c>
      <c r="AV510" s="13" t="s">
        <v>92</v>
      </c>
      <c r="AW510" s="13" t="s">
        <v>35</v>
      </c>
      <c r="AX510" s="13" t="s">
        <v>82</v>
      </c>
      <c r="AY510" s="277" t="s">
        <v>195</v>
      </c>
    </row>
    <row r="511" spans="1:51" s="13" customFormat="1" ht="12">
      <c r="A511" s="13"/>
      <c r="B511" s="267"/>
      <c r="C511" s="268"/>
      <c r="D511" s="263" t="s">
        <v>203</v>
      </c>
      <c r="E511" s="269" t="s">
        <v>1</v>
      </c>
      <c r="F511" s="270" t="s">
        <v>673</v>
      </c>
      <c r="G511" s="268"/>
      <c r="H511" s="271">
        <v>12.467</v>
      </c>
      <c r="I511" s="272"/>
      <c r="J511" s="268"/>
      <c r="K511" s="268"/>
      <c r="L511" s="273"/>
      <c r="M511" s="274"/>
      <c r="N511" s="275"/>
      <c r="O511" s="275"/>
      <c r="P511" s="275"/>
      <c r="Q511" s="275"/>
      <c r="R511" s="275"/>
      <c r="S511" s="275"/>
      <c r="T511" s="27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7" t="s">
        <v>203</v>
      </c>
      <c r="AU511" s="277" t="s">
        <v>92</v>
      </c>
      <c r="AV511" s="13" t="s">
        <v>92</v>
      </c>
      <c r="AW511" s="13" t="s">
        <v>35</v>
      </c>
      <c r="AX511" s="13" t="s">
        <v>82</v>
      </c>
      <c r="AY511" s="277" t="s">
        <v>195</v>
      </c>
    </row>
    <row r="512" spans="1:51" s="15" customFormat="1" ht="12">
      <c r="A512" s="15"/>
      <c r="B512" s="299"/>
      <c r="C512" s="300"/>
      <c r="D512" s="263" t="s">
        <v>203</v>
      </c>
      <c r="E512" s="301" t="s">
        <v>1</v>
      </c>
      <c r="F512" s="302" t="s">
        <v>234</v>
      </c>
      <c r="G512" s="300"/>
      <c r="H512" s="303">
        <v>347.3</v>
      </c>
      <c r="I512" s="304"/>
      <c r="J512" s="300"/>
      <c r="K512" s="300"/>
      <c r="L512" s="305"/>
      <c r="M512" s="306"/>
      <c r="N512" s="307"/>
      <c r="O512" s="307"/>
      <c r="P512" s="307"/>
      <c r="Q512" s="307"/>
      <c r="R512" s="307"/>
      <c r="S512" s="307"/>
      <c r="T512" s="308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309" t="s">
        <v>203</v>
      </c>
      <c r="AU512" s="309" t="s">
        <v>92</v>
      </c>
      <c r="AV512" s="15" t="s">
        <v>200</v>
      </c>
      <c r="AW512" s="15" t="s">
        <v>35</v>
      </c>
      <c r="AX512" s="15" t="s">
        <v>90</v>
      </c>
      <c r="AY512" s="309" t="s">
        <v>195</v>
      </c>
    </row>
    <row r="513" spans="1:65" s="2" customFormat="1" ht="44.25" customHeight="1">
      <c r="A513" s="41"/>
      <c r="B513" s="42"/>
      <c r="C513" s="250" t="s">
        <v>678</v>
      </c>
      <c r="D513" s="250" t="s">
        <v>196</v>
      </c>
      <c r="E513" s="251" t="s">
        <v>679</v>
      </c>
      <c r="F513" s="252" t="s">
        <v>680</v>
      </c>
      <c r="G513" s="253" t="s">
        <v>199</v>
      </c>
      <c r="H513" s="254">
        <v>334.833</v>
      </c>
      <c r="I513" s="255"/>
      <c r="J513" s="256">
        <f>ROUND(I513*H513,2)</f>
        <v>0</v>
      </c>
      <c r="K513" s="257"/>
      <c r="L513" s="44"/>
      <c r="M513" s="258" t="s">
        <v>1</v>
      </c>
      <c r="N513" s="259" t="s">
        <v>47</v>
      </c>
      <c r="O513" s="94"/>
      <c r="P513" s="260">
        <f>O513*H513</f>
        <v>0</v>
      </c>
      <c r="Q513" s="260">
        <v>0.00868</v>
      </c>
      <c r="R513" s="260">
        <f>Q513*H513</f>
        <v>2.90635044</v>
      </c>
      <c r="S513" s="260">
        <v>0</v>
      </c>
      <c r="T513" s="261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62" t="s">
        <v>200</v>
      </c>
      <c r="AT513" s="262" t="s">
        <v>196</v>
      </c>
      <c r="AU513" s="262" t="s">
        <v>92</v>
      </c>
      <c r="AY513" s="18" t="s">
        <v>195</v>
      </c>
      <c r="BE513" s="154">
        <f>IF(N513="základní",J513,0)</f>
        <v>0</v>
      </c>
      <c r="BF513" s="154">
        <f>IF(N513="snížená",J513,0)</f>
        <v>0</v>
      </c>
      <c r="BG513" s="154">
        <f>IF(N513="zákl. přenesená",J513,0)</f>
        <v>0</v>
      </c>
      <c r="BH513" s="154">
        <f>IF(N513="sníž. přenesená",J513,0)</f>
        <v>0</v>
      </c>
      <c r="BI513" s="154">
        <f>IF(N513="nulová",J513,0)</f>
        <v>0</v>
      </c>
      <c r="BJ513" s="18" t="s">
        <v>90</v>
      </c>
      <c r="BK513" s="154">
        <f>ROUND(I513*H513,2)</f>
        <v>0</v>
      </c>
      <c r="BL513" s="18" t="s">
        <v>200</v>
      </c>
      <c r="BM513" s="262" t="s">
        <v>681</v>
      </c>
    </row>
    <row r="514" spans="1:47" s="2" customFormat="1" ht="12">
      <c r="A514" s="41"/>
      <c r="B514" s="42"/>
      <c r="C514" s="43"/>
      <c r="D514" s="263" t="s">
        <v>202</v>
      </c>
      <c r="E514" s="43"/>
      <c r="F514" s="264" t="s">
        <v>680</v>
      </c>
      <c r="G514" s="43"/>
      <c r="H514" s="43"/>
      <c r="I514" s="221"/>
      <c r="J514" s="43"/>
      <c r="K514" s="43"/>
      <c r="L514" s="44"/>
      <c r="M514" s="265"/>
      <c r="N514" s="266"/>
      <c r="O514" s="94"/>
      <c r="P514" s="94"/>
      <c r="Q514" s="94"/>
      <c r="R514" s="94"/>
      <c r="S514" s="94"/>
      <c r="T514" s="95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18" t="s">
        <v>202</v>
      </c>
      <c r="AU514" s="18" t="s">
        <v>92</v>
      </c>
    </row>
    <row r="515" spans="1:51" s="13" customFormat="1" ht="12">
      <c r="A515" s="13"/>
      <c r="B515" s="267"/>
      <c r="C515" s="268"/>
      <c r="D515" s="263" t="s">
        <v>203</v>
      </c>
      <c r="E515" s="269" t="s">
        <v>1</v>
      </c>
      <c r="F515" s="270" t="s">
        <v>671</v>
      </c>
      <c r="G515" s="268"/>
      <c r="H515" s="271">
        <v>477.427</v>
      </c>
      <c r="I515" s="272"/>
      <c r="J515" s="268"/>
      <c r="K515" s="268"/>
      <c r="L515" s="273"/>
      <c r="M515" s="274"/>
      <c r="N515" s="275"/>
      <c r="O515" s="275"/>
      <c r="P515" s="275"/>
      <c r="Q515" s="275"/>
      <c r="R515" s="275"/>
      <c r="S515" s="275"/>
      <c r="T515" s="27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77" t="s">
        <v>203</v>
      </c>
      <c r="AU515" s="277" t="s">
        <v>92</v>
      </c>
      <c r="AV515" s="13" t="s">
        <v>92</v>
      </c>
      <c r="AW515" s="13" t="s">
        <v>35</v>
      </c>
      <c r="AX515" s="13" t="s">
        <v>82</v>
      </c>
      <c r="AY515" s="277" t="s">
        <v>195</v>
      </c>
    </row>
    <row r="516" spans="1:51" s="14" customFormat="1" ht="12">
      <c r="A516" s="14"/>
      <c r="B516" s="289"/>
      <c r="C516" s="290"/>
      <c r="D516" s="263" t="s">
        <v>203</v>
      </c>
      <c r="E516" s="291" t="s">
        <v>1</v>
      </c>
      <c r="F516" s="292" t="s">
        <v>483</v>
      </c>
      <c r="G516" s="290"/>
      <c r="H516" s="291" t="s">
        <v>1</v>
      </c>
      <c r="I516" s="293"/>
      <c r="J516" s="290"/>
      <c r="K516" s="290"/>
      <c r="L516" s="294"/>
      <c r="M516" s="295"/>
      <c r="N516" s="296"/>
      <c r="O516" s="296"/>
      <c r="P516" s="296"/>
      <c r="Q516" s="296"/>
      <c r="R516" s="296"/>
      <c r="S516" s="296"/>
      <c r="T516" s="29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98" t="s">
        <v>203</v>
      </c>
      <c r="AU516" s="298" t="s">
        <v>92</v>
      </c>
      <c r="AV516" s="14" t="s">
        <v>90</v>
      </c>
      <c r="AW516" s="14" t="s">
        <v>35</v>
      </c>
      <c r="AX516" s="14" t="s">
        <v>82</v>
      </c>
      <c r="AY516" s="298" t="s">
        <v>195</v>
      </c>
    </row>
    <row r="517" spans="1:51" s="13" customFormat="1" ht="12">
      <c r="A517" s="13"/>
      <c r="B517" s="267"/>
      <c r="C517" s="268"/>
      <c r="D517" s="263" t="s">
        <v>203</v>
      </c>
      <c r="E517" s="269" t="s">
        <v>1</v>
      </c>
      <c r="F517" s="270" t="s">
        <v>672</v>
      </c>
      <c r="G517" s="268"/>
      <c r="H517" s="271">
        <v>-142.594</v>
      </c>
      <c r="I517" s="272"/>
      <c r="J517" s="268"/>
      <c r="K517" s="268"/>
      <c r="L517" s="273"/>
      <c r="M517" s="274"/>
      <c r="N517" s="275"/>
      <c r="O517" s="275"/>
      <c r="P517" s="275"/>
      <c r="Q517" s="275"/>
      <c r="R517" s="275"/>
      <c r="S517" s="275"/>
      <c r="T517" s="27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7" t="s">
        <v>203</v>
      </c>
      <c r="AU517" s="277" t="s">
        <v>92</v>
      </c>
      <c r="AV517" s="13" t="s">
        <v>92</v>
      </c>
      <c r="AW517" s="13" t="s">
        <v>35</v>
      </c>
      <c r="AX517" s="13" t="s">
        <v>82</v>
      </c>
      <c r="AY517" s="277" t="s">
        <v>195</v>
      </c>
    </row>
    <row r="518" spans="1:51" s="15" customFormat="1" ht="12">
      <c r="A518" s="15"/>
      <c r="B518" s="299"/>
      <c r="C518" s="300"/>
      <c r="D518" s="263" t="s">
        <v>203</v>
      </c>
      <c r="E518" s="301" t="s">
        <v>1</v>
      </c>
      <c r="F518" s="302" t="s">
        <v>234</v>
      </c>
      <c r="G518" s="300"/>
      <c r="H518" s="303">
        <v>334.833</v>
      </c>
      <c r="I518" s="304"/>
      <c r="J518" s="300"/>
      <c r="K518" s="300"/>
      <c r="L518" s="305"/>
      <c r="M518" s="306"/>
      <c r="N518" s="307"/>
      <c r="O518" s="307"/>
      <c r="P518" s="307"/>
      <c r="Q518" s="307"/>
      <c r="R518" s="307"/>
      <c r="S518" s="307"/>
      <c r="T518" s="308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309" t="s">
        <v>203</v>
      </c>
      <c r="AU518" s="309" t="s">
        <v>92</v>
      </c>
      <c r="AV518" s="15" t="s">
        <v>200</v>
      </c>
      <c r="AW518" s="15" t="s">
        <v>35</v>
      </c>
      <c r="AX518" s="15" t="s">
        <v>90</v>
      </c>
      <c r="AY518" s="309" t="s">
        <v>195</v>
      </c>
    </row>
    <row r="519" spans="1:65" s="2" customFormat="1" ht="62.7" customHeight="1">
      <c r="A519" s="41"/>
      <c r="B519" s="42"/>
      <c r="C519" s="278" t="s">
        <v>682</v>
      </c>
      <c r="D519" s="278" t="s">
        <v>206</v>
      </c>
      <c r="E519" s="279" t="s">
        <v>683</v>
      </c>
      <c r="F519" s="280" t="s">
        <v>684</v>
      </c>
      <c r="G519" s="281" t="s">
        <v>199</v>
      </c>
      <c r="H519" s="282">
        <v>341.53</v>
      </c>
      <c r="I519" s="283"/>
      <c r="J519" s="284">
        <f>ROUND(I519*H519,2)</f>
        <v>0</v>
      </c>
      <c r="K519" s="285"/>
      <c r="L519" s="286"/>
      <c r="M519" s="287" t="s">
        <v>1</v>
      </c>
      <c r="N519" s="288" t="s">
        <v>47</v>
      </c>
      <c r="O519" s="94"/>
      <c r="P519" s="260">
        <f>O519*H519</f>
        <v>0</v>
      </c>
      <c r="Q519" s="260">
        <v>0.0079</v>
      </c>
      <c r="R519" s="260">
        <f>Q519*H519</f>
        <v>2.698087</v>
      </c>
      <c r="S519" s="260">
        <v>0</v>
      </c>
      <c r="T519" s="261">
        <f>S519*H519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62" t="s">
        <v>209</v>
      </c>
      <c r="AT519" s="262" t="s">
        <v>206</v>
      </c>
      <c r="AU519" s="262" t="s">
        <v>92</v>
      </c>
      <c r="AY519" s="18" t="s">
        <v>195</v>
      </c>
      <c r="BE519" s="154">
        <f>IF(N519="základní",J519,0)</f>
        <v>0</v>
      </c>
      <c r="BF519" s="154">
        <f>IF(N519="snížená",J519,0)</f>
        <v>0</v>
      </c>
      <c r="BG519" s="154">
        <f>IF(N519="zákl. přenesená",J519,0)</f>
        <v>0</v>
      </c>
      <c r="BH519" s="154">
        <f>IF(N519="sníž. přenesená",J519,0)</f>
        <v>0</v>
      </c>
      <c r="BI519" s="154">
        <f>IF(N519="nulová",J519,0)</f>
        <v>0</v>
      </c>
      <c r="BJ519" s="18" t="s">
        <v>90</v>
      </c>
      <c r="BK519" s="154">
        <f>ROUND(I519*H519,2)</f>
        <v>0</v>
      </c>
      <c r="BL519" s="18" t="s">
        <v>200</v>
      </c>
      <c r="BM519" s="262" t="s">
        <v>685</v>
      </c>
    </row>
    <row r="520" spans="1:47" s="2" customFormat="1" ht="12">
      <c r="A520" s="41"/>
      <c r="B520" s="42"/>
      <c r="C520" s="43"/>
      <c r="D520" s="263" t="s">
        <v>202</v>
      </c>
      <c r="E520" s="43"/>
      <c r="F520" s="264" t="s">
        <v>684</v>
      </c>
      <c r="G520" s="43"/>
      <c r="H520" s="43"/>
      <c r="I520" s="221"/>
      <c r="J520" s="43"/>
      <c r="K520" s="43"/>
      <c r="L520" s="44"/>
      <c r="M520" s="265"/>
      <c r="N520" s="266"/>
      <c r="O520" s="94"/>
      <c r="P520" s="94"/>
      <c r="Q520" s="94"/>
      <c r="R520" s="94"/>
      <c r="S520" s="94"/>
      <c r="T520" s="95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T520" s="18" t="s">
        <v>202</v>
      </c>
      <c r="AU520" s="18" t="s">
        <v>92</v>
      </c>
    </row>
    <row r="521" spans="1:51" s="13" customFormat="1" ht="12">
      <c r="A521" s="13"/>
      <c r="B521" s="267"/>
      <c r="C521" s="268"/>
      <c r="D521" s="263" t="s">
        <v>203</v>
      </c>
      <c r="E521" s="269" t="s">
        <v>1</v>
      </c>
      <c r="F521" s="270" t="s">
        <v>686</v>
      </c>
      <c r="G521" s="268"/>
      <c r="H521" s="271">
        <v>341.53</v>
      </c>
      <c r="I521" s="272"/>
      <c r="J521" s="268"/>
      <c r="K521" s="268"/>
      <c r="L521" s="273"/>
      <c r="M521" s="274"/>
      <c r="N521" s="275"/>
      <c r="O521" s="275"/>
      <c r="P521" s="275"/>
      <c r="Q521" s="275"/>
      <c r="R521" s="275"/>
      <c r="S521" s="275"/>
      <c r="T521" s="27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77" t="s">
        <v>203</v>
      </c>
      <c r="AU521" s="277" t="s">
        <v>92</v>
      </c>
      <c r="AV521" s="13" t="s">
        <v>92</v>
      </c>
      <c r="AW521" s="13" t="s">
        <v>35</v>
      </c>
      <c r="AX521" s="13" t="s">
        <v>90</v>
      </c>
      <c r="AY521" s="277" t="s">
        <v>195</v>
      </c>
    </row>
    <row r="522" spans="1:65" s="2" customFormat="1" ht="37.8" customHeight="1">
      <c r="A522" s="41"/>
      <c r="B522" s="42"/>
      <c r="C522" s="250" t="s">
        <v>687</v>
      </c>
      <c r="D522" s="250" t="s">
        <v>196</v>
      </c>
      <c r="E522" s="251" t="s">
        <v>688</v>
      </c>
      <c r="F522" s="252" t="s">
        <v>689</v>
      </c>
      <c r="G522" s="253" t="s">
        <v>215</v>
      </c>
      <c r="H522" s="254">
        <v>12.467</v>
      </c>
      <c r="I522" s="255"/>
      <c r="J522" s="256">
        <f>ROUND(I522*H522,2)</f>
        <v>0</v>
      </c>
      <c r="K522" s="257"/>
      <c r="L522" s="44"/>
      <c r="M522" s="258" t="s">
        <v>1</v>
      </c>
      <c r="N522" s="259" t="s">
        <v>47</v>
      </c>
      <c r="O522" s="94"/>
      <c r="P522" s="260">
        <f>O522*H522</f>
        <v>0</v>
      </c>
      <c r="Q522" s="260">
        <v>0.00176</v>
      </c>
      <c r="R522" s="260">
        <f>Q522*H522</f>
        <v>0.02194192</v>
      </c>
      <c r="S522" s="260">
        <v>0</v>
      </c>
      <c r="T522" s="261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62" t="s">
        <v>200</v>
      </c>
      <c r="AT522" s="262" t="s">
        <v>196</v>
      </c>
      <c r="AU522" s="262" t="s">
        <v>92</v>
      </c>
      <c r="AY522" s="18" t="s">
        <v>195</v>
      </c>
      <c r="BE522" s="154">
        <f>IF(N522="základní",J522,0)</f>
        <v>0</v>
      </c>
      <c r="BF522" s="154">
        <f>IF(N522="snížená",J522,0)</f>
        <v>0</v>
      </c>
      <c r="BG522" s="154">
        <f>IF(N522="zákl. přenesená",J522,0)</f>
        <v>0</v>
      </c>
      <c r="BH522" s="154">
        <f>IF(N522="sníž. přenesená",J522,0)</f>
        <v>0</v>
      </c>
      <c r="BI522" s="154">
        <f>IF(N522="nulová",J522,0)</f>
        <v>0</v>
      </c>
      <c r="BJ522" s="18" t="s">
        <v>90</v>
      </c>
      <c r="BK522" s="154">
        <f>ROUND(I522*H522,2)</f>
        <v>0</v>
      </c>
      <c r="BL522" s="18" t="s">
        <v>200</v>
      </c>
      <c r="BM522" s="262" t="s">
        <v>690</v>
      </c>
    </row>
    <row r="523" spans="1:47" s="2" customFormat="1" ht="12">
      <c r="A523" s="41"/>
      <c r="B523" s="42"/>
      <c r="C523" s="43"/>
      <c r="D523" s="263" t="s">
        <v>202</v>
      </c>
      <c r="E523" s="43"/>
      <c r="F523" s="264" t="s">
        <v>689</v>
      </c>
      <c r="G523" s="43"/>
      <c r="H523" s="43"/>
      <c r="I523" s="221"/>
      <c r="J523" s="43"/>
      <c r="K523" s="43"/>
      <c r="L523" s="44"/>
      <c r="M523" s="265"/>
      <c r="N523" s="266"/>
      <c r="O523" s="94"/>
      <c r="P523" s="94"/>
      <c r="Q523" s="94"/>
      <c r="R523" s="94"/>
      <c r="S523" s="94"/>
      <c r="T523" s="95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18" t="s">
        <v>202</v>
      </c>
      <c r="AU523" s="18" t="s">
        <v>92</v>
      </c>
    </row>
    <row r="524" spans="1:51" s="13" customFormat="1" ht="12">
      <c r="A524" s="13"/>
      <c r="B524" s="267"/>
      <c r="C524" s="268"/>
      <c r="D524" s="263" t="s">
        <v>203</v>
      </c>
      <c r="E524" s="269" t="s">
        <v>1</v>
      </c>
      <c r="F524" s="270" t="s">
        <v>673</v>
      </c>
      <c r="G524" s="268"/>
      <c r="H524" s="271">
        <v>12.467</v>
      </c>
      <c r="I524" s="272"/>
      <c r="J524" s="268"/>
      <c r="K524" s="268"/>
      <c r="L524" s="273"/>
      <c r="M524" s="274"/>
      <c r="N524" s="275"/>
      <c r="O524" s="275"/>
      <c r="P524" s="275"/>
      <c r="Q524" s="275"/>
      <c r="R524" s="275"/>
      <c r="S524" s="275"/>
      <c r="T524" s="27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77" t="s">
        <v>203</v>
      </c>
      <c r="AU524" s="277" t="s">
        <v>92</v>
      </c>
      <c r="AV524" s="13" t="s">
        <v>92</v>
      </c>
      <c r="AW524" s="13" t="s">
        <v>35</v>
      </c>
      <c r="AX524" s="13" t="s">
        <v>90</v>
      </c>
      <c r="AY524" s="277" t="s">
        <v>195</v>
      </c>
    </row>
    <row r="525" spans="1:65" s="2" customFormat="1" ht="24.15" customHeight="1">
      <c r="A525" s="41"/>
      <c r="B525" s="42"/>
      <c r="C525" s="278" t="s">
        <v>691</v>
      </c>
      <c r="D525" s="278" t="s">
        <v>206</v>
      </c>
      <c r="E525" s="279" t="s">
        <v>692</v>
      </c>
      <c r="F525" s="280" t="s">
        <v>693</v>
      </c>
      <c r="G525" s="281" t="s">
        <v>199</v>
      </c>
      <c r="H525" s="282">
        <v>13.09</v>
      </c>
      <c r="I525" s="283"/>
      <c r="J525" s="284">
        <f>ROUND(I525*H525,2)</f>
        <v>0</v>
      </c>
      <c r="K525" s="285"/>
      <c r="L525" s="286"/>
      <c r="M525" s="287" t="s">
        <v>1</v>
      </c>
      <c r="N525" s="288" t="s">
        <v>47</v>
      </c>
      <c r="O525" s="94"/>
      <c r="P525" s="260">
        <f>O525*H525</f>
        <v>0</v>
      </c>
      <c r="Q525" s="260">
        <v>0.0015</v>
      </c>
      <c r="R525" s="260">
        <f>Q525*H525</f>
        <v>0.019635</v>
      </c>
      <c r="S525" s="260">
        <v>0</v>
      </c>
      <c r="T525" s="261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62" t="s">
        <v>209</v>
      </c>
      <c r="AT525" s="262" t="s">
        <v>206</v>
      </c>
      <c r="AU525" s="262" t="s">
        <v>92</v>
      </c>
      <c r="AY525" s="18" t="s">
        <v>195</v>
      </c>
      <c r="BE525" s="154">
        <f>IF(N525="základní",J525,0)</f>
        <v>0</v>
      </c>
      <c r="BF525" s="154">
        <f>IF(N525="snížená",J525,0)</f>
        <v>0</v>
      </c>
      <c r="BG525" s="154">
        <f>IF(N525="zákl. přenesená",J525,0)</f>
        <v>0</v>
      </c>
      <c r="BH525" s="154">
        <f>IF(N525="sníž. přenesená",J525,0)</f>
        <v>0</v>
      </c>
      <c r="BI525" s="154">
        <f>IF(N525="nulová",J525,0)</f>
        <v>0</v>
      </c>
      <c r="BJ525" s="18" t="s">
        <v>90</v>
      </c>
      <c r="BK525" s="154">
        <f>ROUND(I525*H525,2)</f>
        <v>0</v>
      </c>
      <c r="BL525" s="18" t="s">
        <v>200</v>
      </c>
      <c r="BM525" s="262" t="s">
        <v>694</v>
      </c>
    </row>
    <row r="526" spans="1:47" s="2" customFormat="1" ht="12">
      <c r="A526" s="41"/>
      <c r="B526" s="42"/>
      <c r="C526" s="43"/>
      <c r="D526" s="263" t="s">
        <v>202</v>
      </c>
      <c r="E526" s="43"/>
      <c r="F526" s="264" t="s">
        <v>693</v>
      </c>
      <c r="G526" s="43"/>
      <c r="H526" s="43"/>
      <c r="I526" s="221"/>
      <c r="J526" s="43"/>
      <c r="K526" s="43"/>
      <c r="L526" s="44"/>
      <c r="M526" s="265"/>
      <c r="N526" s="266"/>
      <c r="O526" s="94"/>
      <c r="P526" s="94"/>
      <c r="Q526" s="94"/>
      <c r="R526" s="94"/>
      <c r="S526" s="94"/>
      <c r="T526" s="95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18" t="s">
        <v>202</v>
      </c>
      <c r="AU526" s="18" t="s">
        <v>92</v>
      </c>
    </row>
    <row r="527" spans="1:51" s="13" customFormat="1" ht="12">
      <c r="A527" s="13"/>
      <c r="B527" s="267"/>
      <c r="C527" s="268"/>
      <c r="D527" s="263" t="s">
        <v>203</v>
      </c>
      <c r="E527" s="269" t="s">
        <v>1</v>
      </c>
      <c r="F527" s="270" t="s">
        <v>695</v>
      </c>
      <c r="G527" s="268"/>
      <c r="H527" s="271">
        <v>13.09</v>
      </c>
      <c r="I527" s="272"/>
      <c r="J527" s="268"/>
      <c r="K527" s="268"/>
      <c r="L527" s="273"/>
      <c r="M527" s="274"/>
      <c r="N527" s="275"/>
      <c r="O527" s="275"/>
      <c r="P527" s="275"/>
      <c r="Q527" s="275"/>
      <c r="R527" s="275"/>
      <c r="S527" s="275"/>
      <c r="T527" s="27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7" t="s">
        <v>203</v>
      </c>
      <c r="AU527" s="277" t="s">
        <v>92</v>
      </c>
      <c r="AV527" s="13" t="s">
        <v>92</v>
      </c>
      <c r="AW527" s="13" t="s">
        <v>35</v>
      </c>
      <c r="AX527" s="13" t="s">
        <v>90</v>
      </c>
      <c r="AY527" s="277" t="s">
        <v>195</v>
      </c>
    </row>
    <row r="528" spans="1:65" s="2" customFormat="1" ht="24.15" customHeight="1">
      <c r="A528" s="41"/>
      <c r="B528" s="42"/>
      <c r="C528" s="250" t="s">
        <v>696</v>
      </c>
      <c r="D528" s="250" t="s">
        <v>196</v>
      </c>
      <c r="E528" s="251" t="s">
        <v>697</v>
      </c>
      <c r="F528" s="252" t="s">
        <v>698</v>
      </c>
      <c r="G528" s="253" t="s">
        <v>215</v>
      </c>
      <c r="H528" s="254">
        <v>58.24</v>
      </c>
      <c r="I528" s="255"/>
      <c r="J528" s="256">
        <f>ROUND(I528*H528,2)</f>
        <v>0</v>
      </c>
      <c r="K528" s="257"/>
      <c r="L528" s="44"/>
      <c r="M528" s="258" t="s">
        <v>1</v>
      </c>
      <c r="N528" s="259" t="s">
        <v>47</v>
      </c>
      <c r="O528" s="94"/>
      <c r="P528" s="260">
        <f>O528*H528</f>
        <v>0</v>
      </c>
      <c r="Q528" s="260">
        <v>3E-05</v>
      </c>
      <c r="R528" s="260">
        <f>Q528*H528</f>
        <v>0.0017472000000000002</v>
      </c>
      <c r="S528" s="260">
        <v>0</v>
      </c>
      <c r="T528" s="261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62" t="s">
        <v>200</v>
      </c>
      <c r="AT528" s="262" t="s">
        <v>196</v>
      </c>
      <c r="AU528" s="262" t="s">
        <v>92</v>
      </c>
      <c r="AY528" s="18" t="s">
        <v>195</v>
      </c>
      <c r="BE528" s="154">
        <f>IF(N528="základní",J528,0)</f>
        <v>0</v>
      </c>
      <c r="BF528" s="154">
        <f>IF(N528="snížená",J528,0)</f>
        <v>0</v>
      </c>
      <c r="BG528" s="154">
        <f>IF(N528="zákl. přenesená",J528,0)</f>
        <v>0</v>
      </c>
      <c r="BH528" s="154">
        <f>IF(N528="sníž. přenesená",J528,0)</f>
        <v>0</v>
      </c>
      <c r="BI528" s="154">
        <f>IF(N528="nulová",J528,0)</f>
        <v>0</v>
      </c>
      <c r="BJ528" s="18" t="s">
        <v>90</v>
      </c>
      <c r="BK528" s="154">
        <f>ROUND(I528*H528,2)</f>
        <v>0</v>
      </c>
      <c r="BL528" s="18" t="s">
        <v>200</v>
      </c>
      <c r="BM528" s="262" t="s">
        <v>699</v>
      </c>
    </row>
    <row r="529" spans="1:47" s="2" customFormat="1" ht="12">
      <c r="A529" s="41"/>
      <c r="B529" s="42"/>
      <c r="C529" s="43"/>
      <c r="D529" s="263" t="s">
        <v>202</v>
      </c>
      <c r="E529" s="43"/>
      <c r="F529" s="264" t="s">
        <v>698</v>
      </c>
      <c r="G529" s="43"/>
      <c r="H529" s="43"/>
      <c r="I529" s="221"/>
      <c r="J529" s="43"/>
      <c r="K529" s="43"/>
      <c r="L529" s="44"/>
      <c r="M529" s="265"/>
      <c r="N529" s="266"/>
      <c r="O529" s="94"/>
      <c r="P529" s="94"/>
      <c r="Q529" s="94"/>
      <c r="R529" s="94"/>
      <c r="S529" s="94"/>
      <c r="T529" s="95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18" t="s">
        <v>202</v>
      </c>
      <c r="AU529" s="18" t="s">
        <v>92</v>
      </c>
    </row>
    <row r="530" spans="1:51" s="13" customFormat="1" ht="12">
      <c r="A530" s="13"/>
      <c r="B530" s="267"/>
      <c r="C530" s="268"/>
      <c r="D530" s="263" t="s">
        <v>203</v>
      </c>
      <c r="E530" s="269" t="s">
        <v>1</v>
      </c>
      <c r="F530" s="270" t="s">
        <v>700</v>
      </c>
      <c r="G530" s="268"/>
      <c r="H530" s="271">
        <v>58.24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77" t="s">
        <v>203</v>
      </c>
      <c r="AU530" s="277" t="s">
        <v>92</v>
      </c>
      <c r="AV530" s="13" t="s">
        <v>92</v>
      </c>
      <c r="AW530" s="13" t="s">
        <v>35</v>
      </c>
      <c r="AX530" s="13" t="s">
        <v>90</v>
      </c>
      <c r="AY530" s="277" t="s">
        <v>195</v>
      </c>
    </row>
    <row r="531" spans="1:65" s="2" customFormat="1" ht="24.15" customHeight="1">
      <c r="A531" s="41"/>
      <c r="B531" s="42"/>
      <c r="C531" s="278" t="s">
        <v>701</v>
      </c>
      <c r="D531" s="278" t="s">
        <v>206</v>
      </c>
      <c r="E531" s="279" t="s">
        <v>702</v>
      </c>
      <c r="F531" s="280" t="s">
        <v>703</v>
      </c>
      <c r="G531" s="281" t="s">
        <v>215</v>
      </c>
      <c r="H531" s="282">
        <v>59.405</v>
      </c>
      <c r="I531" s="283"/>
      <c r="J531" s="284">
        <f>ROUND(I531*H531,2)</f>
        <v>0</v>
      </c>
      <c r="K531" s="285"/>
      <c r="L531" s="286"/>
      <c r="M531" s="287" t="s">
        <v>1</v>
      </c>
      <c r="N531" s="288" t="s">
        <v>47</v>
      </c>
      <c r="O531" s="94"/>
      <c r="P531" s="260">
        <f>O531*H531</f>
        <v>0</v>
      </c>
      <c r="Q531" s="260">
        <v>0.00068</v>
      </c>
      <c r="R531" s="260">
        <f>Q531*H531</f>
        <v>0.040395400000000005</v>
      </c>
      <c r="S531" s="260">
        <v>0</v>
      </c>
      <c r="T531" s="261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62" t="s">
        <v>209</v>
      </c>
      <c r="AT531" s="262" t="s">
        <v>206</v>
      </c>
      <c r="AU531" s="262" t="s">
        <v>92</v>
      </c>
      <c r="AY531" s="18" t="s">
        <v>195</v>
      </c>
      <c r="BE531" s="154">
        <f>IF(N531="základní",J531,0)</f>
        <v>0</v>
      </c>
      <c r="BF531" s="154">
        <f>IF(N531="snížená",J531,0)</f>
        <v>0</v>
      </c>
      <c r="BG531" s="154">
        <f>IF(N531="zákl. přenesená",J531,0)</f>
        <v>0</v>
      </c>
      <c r="BH531" s="154">
        <f>IF(N531="sníž. přenesená",J531,0)</f>
        <v>0</v>
      </c>
      <c r="BI531" s="154">
        <f>IF(N531="nulová",J531,0)</f>
        <v>0</v>
      </c>
      <c r="BJ531" s="18" t="s">
        <v>90</v>
      </c>
      <c r="BK531" s="154">
        <f>ROUND(I531*H531,2)</f>
        <v>0</v>
      </c>
      <c r="BL531" s="18" t="s">
        <v>200</v>
      </c>
      <c r="BM531" s="262" t="s">
        <v>704</v>
      </c>
    </row>
    <row r="532" spans="1:47" s="2" customFormat="1" ht="12">
      <c r="A532" s="41"/>
      <c r="B532" s="42"/>
      <c r="C532" s="43"/>
      <c r="D532" s="263" t="s">
        <v>202</v>
      </c>
      <c r="E532" s="43"/>
      <c r="F532" s="264" t="s">
        <v>703</v>
      </c>
      <c r="G532" s="43"/>
      <c r="H532" s="43"/>
      <c r="I532" s="221"/>
      <c r="J532" s="43"/>
      <c r="K532" s="43"/>
      <c r="L532" s="44"/>
      <c r="M532" s="265"/>
      <c r="N532" s="266"/>
      <c r="O532" s="94"/>
      <c r="P532" s="94"/>
      <c r="Q532" s="94"/>
      <c r="R532" s="94"/>
      <c r="S532" s="94"/>
      <c r="T532" s="95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18" t="s">
        <v>202</v>
      </c>
      <c r="AU532" s="18" t="s">
        <v>92</v>
      </c>
    </row>
    <row r="533" spans="1:51" s="13" customFormat="1" ht="12">
      <c r="A533" s="13"/>
      <c r="B533" s="267"/>
      <c r="C533" s="268"/>
      <c r="D533" s="263" t="s">
        <v>203</v>
      </c>
      <c r="E533" s="269" t="s">
        <v>1</v>
      </c>
      <c r="F533" s="270" t="s">
        <v>700</v>
      </c>
      <c r="G533" s="268"/>
      <c r="H533" s="271">
        <v>58.24</v>
      </c>
      <c r="I533" s="272"/>
      <c r="J533" s="268"/>
      <c r="K533" s="268"/>
      <c r="L533" s="273"/>
      <c r="M533" s="274"/>
      <c r="N533" s="275"/>
      <c r="O533" s="275"/>
      <c r="P533" s="275"/>
      <c r="Q533" s="275"/>
      <c r="R533" s="275"/>
      <c r="S533" s="275"/>
      <c r="T533" s="27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77" t="s">
        <v>203</v>
      </c>
      <c r="AU533" s="277" t="s">
        <v>92</v>
      </c>
      <c r="AV533" s="13" t="s">
        <v>92</v>
      </c>
      <c r="AW533" s="13" t="s">
        <v>35</v>
      </c>
      <c r="AX533" s="13" t="s">
        <v>82</v>
      </c>
      <c r="AY533" s="277" t="s">
        <v>195</v>
      </c>
    </row>
    <row r="534" spans="1:51" s="13" customFormat="1" ht="12">
      <c r="A534" s="13"/>
      <c r="B534" s="267"/>
      <c r="C534" s="268"/>
      <c r="D534" s="263" t="s">
        <v>203</v>
      </c>
      <c r="E534" s="269" t="s">
        <v>1</v>
      </c>
      <c r="F534" s="270" t="s">
        <v>705</v>
      </c>
      <c r="G534" s="268"/>
      <c r="H534" s="271">
        <v>59.405</v>
      </c>
      <c r="I534" s="272"/>
      <c r="J534" s="268"/>
      <c r="K534" s="268"/>
      <c r="L534" s="273"/>
      <c r="M534" s="274"/>
      <c r="N534" s="275"/>
      <c r="O534" s="275"/>
      <c r="P534" s="275"/>
      <c r="Q534" s="275"/>
      <c r="R534" s="275"/>
      <c r="S534" s="275"/>
      <c r="T534" s="276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77" t="s">
        <v>203</v>
      </c>
      <c r="AU534" s="277" t="s">
        <v>92</v>
      </c>
      <c r="AV534" s="13" t="s">
        <v>92</v>
      </c>
      <c r="AW534" s="13" t="s">
        <v>35</v>
      </c>
      <c r="AX534" s="13" t="s">
        <v>90</v>
      </c>
      <c r="AY534" s="277" t="s">
        <v>195</v>
      </c>
    </row>
    <row r="535" spans="1:65" s="2" customFormat="1" ht="24.15" customHeight="1">
      <c r="A535" s="41"/>
      <c r="B535" s="42"/>
      <c r="C535" s="278" t="s">
        <v>706</v>
      </c>
      <c r="D535" s="278" t="s">
        <v>206</v>
      </c>
      <c r="E535" s="279" t="s">
        <v>707</v>
      </c>
      <c r="F535" s="280" t="s">
        <v>708</v>
      </c>
      <c r="G535" s="281" t="s">
        <v>353</v>
      </c>
      <c r="H535" s="282">
        <v>12</v>
      </c>
      <c r="I535" s="283"/>
      <c r="J535" s="284">
        <f>ROUND(I535*H535,2)</f>
        <v>0</v>
      </c>
      <c r="K535" s="285"/>
      <c r="L535" s="286"/>
      <c r="M535" s="287" t="s">
        <v>1</v>
      </c>
      <c r="N535" s="288" t="s">
        <v>47</v>
      </c>
      <c r="O535" s="94"/>
      <c r="P535" s="260">
        <f>O535*H535</f>
        <v>0</v>
      </c>
      <c r="Q535" s="260">
        <v>0</v>
      </c>
      <c r="R535" s="260">
        <f>Q535*H535</f>
        <v>0</v>
      </c>
      <c r="S535" s="260">
        <v>0</v>
      </c>
      <c r="T535" s="261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62" t="s">
        <v>209</v>
      </c>
      <c r="AT535" s="262" t="s">
        <v>206</v>
      </c>
      <c r="AU535" s="262" t="s">
        <v>92</v>
      </c>
      <c r="AY535" s="18" t="s">
        <v>195</v>
      </c>
      <c r="BE535" s="154">
        <f>IF(N535="základní",J535,0)</f>
        <v>0</v>
      </c>
      <c r="BF535" s="154">
        <f>IF(N535="snížená",J535,0)</f>
        <v>0</v>
      </c>
      <c r="BG535" s="154">
        <f>IF(N535="zákl. přenesená",J535,0)</f>
        <v>0</v>
      </c>
      <c r="BH535" s="154">
        <f>IF(N535="sníž. přenesená",J535,0)</f>
        <v>0</v>
      </c>
      <c r="BI535" s="154">
        <f>IF(N535="nulová",J535,0)</f>
        <v>0</v>
      </c>
      <c r="BJ535" s="18" t="s">
        <v>90</v>
      </c>
      <c r="BK535" s="154">
        <f>ROUND(I535*H535,2)</f>
        <v>0</v>
      </c>
      <c r="BL535" s="18" t="s">
        <v>200</v>
      </c>
      <c r="BM535" s="262" t="s">
        <v>709</v>
      </c>
    </row>
    <row r="536" spans="1:47" s="2" customFormat="1" ht="12">
      <c r="A536" s="41"/>
      <c r="B536" s="42"/>
      <c r="C536" s="43"/>
      <c r="D536" s="263" t="s">
        <v>202</v>
      </c>
      <c r="E536" s="43"/>
      <c r="F536" s="264" t="s">
        <v>708</v>
      </c>
      <c r="G536" s="43"/>
      <c r="H536" s="43"/>
      <c r="I536" s="221"/>
      <c r="J536" s="43"/>
      <c r="K536" s="43"/>
      <c r="L536" s="44"/>
      <c r="M536" s="265"/>
      <c r="N536" s="266"/>
      <c r="O536" s="94"/>
      <c r="P536" s="94"/>
      <c r="Q536" s="94"/>
      <c r="R536" s="94"/>
      <c r="S536" s="94"/>
      <c r="T536" s="95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18" t="s">
        <v>202</v>
      </c>
      <c r="AU536" s="18" t="s">
        <v>92</v>
      </c>
    </row>
    <row r="537" spans="1:51" s="13" customFormat="1" ht="12">
      <c r="A537" s="13"/>
      <c r="B537" s="267"/>
      <c r="C537" s="268"/>
      <c r="D537" s="263" t="s">
        <v>203</v>
      </c>
      <c r="E537" s="269" t="s">
        <v>1</v>
      </c>
      <c r="F537" s="270" t="s">
        <v>287</v>
      </c>
      <c r="G537" s="268"/>
      <c r="H537" s="271">
        <v>12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77" t="s">
        <v>203</v>
      </c>
      <c r="AU537" s="277" t="s">
        <v>92</v>
      </c>
      <c r="AV537" s="13" t="s">
        <v>92</v>
      </c>
      <c r="AW537" s="13" t="s">
        <v>35</v>
      </c>
      <c r="AX537" s="13" t="s">
        <v>90</v>
      </c>
      <c r="AY537" s="277" t="s">
        <v>195</v>
      </c>
    </row>
    <row r="538" spans="1:65" s="2" customFormat="1" ht="24.15" customHeight="1">
      <c r="A538" s="41"/>
      <c r="B538" s="42"/>
      <c r="C538" s="278" t="s">
        <v>710</v>
      </c>
      <c r="D538" s="278" t="s">
        <v>206</v>
      </c>
      <c r="E538" s="279" t="s">
        <v>711</v>
      </c>
      <c r="F538" s="280" t="s">
        <v>712</v>
      </c>
      <c r="G538" s="281" t="s">
        <v>353</v>
      </c>
      <c r="H538" s="282">
        <v>120</v>
      </c>
      <c r="I538" s="283"/>
      <c r="J538" s="284">
        <f>ROUND(I538*H538,2)</f>
        <v>0</v>
      </c>
      <c r="K538" s="285"/>
      <c r="L538" s="286"/>
      <c r="M538" s="287" t="s">
        <v>1</v>
      </c>
      <c r="N538" s="288" t="s">
        <v>47</v>
      </c>
      <c r="O538" s="94"/>
      <c r="P538" s="260">
        <f>O538*H538</f>
        <v>0</v>
      </c>
      <c r="Q538" s="260">
        <v>7E-05</v>
      </c>
      <c r="R538" s="260">
        <f>Q538*H538</f>
        <v>0.0084</v>
      </c>
      <c r="S538" s="260">
        <v>0</v>
      </c>
      <c r="T538" s="261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62" t="s">
        <v>209</v>
      </c>
      <c r="AT538" s="262" t="s">
        <v>206</v>
      </c>
      <c r="AU538" s="262" t="s">
        <v>92</v>
      </c>
      <c r="AY538" s="18" t="s">
        <v>195</v>
      </c>
      <c r="BE538" s="154">
        <f>IF(N538="základní",J538,0)</f>
        <v>0</v>
      </c>
      <c r="BF538" s="154">
        <f>IF(N538="snížená",J538,0)</f>
        <v>0</v>
      </c>
      <c r="BG538" s="154">
        <f>IF(N538="zákl. přenesená",J538,0)</f>
        <v>0</v>
      </c>
      <c r="BH538" s="154">
        <f>IF(N538="sníž. přenesená",J538,0)</f>
        <v>0</v>
      </c>
      <c r="BI538" s="154">
        <f>IF(N538="nulová",J538,0)</f>
        <v>0</v>
      </c>
      <c r="BJ538" s="18" t="s">
        <v>90</v>
      </c>
      <c r="BK538" s="154">
        <f>ROUND(I538*H538,2)</f>
        <v>0</v>
      </c>
      <c r="BL538" s="18" t="s">
        <v>200</v>
      </c>
      <c r="BM538" s="262" t="s">
        <v>713</v>
      </c>
    </row>
    <row r="539" spans="1:47" s="2" customFormat="1" ht="12">
      <c r="A539" s="41"/>
      <c r="B539" s="42"/>
      <c r="C539" s="43"/>
      <c r="D539" s="263" t="s">
        <v>202</v>
      </c>
      <c r="E539" s="43"/>
      <c r="F539" s="264" t="s">
        <v>712</v>
      </c>
      <c r="G539" s="43"/>
      <c r="H539" s="43"/>
      <c r="I539" s="221"/>
      <c r="J539" s="43"/>
      <c r="K539" s="43"/>
      <c r="L539" s="44"/>
      <c r="M539" s="265"/>
      <c r="N539" s="266"/>
      <c r="O539" s="94"/>
      <c r="P539" s="94"/>
      <c r="Q539" s="94"/>
      <c r="R539" s="94"/>
      <c r="S539" s="94"/>
      <c r="T539" s="95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18" t="s">
        <v>202</v>
      </c>
      <c r="AU539" s="18" t="s">
        <v>92</v>
      </c>
    </row>
    <row r="540" spans="1:65" s="2" customFormat="1" ht="16.5" customHeight="1">
      <c r="A540" s="41"/>
      <c r="B540" s="42"/>
      <c r="C540" s="250" t="s">
        <v>714</v>
      </c>
      <c r="D540" s="250" t="s">
        <v>196</v>
      </c>
      <c r="E540" s="251" t="s">
        <v>715</v>
      </c>
      <c r="F540" s="252" t="s">
        <v>716</v>
      </c>
      <c r="G540" s="253" t="s">
        <v>215</v>
      </c>
      <c r="H540" s="254">
        <v>406.38</v>
      </c>
      <c r="I540" s="255"/>
      <c r="J540" s="256">
        <f>ROUND(I540*H540,2)</f>
        <v>0</v>
      </c>
      <c r="K540" s="257"/>
      <c r="L540" s="44"/>
      <c r="M540" s="258" t="s">
        <v>1</v>
      </c>
      <c r="N540" s="259" t="s">
        <v>47</v>
      </c>
      <c r="O540" s="94"/>
      <c r="P540" s="260">
        <f>O540*H540</f>
        <v>0</v>
      </c>
      <c r="Q540" s="260">
        <v>0</v>
      </c>
      <c r="R540" s="260">
        <f>Q540*H540</f>
        <v>0</v>
      </c>
      <c r="S540" s="260">
        <v>0</v>
      </c>
      <c r="T540" s="261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62" t="s">
        <v>200</v>
      </c>
      <c r="AT540" s="262" t="s">
        <v>196</v>
      </c>
      <c r="AU540" s="262" t="s">
        <v>92</v>
      </c>
      <c r="AY540" s="18" t="s">
        <v>195</v>
      </c>
      <c r="BE540" s="154">
        <f>IF(N540="základní",J540,0)</f>
        <v>0</v>
      </c>
      <c r="BF540" s="154">
        <f>IF(N540="snížená",J540,0)</f>
        <v>0</v>
      </c>
      <c r="BG540" s="154">
        <f>IF(N540="zákl. přenesená",J540,0)</f>
        <v>0</v>
      </c>
      <c r="BH540" s="154">
        <f>IF(N540="sníž. přenesená",J540,0)</f>
        <v>0</v>
      </c>
      <c r="BI540" s="154">
        <f>IF(N540="nulová",J540,0)</f>
        <v>0</v>
      </c>
      <c r="BJ540" s="18" t="s">
        <v>90</v>
      </c>
      <c r="BK540" s="154">
        <f>ROUND(I540*H540,2)</f>
        <v>0</v>
      </c>
      <c r="BL540" s="18" t="s">
        <v>200</v>
      </c>
      <c r="BM540" s="262" t="s">
        <v>717</v>
      </c>
    </row>
    <row r="541" spans="1:47" s="2" customFormat="1" ht="12">
      <c r="A541" s="41"/>
      <c r="B541" s="42"/>
      <c r="C541" s="43"/>
      <c r="D541" s="263" t="s">
        <v>202</v>
      </c>
      <c r="E541" s="43"/>
      <c r="F541" s="264" t="s">
        <v>716</v>
      </c>
      <c r="G541" s="43"/>
      <c r="H541" s="43"/>
      <c r="I541" s="221"/>
      <c r="J541" s="43"/>
      <c r="K541" s="43"/>
      <c r="L541" s="44"/>
      <c r="M541" s="265"/>
      <c r="N541" s="266"/>
      <c r="O541" s="94"/>
      <c r="P541" s="94"/>
      <c r="Q541" s="94"/>
      <c r="R541" s="94"/>
      <c r="S541" s="94"/>
      <c r="T541" s="95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T541" s="18" t="s">
        <v>202</v>
      </c>
      <c r="AU541" s="18" t="s">
        <v>92</v>
      </c>
    </row>
    <row r="542" spans="1:51" s="13" customFormat="1" ht="12">
      <c r="A542" s="13"/>
      <c r="B542" s="267"/>
      <c r="C542" s="268"/>
      <c r="D542" s="263" t="s">
        <v>203</v>
      </c>
      <c r="E542" s="269" t="s">
        <v>1</v>
      </c>
      <c r="F542" s="270" t="s">
        <v>718</v>
      </c>
      <c r="G542" s="268"/>
      <c r="H542" s="271">
        <v>406.38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77" t="s">
        <v>203</v>
      </c>
      <c r="AU542" s="277" t="s">
        <v>92</v>
      </c>
      <c r="AV542" s="13" t="s">
        <v>92</v>
      </c>
      <c r="AW542" s="13" t="s">
        <v>35</v>
      </c>
      <c r="AX542" s="13" t="s">
        <v>90</v>
      </c>
      <c r="AY542" s="277" t="s">
        <v>195</v>
      </c>
    </row>
    <row r="543" spans="1:65" s="2" customFormat="1" ht="24.15" customHeight="1">
      <c r="A543" s="41"/>
      <c r="B543" s="42"/>
      <c r="C543" s="278" t="s">
        <v>719</v>
      </c>
      <c r="D543" s="278" t="s">
        <v>206</v>
      </c>
      <c r="E543" s="279" t="s">
        <v>720</v>
      </c>
      <c r="F543" s="280" t="s">
        <v>721</v>
      </c>
      <c r="G543" s="281" t="s">
        <v>215</v>
      </c>
      <c r="H543" s="282">
        <v>141.388</v>
      </c>
      <c r="I543" s="283"/>
      <c r="J543" s="284">
        <f>ROUND(I543*H543,2)</f>
        <v>0</v>
      </c>
      <c r="K543" s="285"/>
      <c r="L543" s="286"/>
      <c r="M543" s="287" t="s">
        <v>1</v>
      </c>
      <c r="N543" s="288" t="s">
        <v>47</v>
      </c>
      <c r="O543" s="94"/>
      <c r="P543" s="260">
        <f>O543*H543</f>
        <v>0</v>
      </c>
      <c r="Q543" s="260">
        <v>0.0001</v>
      </c>
      <c r="R543" s="260">
        <f>Q543*H543</f>
        <v>0.014138800000000002</v>
      </c>
      <c r="S543" s="260">
        <v>0</v>
      </c>
      <c r="T543" s="261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62" t="s">
        <v>209</v>
      </c>
      <c r="AT543" s="262" t="s">
        <v>206</v>
      </c>
      <c r="AU543" s="262" t="s">
        <v>92</v>
      </c>
      <c r="AY543" s="18" t="s">
        <v>195</v>
      </c>
      <c r="BE543" s="154">
        <f>IF(N543="základní",J543,0)</f>
        <v>0</v>
      </c>
      <c r="BF543" s="154">
        <f>IF(N543="snížená",J543,0)</f>
        <v>0</v>
      </c>
      <c r="BG543" s="154">
        <f>IF(N543="zákl. přenesená",J543,0)</f>
        <v>0</v>
      </c>
      <c r="BH543" s="154">
        <f>IF(N543="sníž. přenesená",J543,0)</f>
        <v>0</v>
      </c>
      <c r="BI543" s="154">
        <f>IF(N543="nulová",J543,0)</f>
        <v>0</v>
      </c>
      <c r="BJ543" s="18" t="s">
        <v>90</v>
      </c>
      <c r="BK543" s="154">
        <f>ROUND(I543*H543,2)</f>
        <v>0</v>
      </c>
      <c r="BL543" s="18" t="s">
        <v>200</v>
      </c>
      <c r="BM543" s="262" t="s">
        <v>722</v>
      </c>
    </row>
    <row r="544" spans="1:47" s="2" customFormat="1" ht="12">
      <c r="A544" s="41"/>
      <c r="B544" s="42"/>
      <c r="C544" s="43"/>
      <c r="D544" s="263" t="s">
        <v>202</v>
      </c>
      <c r="E544" s="43"/>
      <c r="F544" s="264" t="s">
        <v>721</v>
      </c>
      <c r="G544" s="43"/>
      <c r="H544" s="43"/>
      <c r="I544" s="221"/>
      <c r="J544" s="43"/>
      <c r="K544" s="43"/>
      <c r="L544" s="44"/>
      <c r="M544" s="265"/>
      <c r="N544" s="266"/>
      <c r="O544" s="94"/>
      <c r="P544" s="94"/>
      <c r="Q544" s="94"/>
      <c r="R544" s="94"/>
      <c r="S544" s="94"/>
      <c r="T544" s="95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18" t="s">
        <v>202</v>
      </c>
      <c r="AU544" s="18" t="s">
        <v>92</v>
      </c>
    </row>
    <row r="545" spans="1:51" s="13" customFormat="1" ht="12">
      <c r="A545" s="13"/>
      <c r="B545" s="267"/>
      <c r="C545" s="268"/>
      <c r="D545" s="263" t="s">
        <v>203</v>
      </c>
      <c r="E545" s="269" t="s">
        <v>1</v>
      </c>
      <c r="F545" s="270" t="s">
        <v>723</v>
      </c>
      <c r="G545" s="268"/>
      <c r="H545" s="271">
        <v>141.388</v>
      </c>
      <c r="I545" s="272"/>
      <c r="J545" s="268"/>
      <c r="K545" s="268"/>
      <c r="L545" s="273"/>
      <c r="M545" s="274"/>
      <c r="N545" s="275"/>
      <c r="O545" s="275"/>
      <c r="P545" s="275"/>
      <c r="Q545" s="275"/>
      <c r="R545" s="275"/>
      <c r="S545" s="275"/>
      <c r="T545" s="27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77" t="s">
        <v>203</v>
      </c>
      <c r="AU545" s="277" t="s">
        <v>92</v>
      </c>
      <c r="AV545" s="13" t="s">
        <v>92</v>
      </c>
      <c r="AW545" s="13" t="s">
        <v>35</v>
      </c>
      <c r="AX545" s="13" t="s">
        <v>90</v>
      </c>
      <c r="AY545" s="277" t="s">
        <v>195</v>
      </c>
    </row>
    <row r="546" spans="1:65" s="2" customFormat="1" ht="24.15" customHeight="1">
      <c r="A546" s="41"/>
      <c r="B546" s="42"/>
      <c r="C546" s="278" t="s">
        <v>724</v>
      </c>
      <c r="D546" s="278" t="s">
        <v>206</v>
      </c>
      <c r="E546" s="279" t="s">
        <v>725</v>
      </c>
      <c r="F546" s="280" t="s">
        <v>726</v>
      </c>
      <c r="G546" s="281" t="s">
        <v>215</v>
      </c>
      <c r="H546" s="282">
        <v>89.618</v>
      </c>
      <c r="I546" s="283"/>
      <c r="J546" s="284">
        <f>ROUND(I546*H546,2)</f>
        <v>0</v>
      </c>
      <c r="K546" s="285"/>
      <c r="L546" s="286"/>
      <c r="M546" s="287" t="s">
        <v>1</v>
      </c>
      <c r="N546" s="288" t="s">
        <v>47</v>
      </c>
      <c r="O546" s="94"/>
      <c r="P546" s="260">
        <f>O546*H546</f>
        <v>0</v>
      </c>
      <c r="Q546" s="260">
        <v>4E-05</v>
      </c>
      <c r="R546" s="260">
        <f>Q546*H546</f>
        <v>0.00358472</v>
      </c>
      <c r="S546" s="260">
        <v>0</v>
      </c>
      <c r="T546" s="261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62" t="s">
        <v>209</v>
      </c>
      <c r="AT546" s="262" t="s">
        <v>206</v>
      </c>
      <c r="AU546" s="262" t="s">
        <v>92</v>
      </c>
      <c r="AY546" s="18" t="s">
        <v>195</v>
      </c>
      <c r="BE546" s="154">
        <f>IF(N546="základní",J546,0)</f>
        <v>0</v>
      </c>
      <c r="BF546" s="154">
        <f>IF(N546="snížená",J546,0)</f>
        <v>0</v>
      </c>
      <c r="BG546" s="154">
        <f>IF(N546="zákl. přenesená",J546,0)</f>
        <v>0</v>
      </c>
      <c r="BH546" s="154">
        <f>IF(N546="sníž. přenesená",J546,0)</f>
        <v>0</v>
      </c>
      <c r="BI546" s="154">
        <f>IF(N546="nulová",J546,0)</f>
        <v>0</v>
      </c>
      <c r="BJ546" s="18" t="s">
        <v>90</v>
      </c>
      <c r="BK546" s="154">
        <f>ROUND(I546*H546,2)</f>
        <v>0</v>
      </c>
      <c r="BL546" s="18" t="s">
        <v>200</v>
      </c>
      <c r="BM546" s="262" t="s">
        <v>727</v>
      </c>
    </row>
    <row r="547" spans="1:47" s="2" customFormat="1" ht="12">
      <c r="A547" s="41"/>
      <c r="B547" s="42"/>
      <c r="C547" s="43"/>
      <c r="D547" s="263" t="s">
        <v>202</v>
      </c>
      <c r="E547" s="43"/>
      <c r="F547" s="264" t="s">
        <v>726</v>
      </c>
      <c r="G547" s="43"/>
      <c r="H547" s="43"/>
      <c r="I547" s="221"/>
      <c r="J547" s="43"/>
      <c r="K547" s="43"/>
      <c r="L547" s="44"/>
      <c r="M547" s="265"/>
      <c r="N547" s="266"/>
      <c r="O547" s="94"/>
      <c r="P547" s="94"/>
      <c r="Q547" s="94"/>
      <c r="R547" s="94"/>
      <c r="S547" s="94"/>
      <c r="T547" s="95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18" t="s">
        <v>202</v>
      </c>
      <c r="AU547" s="18" t="s">
        <v>92</v>
      </c>
    </row>
    <row r="548" spans="1:51" s="13" customFormat="1" ht="12">
      <c r="A548" s="13"/>
      <c r="B548" s="267"/>
      <c r="C548" s="268"/>
      <c r="D548" s="263" t="s">
        <v>203</v>
      </c>
      <c r="E548" s="269" t="s">
        <v>1</v>
      </c>
      <c r="F548" s="270" t="s">
        <v>728</v>
      </c>
      <c r="G548" s="268"/>
      <c r="H548" s="271">
        <v>85.35</v>
      </c>
      <c r="I548" s="272"/>
      <c r="J548" s="268"/>
      <c r="K548" s="268"/>
      <c r="L548" s="273"/>
      <c r="M548" s="274"/>
      <c r="N548" s="275"/>
      <c r="O548" s="275"/>
      <c r="P548" s="275"/>
      <c r="Q548" s="275"/>
      <c r="R548" s="275"/>
      <c r="S548" s="275"/>
      <c r="T548" s="27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77" t="s">
        <v>203</v>
      </c>
      <c r="AU548" s="277" t="s">
        <v>92</v>
      </c>
      <c r="AV548" s="13" t="s">
        <v>92</v>
      </c>
      <c r="AW548" s="13" t="s">
        <v>35</v>
      </c>
      <c r="AX548" s="13" t="s">
        <v>82</v>
      </c>
      <c r="AY548" s="277" t="s">
        <v>195</v>
      </c>
    </row>
    <row r="549" spans="1:51" s="13" customFormat="1" ht="12">
      <c r="A549" s="13"/>
      <c r="B549" s="267"/>
      <c r="C549" s="268"/>
      <c r="D549" s="263" t="s">
        <v>203</v>
      </c>
      <c r="E549" s="269" t="s">
        <v>1</v>
      </c>
      <c r="F549" s="270" t="s">
        <v>729</v>
      </c>
      <c r="G549" s="268"/>
      <c r="H549" s="271">
        <v>89.618</v>
      </c>
      <c r="I549" s="272"/>
      <c r="J549" s="268"/>
      <c r="K549" s="268"/>
      <c r="L549" s="273"/>
      <c r="M549" s="274"/>
      <c r="N549" s="275"/>
      <c r="O549" s="275"/>
      <c r="P549" s="275"/>
      <c r="Q549" s="275"/>
      <c r="R549" s="275"/>
      <c r="S549" s="275"/>
      <c r="T549" s="27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77" t="s">
        <v>203</v>
      </c>
      <c r="AU549" s="277" t="s">
        <v>92</v>
      </c>
      <c r="AV549" s="13" t="s">
        <v>92</v>
      </c>
      <c r="AW549" s="13" t="s">
        <v>35</v>
      </c>
      <c r="AX549" s="13" t="s">
        <v>90</v>
      </c>
      <c r="AY549" s="277" t="s">
        <v>195</v>
      </c>
    </row>
    <row r="550" spans="1:65" s="2" customFormat="1" ht="24.15" customHeight="1">
      <c r="A550" s="41"/>
      <c r="B550" s="42"/>
      <c r="C550" s="278" t="s">
        <v>730</v>
      </c>
      <c r="D550" s="278" t="s">
        <v>206</v>
      </c>
      <c r="E550" s="279" t="s">
        <v>731</v>
      </c>
      <c r="F550" s="280" t="s">
        <v>732</v>
      </c>
      <c r="G550" s="281" t="s">
        <v>215</v>
      </c>
      <c r="H550" s="282">
        <v>195.707</v>
      </c>
      <c r="I550" s="283"/>
      <c r="J550" s="284">
        <f>ROUND(I550*H550,2)</f>
        <v>0</v>
      </c>
      <c r="K550" s="285"/>
      <c r="L550" s="286"/>
      <c r="M550" s="287" t="s">
        <v>1</v>
      </c>
      <c r="N550" s="288" t="s">
        <v>47</v>
      </c>
      <c r="O550" s="94"/>
      <c r="P550" s="260">
        <f>O550*H550</f>
        <v>0</v>
      </c>
      <c r="Q550" s="260">
        <v>0.0003</v>
      </c>
      <c r="R550" s="260">
        <f>Q550*H550</f>
        <v>0.058712099999999996</v>
      </c>
      <c r="S550" s="260">
        <v>0</v>
      </c>
      <c r="T550" s="261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62" t="s">
        <v>209</v>
      </c>
      <c r="AT550" s="262" t="s">
        <v>206</v>
      </c>
      <c r="AU550" s="262" t="s">
        <v>92</v>
      </c>
      <c r="AY550" s="18" t="s">
        <v>195</v>
      </c>
      <c r="BE550" s="154">
        <f>IF(N550="základní",J550,0)</f>
        <v>0</v>
      </c>
      <c r="BF550" s="154">
        <f>IF(N550="snížená",J550,0)</f>
        <v>0</v>
      </c>
      <c r="BG550" s="154">
        <f>IF(N550="zákl. přenesená",J550,0)</f>
        <v>0</v>
      </c>
      <c r="BH550" s="154">
        <f>IF(N550="sníž. přenesená",J550,0)</f>
        <v>0</v>
      </c>
      <c r="BI550" s="154">
        <f>IF(N550="nulová",J550,0)</f>
        <v>0</v>
      </c>
      <c r="BJ550" s="18" t="s">
        <v>90</v>
      </c>
      <c r="BK550" s="154">
        <f>ROUND(I550*H550,2)</f>
        <v>0</v>
      </c>
      <c r="BL550" s="18" t="s">
        <v>200</v>
      </c>
      <c r="BM550" s="262" t="s">
        <v>733</v>
      </c>
    </row>
    <row r="551" spans="1:47" s="2" customFormat="1" ht="12">
      <c r="A551" s="41"/>
      <c r="B551" s="42"/>
      <c r="C551" s="43"/>
      <c r="D551" s="263" t="s">
        <v>202</v>
      </c>
      <c r="E551" s="43"/>
      <c r="F551" s="264" t="s">
        <v>732</v>
      </c>
      <c r="G551" s="43"/>
      <c r="H551" s="43"/>
      <c r="I551" s="221"/>
      <c r="J551" s="43"/>
      <c r="K551" s="43"/>
      <c r="L551" s="44"/>
      <c r="M551" s="265"/>
      <c r="N551" s="266"/>
      <c r="O551" s="94"/>
      <c r="P551" s="94"/>
      <c r="Q551" s="94"/>
      <c r="R551" s="94"/>
      <c r="S551" s="94"/>
      <c r="T551" s="95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18" t="s">
        <v>202</v>
      </c>
      <c r="AU551" s="18" t="s">
        <v>92</v>
      </c>
    </row>
    <row r="552" spans="1:51" s="13" customFormat="1" ht="12">
      <c r="A552" s="13"/>
      <c r="B552" s="267"/>
      <c r="C552" s="268"/>
      <c r="D552" s="263" t="s">
        <v>203</v>
      </c>
      <c r="E552" s="269" t="s">
        <v>1</v>
      </c>
      <c r="F552" s="270" t="s">
        <v>734</v>
      </c>
      <c r="G552" s="268"/>
      <c r="H552" s="271">
        <v>195.707</v>
      </c>
      <c r="I552" s="272"/>
      <c r="J552" s="268"/>
      <c r="K552" s="268"/>
      <c r="L552" s="273"/>
      <c r="M552" s="274"/>
      <c r="N552" s="275"/>
      <c r="O552" s="275"/>
      <c r="P552" s="275"/>
      <c r="Q552" s="275"/>
      <c r="R552" s="275"/>
      <c r="S552" s="275"/>
      <c r="T552" s="27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77" t="s">
        <v>203</v>
      </c>
      <c r="AU552" s="277" t="s">
        <v>92</v>
      </c>
      <c r="AV552" s="13" t="s">
        <v>92</v>
      </c>
      <c r="AW552" s="13" t="s">
        <v>35</v>
      </c>
      <c r="AX552" s="13" t="s">
        <v>90</v>
      </c>
      <c r="AY552" s="277" t="s">
        <v>195</v>
      </c>
    </row>
    <row r="553" spans="1:65" s="2" customFormat="1" ht="24.15" customHeight="1">
      <c r="A553" s="41"/>
      <c r="B553" s="42"/>
      <c r="C553" s="250" t="s">
        <v>735</v>
      </c>
      <c r="D553" s="250" t="s">
        <v>196</v>
      </c>
      <c r="E553" s="251" t="s">
        <v>736</v>
      </c>
      <c r="F553" s="252" t="s">
        <v>737</v>
      </c>
      <c r="G553" s="253" t="s">
        <v>199</v>
      </c>
      <c r="H553" s="254">
        <v>347.3</v>
      </c>
      <c r="I553" s="255"/>
      <c r="J553" s="256">
        <f>ROUND(I553*H553,2)</f>
        <v>0</v>
      </c>
      <c r="K553" s="257"/>
      <c r="L553" s="44"/>
      <c r="M553" s="258" t="s">
        <v>1</v>
      </c>
      <c r="N553" s="259" t="s">
        <v>47</v>
      </c>
      <c r="O553" s="94"/>
      <c r="P553" s="260">
        <f>O553*H553</f>
        <v>0</v>
      </c>
      <c r="Q553" s="260">
        <v>0.0003</v>
      </c>
      <c r="R553" s="260">
        <f>Q553*H553</f>
        <v>0.10418999999999999</v>
      </c>
      <c r="S553" s="260">
        <v>0</v>
      </c>
      <c r="T553" s="261">
        <f>S553*H553</f>
        <v>0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62" t="s">
        <v>200</v>
      </c>
      <c r="AT553" s="262" t="s">
        <v>196</v>
      </c>
      <c r="AU553" s="262" t="s">
        <v>92</v>
      </c>
      <c r="AY553" s="18" t="s">
        <v>195</v>
      </c>
      <c r="BE553" s="154">
        <f>IF(N553="základní",J553,0)</f>
        <v>0</v>
      </c>
      <c r="BF553" s="154">
        <f>IF(N553="snížená",J553,0)</f>
        <v>0</v>
      </c>
      <c r="BG553" s="154">
        <f>IF(N553="zákl. přenesená",J553,0)</f>
        <v>0</v>
      </c>
      <c r="BH553" s="154">
        <f>IF(N553="sníž. přenesená",J553,0)</f>
        <v>0</v>
      </c>
      <c r="BI553" s="154">
        <f>IF(N553="nulová",J553,0)</f>
        <v>0</v>
      </c>
      <c r="BJ553" s="18" t="s">
        <v>90</v>
      </c>
      <c r="BK553" s="154">
        <f>ROUND(I553*H553,2)</f>
        <v>0</v>
      </c>
      <c r="BL553" s="18" t="s">
        <v>200</v>
      </c>
      <c r="BM553" s="262" t="s">
        <v>738</v>
      </c>
    </row>
    <row r="554" spans="1:47" s="2" customFormat="1" ht="12">
      <c r="A554" s="41"/>
      <c r="B554" s="42"/>
      <c r="C554" s="43"/>
      <c r="D554" s="263" t="s">
        <v>202</v>
      </c>
      <c r="E554" s="43"/>
      <c r="F554" s="264" t="s">
        <v>737</v>
      </c>
      <c r="G554" s="43"/>
      <c r="H554" s="43"/>
      <c r="I554" s="221"/>
      <c r="J554" s="43"/>
      <c r="K554" s="43"/>
      <c r="L554" s="44"/>
      <c r="M554" s="265"/>
      <c r="N554" s="266"/>
      <c r="O554" s="94"/>
      <c r="P554" s="94"/>
      <c r="Q554" s="94"/>
      <c r="R554" s="94"/>
      <c r="S554" s="94"/>
      <c r="T554" s="95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18" t="s">
        <v>202</v>
      </c>
      <c r="AU554" s="18" t="s">
        <v>92</v>
      </c>
    </row>
    <row r="555" spans="1:51" s="13" customFormat="1" ht="12">
      <c r="A555" s="13"/>
      <c r="B555" s="267"/>
      <c r="C555" s="268"/>
      <c r="D555" s="263" t="s">
        <v>203</v>
      </c>
      <c r="E555" s="269" t="s">
        <v>1</v>
      </c>
      <c r="F555" s="270" t="s">
        <v>671</v>
      </c>
      <c r="G555" s="268"/>
      <c r="H555" s="271">
        <v>477.427</v>
      </c>
      <c r="I555" s="272"/>
      <c r="J555" s="268"/>
      <c r="K555" s="268"/>
      <c r="L555" s="273"/>
      <c r="M555" s="274"/>
      <c r="N555" s="275"/>
      <c r="O555" s="275"/>
      <c r="P555" s="275"/>
      <c r="Q555" s="275"/>
      <c r="R555" s="275"/>
      <c r="S555" s="275"/>
      <c r="T555" s="27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7" t="s">
        <v>203</v>
      </c>
      <c r="AU555" s="277" t="s">
        <v>92</v>
      </c>
      <c r="AV555" s="13" t="s">
        <v>92</v>
      </c>
      <c r="AW555" s="13" t="s">
        <v>35</v>
      </c>
      <c r="AX555" s="13" t="s">
        <v>82</v>
      </c>
      <c r="AY555" s="277" t="s">
        <v>195</v>
      </c>
    </row>
    <row r="556" spans="1:51" s="14" customFormat="1" ht="12">
      <c r="A556" s="14"/>
      <c r="B556" s="289"/>
      <c r="C556" s="290"/>
      <c r="D556" s="263" t="s">
        <v>203</v>
      </c>
      <c r="E556" s="291" t="s">
        <v>1</v>
      </c>
      <c r="F556" s="292" t="s">
        <v>483</v>
      </c>
      <c r="G556" s="290"/>
      <c r="H556" s="291" t="s">
        <v>1</v>
      </c>
      <c r="I556" s="293"/>
      <c r="J556" s="290"/>
      <c r="K556" s="290"/>
      <c r="L556" s="294"/>
      <c r="M556" s="295"/>
      <c r="N556" s="296"/>
      <c r="O556" s="296"/>
      <c r="P556" s="296"/>
      <c r="Q556" s="296"/>
      <c r="R556" s="296"/>
      <c r="S556" s="296"/>
      <c r="T556" s="297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98" t="s">
        <v>203</v>
      </c>
      <c r="AU556" s="298" t="s">
        <v>92</v>
      </c>
      <c r="AV556" s="14" t="s">
        <v>90</v>
      </c>
      <c r="AW556" s="14" t="s">
        <v>35</v>
      </c>
      <c r="AX556" s="14" t="s">
        <v>82</v>
      </c>
      <c r="AY556" s="298" t="s">
        <v>195</v>
      </c>
    </row>
    <row r="557" spans="1:51" s="13" customFormat="1" ht="12">
      <c r="A557" s="13"/>
      <c r="B557" s="267"/>
      <c r="C557" s="268"/>
      <c r="D557" s="263" t="s">
        <v>203</v>
      </c>
      <c r="E557" s="269" t="s">
        <v>1</v>
      </c>
      <c r="F557" s="270" t="s">
        <v>672</v>
      </c>
      <c r="G557" s="268"/>
      <c r="H557" s="271">
        <v>-142.594</v>
      </c>
      <c r="I557" s="272"/>
      <c r="J557" s="268"/>
      <c r="K557" s="268"/>
      <c r="L557" s="273"/>
      <c r="M557" s="274"/>
      <c r="N557" s="275"/>
      <c r="O557" s="275"/>
      <c r="P557" s="275"/>
      <c r="Q557" s="275"/>
      <c r="R557" s="275"/>
      <c r="S557" s="275"/>
      <c r="T557" s="276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77" t="s">
        <v>203</v>
      </c>
      <c r="AU557" s="277" t="s">
        <v>92</v>
      </c>
      <c r="AV557" s="13" t="s">
        <v>92</v>
      </c>
      <c r="AW557" s="13" t="s">
        <v>35</v>
      </c>
      <c r="AX557" s="13" t="s">
        <v>82</v>
      </c>
      <c r="AY557" s="277" t="s">
        <v>195</v>
      </c>
    </row>
    <row r="558" spans="1:51" s="13" customFormat="1" ht="12">
      <c r="A558" s="13"/>
      <c r="B558" s="267"/>
      <c r="C558" s="268"/>
      <c r="D558" s="263" t="s">
        <v>203</v>
      </c>
      <c r="E558" s="269" t="s">
        <v>1</v>
      </c>
      <c r="F558" s="270" t="s">
        <v>673</v>
      </c>
      <c r="G558" s="268"/>
      <c r="H558" s="271">
        <v>12.467</v>
      </c>
      <c r="I558" s="272"/>
      <c r="J558" s="268"/>
      <c r="K558" s="268"/>
      <c r="L558" s="273"/>
      <c r="M558" s="274"/>
      <c r="N558" s="275"/>
      <c r="O558" s="275"/>
      <c r="P558" s="275"/>
      <c r="Q558" s="275"/>
      <c r="R558" s="275"/>
      <c r="S558" s="275"/>
      <c r="T558" s="27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77" t="s">
        <v>203</v>
      </c>
      <c r="AU558" s="277" t="s">
        <v>92</v>
      </c>
      <c r="AV558" s="13" t="s">
        <v>92</v>
      </c>
      <c r="AW558" s="13" t="s">
        <v>35</v>
      </c>
      <c r="AX558" s="13" t="s">
        <v>82</v>
      </c>
      <c r="AY558" s="277" t="s">
        <v>195</v>
      </c>
    </row>
    <row r="559" spans="1:51" s="15" customFormat="1" ht="12">
      <c r="A559" s="15"/>
      <c r="B559" s="299"/>
      <c r="C559" s="300"/>
      <c r="D559" s="263" t="s">
        <v>203</v>
      </c>
      <c r="E559" s="301" t="s">
        <v>1</v>
      </c>
      <c r="F559" s="302" t="s">
        <v>234</v>
      </c>
      <c r="G559" s="300"/>
      <c r="H559" s="303">
        <v>347.3</v>
      </c>
      <c r="I559" s="304"/>
      <c r="J559" s="300"/>
      <c r="K559" s="300"/>
      <c r="L559" s="305"/>
      <c r="M559" s="306"/>
      <c r="N559" s="307"/>
      <c r="O559" s="307"/>
      <c r="P559" s="307"/>
      <c r="Q559" s="307"/>
      <c r="R559" s="307"/>
      <c r="S559" s="307"/>
      <c r="T559" s="308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309" t="s">
        <v>203</v>
      </c>
      <c r="AU559" s="309" t="s">
        <v>92</v>
      </c>
      <c r="AV559" s="15" t="s">
        <v>200</v>
      </c>
      <c r="AW559" s="15" t="s">
        <v>35</v>
      </c>
      <c r="AX559" s="15" t="s">
        <v>90</v>
      </c>
      <c r="AY559" s="309" t="s">
        <v>195</v>
      </c>
    </row>
    <row r="560" spans="1:65" s="2" customFormat="1" ht="24.15" customHeight="1">
      <c r="A560" s="41"/>
      <c r="B560" s="42"/>
      <c r="C560" s="250" t="s">
        <v>739</v>
      </c>
      <c r="D560" s="250" t="s">
        <v>196</v>
      </c>
      <c r="E560" s="251" t="s">
        <v>740</v>
      </c>
      <c r="F560" s="252" t="s">
        <v>741</v>
      </c>
      <c r="G560" s="253" t="s">
        <v>199</v>
      </c>
      <c r="H560" s="254">
        <v>347.3</v>
      </c>
      <c r="I560" s="255"/>
      <c r="J560" s="256">
        <f>ROUND(I560*H560,2)</f>
        <v>0</v>
      </c>
      <c r="K560" s="257"/>
      <c r="L560" s="44"/>
      <c r="M560" s="258" t="s">
        <v>1</v>
      </c>
      <c r="N560" s="259" t="s">
        <v>47</v>
      </c>
      <c r="O560" s="94"/>
      <c r="P560" s="260">
        <f>O560*H560</f>
        <v>0</v>
      </c>
      <c r="Q560" s="260">
        <v>0.00275</v>
      </c>
      <c r="R560" s="260">
        <f>Q560*H560</f>
        <v>0.955075</v>
      </c>
      <c r="S560" s="260">
        <v>0</v>
      </c>
      <c r="T560" s="261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62" t="s">
        <v>200</v>
      </c>
      <c r="AT560" s="262" t="s">
        <v>196</v>
      </c>
      <c r="AU560" s="262" t="s">
        <v>92</v>
      </c>
      <c r="AY560" s="18" t="s">
        <v>195</v>
      </c>
      <c r="BE560" s="154">
        <f>IF(N560="základní",J560,0)</f>
        <v>0</v>
      </c>
      <c r="BF560" s="154">
        <f>IF(N560="snížená",J560,0)</f>
        <v>0</v>
      </c>
      <c r="BG560" s="154">
        <f>IF(N560="zákl. přenesená",J560,0)</f>
        <v>0</v>
      </c>
      <c r="BH560" s="154">
        <f>IF(N560="sníž. přenesená",J560,0)</f>
        <v>0</v>
      </c>
      <c r="BI560" s="154">
        <f>IF(N560="nulová",J560,0)</f>
        <v>0</v>
      </c>
      <c r="BJ560" s="18" t="s">
        <v>90</v>
      </c>
      <c r="BK560" s="154">
        <f>ROUND(I560*H560,2)</f>
        <v>0</v>
      </c>
      <c r="BL560" s="18" t="s">
        <v>200</v>
      </c>
      <c r="BM560" s="262" t="s">
        <v>742</v>
      </c>
    </row>
    <row r="561" spans="1:47" s="2" customFormat="1" ht="12">
      <c r="A561" s="41"/>
      <c r="B561" s="42"/>
      <c r="C561" s="43"/>
      <c r="D561" s="263" t="s">
        <v>202</v>
      </c>
      <c r="E561" s="43"/>
      <c r="F561" s="264" t="s">
        <v>741</v>
      </c>
      <c r="G561" s="43"/>
      <c r="H561" s="43"/>
      <c r="I561" s="221"/>
      <c r="J561" s="43"/>
      <c r="K561" s="43"/>
      <c r="L561" s="44"/>
      <c r="M561" s="265"/>
      <c r="N561" s="266"/>
      <c r="O561" s="94"/>
      <c r="P561" s="94"/>
      <c r="Q561" s="94"/>
      <c r="R561" s="94"/>
      <c r="S561" s="94"/>
      <c r="T561" s="95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18" t="s">
        <v>202</v>
      </c>
      <c r="AU561" s="18" t="s">
        <v>92</v>
      </c>
    </row>
    <row r="562" spans="1:51" s="13" customFormat="1" ht="12">
      <c r="A562" s="13"/>
      <c r="B562" s="267"/>
      <c r="C562" s="268"/>
      <c r="D562" s="263" t="s">
        <v>203</v>
      </c>
      <c r="E562" s="269" t="s">
        <v>1</v>
      </c>
      <c r="F562" s="270" t="s">
        <v>671</v>
      </c>
      <c r="G562" s="268"/>
      <c r="H562" s="271">
        <v>477.427</v>
      </c>
      <c r="I562" s="272"/>
      <c r="J562" s="268"/>
      <c r="K562" s="268"/>
      <c r="L562" s="273"/>
      <c r="M562" s="274"/>
      <c r="N562" s="275"/>
      <c r="O562" s="275"/>
      <c r="P562" s="275"/>
      <c r="Q562" s="275"/>
      <c r="R562" s="275"/>
      <c r="S562" s="275"/>
      <c r="T562" s="27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77" t="s">
        <v>203</v>
      </c>
      <c r="AU562" s="277" t="s">
        <v>92</v>
      </c>
      <c r="AV562" s="13" t="s">
        <v>92</v>
      </c>
      <c r="AW562" s="13" t="s">
        <v>35</v>
      </c>
      <c r="AX562" s="13" t="s">
        <v>82</v>
      </c>
      <c r="AY562" s="277" t="s">
        <v>195</v>
      </c>
    </row>
    <row r="563" spans="1:51" s="14" customFormat="1" ht="12">
      <c r="A563" s="14"/>
      <c r="B563" s="289"/>
      <c r="C563" s="290"/>
      <c r="D563" s="263" t="s">
        <v>203</v>
      </c>
      <c r="E563" s="291" t="s">
        <v>1</v>
      </c>
      <c r="F563" s="292" t="s">
        <v>483</v>
      </c>
      <c r="G563" s="290"/>
      <c r="H563" s="291" t="s">
        <v>1</v>
      </c>
      <c r="I563" s="293"/>
      <c r="J563" s="290"/>
      <c r="K563" s="290"/>
      <c r="L563" s="294"/>
      <c r="M563" s="295"/>
      <c r="N563" s="296"/>
      <c r="O563" s="296"/>
      <c r="P563" s="296"/>
      <c r="Q563" s="296"/>
      <c r="R563" s="296"/>
      <c r="S563" s="296"/>
      <c r="T563" s="29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98" t="s">
        <v>203</v>
      </c>
      <c r="AU563" s="298" t="s">
        <v>92</v>
      </c>
      <c r="AV563" s="14" t="s">
        <v>90</v>
      </c>
      <c r="AW563" s="14" t="s">
        <v>35</v>
      </c>
      <c r="AX563" s="14" t="s">
        <v>82</v>
      </c>
      <c r="AY563" s="298" t="s">
        <v>195</v>
      </c>
    </row>
    <row r="564" spans="1:51" s="13" customFormat="1" ht="12">
      <c r="A564" s="13"/>
      <c r="B564" s="267"/>
      <c r="C564" s="268"/>
      <c r="D564" s="263" t="s">
        <v>203</v>
      </c>
      <c r="E564" s="269" t="s">
        <v>1</v>
      </c>
      <c r="F564" s="270" t="s">
        <v>672</v>
      </c>
      <c r="G564" s="268"/>
      <c r="H564" s="271">
        <v>-142.594</v>
      </c>
      <c r="I564" s="272"/>
      <c r="J564" s="268"/>
      <c r="K564" s="268"/>
      <c r="L564" s="273"/>
      <c r="M564" s="274"/>
      <c r="N564" s="275"/>
      <c r="O564" s="275"/>
      <c r="P564" s="275"/>
      <c r="Q564" s="275"/>
      <c r="R564" s="275"/>
      <c r="S564" s="275"/>
      <c r="T564" s="27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77" t="s">
        <v>203</v>
      </c>
      <c r="AU564" s="277" t="s">
        <v>92</v>
      </c>
      <c r="AV564" s="13" t="s">
        <v>92</v>
      </c>
      <c r="AW564" s="13" t="s">
        <v>35</v>
      </c>
      <c r="AX564" s="13" t="s">
        <v>82</v>
      </c>
      <c r="AY564" s="277" t="s">
        <v>195</v>
      </c>
    </row>
    <row r="565" spans="1:51" s="13" customFormat="1" ht="12">
      <c r="A565" s="13"/>
      <c r="B565" s="267"/>
      <c r="C565" s="268"/>
      <c r="D565" s="263" t="s">
        <v>203</v>
      </c>
      <c r="E565" s="269" t="s">
        <v>1</v>
      </c>
      <c r="F565" s="270" t="s">
        <v>673</v>
      </c>
      <c r="G565" s="268"/>
      <c r="H565" s="271">
        <v>12.467</v>
      </c>
      <c r="I565" s="272"/>
      <c r="J565" s="268"/>
      <c r="K565" s="268"/>
      <c r="L565" s="273"/>
      <c r="M565" s="274"/>
      <c r="N565" s="275"/>
      <c r="O565" s="275"/>
      <c r="P565" s="275"/>
      <c r="Q565" s="275"/>
      <c r="R565" s="275"/>
      <c r="S565" s="275"/>
      <c r="T565" s="27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77" t="s">
        <v>203</v>
      </c>
      <c r="AU565" s="277" t="s">
        <v>92</v>
      </c>
      <c r="AV565" s="13" t="s">
        <v>92</v>
      </c>
      <c r="AW565" s="13" t="s">
        <v>35</v>
      </c>
      <c r="AX565" s="13" t="s">
        <v>82</v>
      </c>
      <c r="AY565" s="277" t="s">
        <v>195</v>
      </c>
    </row>
    <row r="566" spans="1:51" s="15" customFormat="1" ht="12">
      <c r="A566" s="15"/>
      <c r="B566" s="299"/>
      <c r="C566" s="300"/>
      <c r="D566" s="263" t="s">
        <v>203</v>
      </c>
      <c r="E566" s="301" t="s">
        <v>1</v>
      </c>
      <c r="F566" s="302" t="s">
        <v>234</v>
      </c>
      <c r="G566" s="300"/>
      <c r="H566" s="303">
        <v>347.3</v>
      </c>
      <c r="I566" s="304"/>
      <c r="J566" s="300"/>
      <c r="K566" s="300"/>
      <c r="L566" s="305"/>
      <c r="M566" s="306"/>
      <c r="N566" s="307"/>
      <c r="O566" s="307"/>
      <c r="P566" s="307"/>
      <c r="Q566" s="307"/>
      <c r="R566" s="307"/>
      <c r="S566" s="307"/>
      <c r="T566" s="308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309" t="s">
        <v>203</v>
      </c>
      <c r="AU566" s="309" t="s">
        <v>92</v>
      </c>
      <c r="AV566" s="15" t="s">
        <v>200</v>
      </c>
      <c r="AW566" s="15" t="s">
        <v>35</v>
      </c>
      <c r="AX566" s="15" t="s">
        <v>90</v>
      </c>
      <c r="AY566" s="309" t="s">
        <v>195</v>
      </c>
    </row>
    <row r="567" spans="1:65" s="2" customFormat="1" ht="33" customHeight="1">
      <c r="A567" s="41"/>
      <c r="B567" s="42"/>
      <c r="C567" s="250" t="s">
        <v>743</v>
      </c>
      <c r="D567" s="250" t="s">
        <v>196</v>
      </c>
      <c r="E567" s="251" t="s">
        <v>744</v>
      </c>
      <c r="F567" s="252" t="s">
        <v>745</v>
      </c>
      <c r="G567" s="253" t="s">
        <v>255</v>
      </c>
      <c r="H567" s="254">
        <v>73.918</v>
      </c>
      <c r="I567" s="255"/>
      <c r="J567" s="256">
        <f>ROUND(I567*H567,2)</f>
        <v>0</v>
      </c>
      <c r="K567" s="257"/>
      <c r="L567" s="44"/>
      <c r="M567" s="258" t="s">
        <v>1</v>
      </c>
      <c r="N567" s="259" t="s">
        <v>47</v>
      </c>
      <c r="O567" s="94"/>
      <c r="P567" s="260">
        <f>O567*H567</f>
        <v>0</v>
      </c>
      <c r="Q567" s="260">
        <v>2.50187</v>
      </c>
      <c r="R567" s="260">
        <f>Q567*H567</f>
        <v>184.93322666</v>
      </c>
      <c r="S567" s="260">
        <v>0</v>
      </c>
      <c r="T567" s="261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62" t="s">
        <v>200</v>
      </c>
      <c r="AT567" s="262" t="s">
        <v>196</v>
      </c>
      <c r="AU567" s="262" t="s">
        <v>92</v>
      </c>
      <c r="AY567" s="18" t="s">
        <v>195</v>
      </c>
      <c r="BE567" s="154">
        <f>IF(N567="základní",J567,0)</f>
        <v>0</v>
      </c>
      <c r="BF567" s="154">
        <f>IF(N567="snížená",J567,0)</f>
        <v>0</v>
      </c>
      <c r="BG567" s="154">
        <f>IF(N567="zákl. přenesená",J567,0)</f>
        <v>0</v>
      </c>
      <c r="BH567" s="154">
        <f>IF(N567="sníž. přenesená",J567,0)</f>
        <v>0</v>
      </c>
      <c r="BI567" s="154">
        <f>IF(N567="nulová",J567,0)</f>
        <v>0</v>
      </c>
      <c r="BJ567" s="18" t="s">
        <v>90</v>
      </c>
      <c r="BK567" s="154">
        <f>ROUND(I567*H567,2)</f>
        <v>0</v>
      </c>
      <c r="BL567" s="18" t="s">
        <v>200</v>
      </c>
      <c r="BM567" s="262" t="s">
        <v>746</v>
      </c>
    </row>
    <row r="568" spans="1:47" s="2" customFormat="1" ht="12">
      <c r="A568" s="41"/>
      <c r="B568" s="42"/>
      <c r="C568" s="43"/>
      <c r="D568" s="263" t="s">
        <v>202</v>
      </c>
      <c r="E568" s="43"/>
      <c r="F568" s="264" t="s">
        <v>745</v>
      </c>
      <c r="G568" s="43"/>
      <c r="H568" s="43"/>
      <c r="I568" s="221"/>
      <c r="J568" s="43"/>
      <c r="K568" s="43"/>
      <c r="L568" s="44"/>
      <c r="M568" s="265"/>
      <c r="N568" s="266"/>
      <c r="O568" s="94"/>
      <c r="P568" s="94"/>
      <c r="Q568" s="94"/>
      <c r="R568" s="94"/>
      <c r="S568" s="94"/>
      <c r="T568" s="95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T568" s="18" t="s">
        <v>202</v>
      </c>
      <c r="AU568" s="18" t="s">
        <v>92</v>
      </c>
    </row>
    <row r="569" spans="1:51" s="13" customFormat="1" ht="12">
      <c r="A569" s="13"/>
      <c r="B569" s="267"/>
      <c r="C569" s="268"/>
      <c r="D569" s="263" t="s">
        <v>203</v>
      </c>
      <c r="E569" s="269" t="s">
        <v>1</v>
      </c>
      <c r="F569" s="270" t="s">
        <v>747</v>
      </c>
      <c r="G569" s="268"/>
      <c r="H569" s="271">
        <v>73.918</v>
      </c>
      <c r="I569" s="272"/>
      <c r="J569" s="268"/>
      <c r="K569" s="268"/>
      <c r="L569" s="273"/>
      <c r="M569" s="274"/>
      <c r="N569" s="275"/>
      <c r="O569" s="275"/>
      <c r="P569" s="275"/>
      <c r="Q569" s="275"/>
      <c r="R569" s="275"/>
      <c r="S569" s="275"/>
      <c r="T569" s="27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77" t="s">
        <v>203</v>
      </c>
      <c r="AU569" s="277" t="s">
        <v>92</v>
      </c>
      <c r="AV569" s="13" t="s">
        <v>92</v>
      </c>
      <c r="AW569" s="13" t="s">
        <v>35</v>
      </c>
      <c r="AX569" s="13" t="s">
        <v>90</v>
      </c>
      <c r="AY569" s="277" t="s">
        <v>195</v>
      </c>
    </row>
    <row r="570" spans="1:65" s="2" customFormat="1" ht="24.15" customHeight="1">
      <c r="A570" s="41"/>
      <c r="B570" s="42"/>
      <c r="C570" s="250" t="s">
        <v>748</v>
      </c>
      <c r="D570" s="250" t="s">
        <v>196</v>
      </c>
      <c r="E570" s="251" t="s">
        <v>749</v>
      </c>
      <c r="F570" s="252" t="s">
        <v>750</v>
      </c>
      <c r="G570" s="253" t="s">
        <v>255</v>
      </c>
      <c r="H570" s="254">
        <v>73.918</v>
      </c>
      <c r="I570" s="255"/>
      <c r="J570" s="256">
        <f>ROUND(I570*H570,2)</f>
        <v>0</v>
      </c>
      <c r="K570" s="257"/>
      <c r="L570" s="44"/>
      <c r="M570" s="258" t="s">
        <v>1</v>
      </c>
      <c r="N570" s="259" t="s">
        <v>47</v>
      </c>
      <c r="O570" s="94"/>
      <c r="P570" s="260">
        <f>O570*H570</f>
        <v>0</v>
      </c>
      <c r="Q570" s="260">
        <v>0</v>
      </c>
      <c r="R570" s="260">
        <f>Q570*H570</f>
        <v>0</v>
      </c>
      <c r="S570" s="260">
        <v>0</v>
      </c>
      <c r="T570" s="261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62" t="s">
        <v>200</v>
      </c>
      <c r="AT570" s="262" t="s">
        <v>196</v>
      </c>
      <c r="AU570" s="262" t="s">
        <v>92</v>
      </c>
      <c r="AY570" s="18" t="s">
        <v>195</v>
      </c>
      <c r="BE570" s="154">
        <f>IF(N570="základní",J570,0)</f>
        <v>0</v>
      </c>
      <c r="BF570" s="154">
        <f>IF(N570="snížená",J570,0)</f>
        <v>0</v>
      </c>
      <c r="BG570" s="154">
        <f>IF(N570="zákl. přenesená",J570,0)</f>
        <v>0</v>
      </c>
      <c r="BH570" s="154">
        <f>IF(N570="sníž. přenesená",J570,0)</f>
        <v>0</v>
      </c>
      <c r="BI570" s="154">
        <f>IF(N570="nulová",J570,0)</f>
        <v>0</v>
      </c>
      <c r="BJ570" s="18" t="s">
        <v>90</v>
      </c>
      <c r="BK570" s="154">
        <f>ROUND(I570*H570,2)</f>
        <v>0</v>
      </c>
      <c r="BL570" s="18" t="s">
        <v>200</v>
      </c>
      <c r="BM570" s="262" t="s">
        <v>751</v>
      </c>
    </row>
    <row r="571" spans="1:47" s="2" customFormat="1" ht="12">
      <c r="A571" s="41"/>
      <c r="B571" s="42"/>
      <c r="C571" s="43"/>
      <c r="D571" s="263" t="s">
        <v>202</v>
      </c>
      <c r="E571" s="43"/>
      <c r="F571" s="264" t="s">
        <v>750</v>
      </c>
      <c r="G571" s="43"/>
      <c r="H571" s="43"/>
      <c r="I571" s="221"/>
      <c r="J571" s="43"/>
      <c r="K571" s="43"/>
      <c r="L571" s="44"/>
      <c r="M571" s="265"/>
      <c r="N571" s="266"/>
      <c r="O571" s="94"/>
      <c r="P571" s="94"/>
      <c r="Q571" s="94"/>
      <c r="R571" s="94"/>
      <c r="S571" s="94"/>
      <c r="T571" s="95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T571" s="18" t="s">
        <v>202</v>
      </c>
      <c r="AU571" s="18" t="s">
        <v>92</v>
      </c>
    </row>
    <row r="572" spans="1:51" s="13" customFormat="1" ht="12">
      <c r="A572" s="13"/>
      <c r="B572" s="267"/>
      <c r="C572" s="268"/>
      <c r="D572" s="263" t="s">
        <v>203</v>
      </c>
      <c r="E572" s="269" t="s">
        <v>1</v>
      </c>
      <c r="F572" s="270" t="s">
        <v>752</v>
      </c>
      <c r="G572" s="268"/>
      <c r="H572" s="271">
        <v>73.918</v>
      </c>
      <c r="I572" s="272"/>
      <c r="J572" s="268"/>
      <c r="K572" s="268"/>
      <c r="L572" s="273"/>
      <c r="M572" s="274"/>
      <c r="N572" s="275"/>
      <c r="O572" s="275"/>
      <c r="P572" s="275"/>
      <c r="Q572" s="275"/>
      <c r="R572" s="275"/>
      <c r="S572" s="275"/>
      <c r="T572" s="27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77" t="s">
        <v>203</v>
      </c>
      <c r="AU572" s="277" t="s">
        <v>92</v>
      </c>
      <c r="AV572" s="13" t="s">
        <v>92</v>
      </c>
      <c r="AW572" s="13" t="s">
        <v>35</v>
      </c>
      <c r="AX572" s="13" t="s">
        <v>90</v>
      </c>
      <c r="AY572" s="277" t="s">
        <v>195</v>
      </c>
    </row>
    <row r="573" spans="1:65" s="2" customFormat="1" ht="33" customHeight="1">
      <c r="A573" s="41"/>
      <c r="B573" s="42"/>
      <c r="C573" s="250" t="s">
        <v>753</v>
      </c>
      <c r="D573" s="250" t="s">
        <v>196</v>
      </c>
      <c r="E573" s="251" t="s">
        <v>754</v>
      </c>
      <c r="F573" s="252" t="s">
        <v>755</v>
      </c>
      <c r="G573" s="253" t="s">
        <v>255</v>
      </c>
      <c r="H573" s="254">
        <v>73.918</v>
      </c>
      <c r="I573" s="255"/>
      <c r="J573" s="256">
        <f>ROUND(I573*H573,2)</f>
        <v>0</v>
      </c>
      <c r="K573" s="257"/>
      <c r="L573" s="44"/>
      <c r="M573" s="258" t="s">
        <v>1</v>
      </c>
      <c r="N573" s="259" t="s">
        <v>47</v>
      </c>
      <c r="O573" s="94"/>
      <c r="P573" s="260">
        <f>O573*H573</f>
        <v>0</v>
      </c>
      <c r="Q573" s="260">
        <v>0.0404</v>
      </c>
      <c r="R573" s="260">
        <f>Q573*H573</f>
        <v>2.9862872</v>
      </c>
      <c r="S573" s="260">
        <v>0</v>
      </c>
      <c r="T573" s="261">
        <f>S573*H573</f>
        <v>0</v>
      </c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R573" s="262" t="s">
        <v>200</v>
      </c>
      <c r="AT573" s="262" t="s">
        <v>196</v>
      </c>
      <c r="AU573" s="262" t="s">
        <v>92</v>
      </c>
      <c r="AY573" s="18" t="s">
        <v>195</v>
      </c>
      <c r="BE573" s="154">
        <f>IF(N573="základní",J573,0)</f>
        <v>0</v>
      </c>
      <c r="BF573" s="154">
        <f>IF(N573="snížená",J573,0)</f>
        <v>0</v>
      </c>
      <c r="BG573" s="154">
        <f>IF(N573="zákl. přenesená",J573,0)</f>
        <v>0</v>
      </c>
      <c r="BH573" s="154">
        <f>IF(N573="sníž. přenesená",J573,0)</f>
        <v>0</v>
      </c>
      <c r="BI573" s="154">
        <f>IF(N573="nulová",J573,0)</f>
        <v>0</v>
      </c>
      <c r="BJ573" s="18" t="s">
        <v>90</v>
      </c>
      <c r="BK573" s="154">
        <f>ROUND(I573*H573,2)</f>
        <v>0</v>
      </c>
      <c r="BL573" s="18" t="s">
        <v>200</v>
      </c>
      <c r="BM573" s="262" t="s">
        <v>756</v>
      </c>
    </row>
    <row r="574" spans="1:47" s="2" customFormat="1" ht="12">
      <c r="A574" s="41"/>
      <c r="B574" s="42"/>
      <c r="C574" s="43"/>
      <c r="D574" s="263" t="s">
        <v>202</v>
      </c>
      <c r="E574" s="43"/>
      <c r="F574" s="264" t="s">
        <v>755</v>
      </c>
      <c r="G574" s="43"/>
      <c r="H574" s="43"/>
      <c r="I574" s="221"/>
      <c r="J574" s="43"/>
      <c r="K574" s="43"/>
      <c r="L574" s="44"/>
      <c r="M574" s="265"/>
      <c r="N574" s="266"/>
      <c r="O574" s="94"/>
      <c r="P574" s="94"/>
      <c r="Q574" s="94"/>
      <c r="R574" s="94"/>
      <c r="S574" s="94"/>
      <c r="T574" s="95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18" t="s">
        <v>202</v>
      </c>
      <c r="AU574" s="18" t="s">
        <v>92</v>
      </c>
    </row>
    <row r="575" spans="1:51" s="13" customFormat="1" ht="12">
      <c r="A575" s="13"/>
      <c r="B575" s="267"/>
      <c r="C575" s="268"/>
      <c r="D575" s="263" t="s">
        <v>203</v>
      </c>
      <c r="E575" s="269" t="s">
        <v>1</v>
      </c>
      <c r="F575" s="270" t="s">
        <v>752</v>
      </c>
      <c r="G575" s="268"/>
      <c r="H575" s="271">
        <v>73.918</v>
      </c>
      <c r="I575" s="272"/>
      <c r="J575" s="268"/>
      <c r="K575" s="268"/>
      <c r="L575" s="273"/>
      <c r="M575" s="274"/>
      <c r="N575" s="275"/>
      <c r="O575" s="275"/>
      <c r="P575" s="275"/>
      <c r="Q575" s="275"/>
      <c r="R575" s="275"/>
      <c r="S575" s="275"/>
      <c r="T575" s="27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77" t="s">
        <v>203</v>
      </c>
      <c r="AU575" s="277" t="s">
        <v>92</v>
      </c>
      <c r="AV575" s="13" t="s">
        <v>92</v>
      </c>
      <c r="AW575" s="13" t="s">
        <v>35</v>
      </c>
      <c r="AX575" s="13" t="s">
        <v>90</v>
      </c>
      <c r="AY575" s="277" t="s">
        <v>195</v>
      </c>
    </row>
    <row r="576" spans="1:63" s="12" customFormat="1" ht="22.8" customHeight="1">
      <c r="A576" s="12"/>
      <c r="B576" s="236"/>
      <c r="C576" s="237"/>
      <c r="D576" s="238" t="s">
        <v>81</v>
      </c>
      <c r="E576" s="321" t="s">
        <v>757</v>
      </c>
      <c r="F576" s="321" t="s">
        <v>758</v>
      </c>
      <c r="G576" s="237"/>
      <c r="H576" s="237"/>
      <c r="I576" s="240"/>
      <c r="J576" s="322">
        <f>BK576</f>
        <v>0</v>
      </c>
      <c r="K576" s="237"/>
      <c r="L576" s="242"/>
      <c r="M576" s="243"/>
      <c r="N576" s="244"/>
      <c r="O576" s="244"/>
      <c r="P576" s="245">
        <f>SUM(P577:P579)</f>
        <v>0</v>
      </c>
      <c r="Q576" s="244"/>
      <c r="R576" s="245">
        <f>SUM(R577:R579)</f>
        <v>0</v>
      </c>
      <c r="S576" s="244"/>
      <c r="T576" s="246">
        <f>SUM(T577:T579)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47" t="s">
        <v>90</v>
      </c>
      <c r="AT576" s="248" t="s">
        <v>81</v>
      </c>
      <c r="AU576" s="248" t="s">
        <v>90</v>
      </c>
      <c r="AY576" s="247" t="s">
        <v>195</v>
      </c>
      <c r="BK576" s="249">
        <f>SUM(BK577:BK579)</f>
        <v>0</v>
      </c>
    </row>
    <row r="577" spans="1:65" s="2" customFormat="1" ht="24.15" customHeight="1">
      <c r="A577" s="41"/>
      <c r="B577" s="42"/>
      <c r="C577" s="250" t="s">
        <v>759</v>
      </c>
      <c r="D577" s="250" t="s">
        <v>196</v>
      </c>
      <c r="E577" s="251" t="s">
        <v>760</v>
      </c>
      <c r="F577" s="252" t="s">
        <v>761</v>
      </c>
      <c r="G577" s="253" t="s">
        <v>268</v>
      </c>
      <c r="H577" s="254">
        <v>754.308</v>
      </c>
      <c r="I577" s="255"/>
      <c r="J577" s="256">
        <f>ROUND(I577*H577,2)</f>
        <v>0</v>
      </c>
      <c r="K577" s="257"/>
      <c r="L577" s="44"/>
      <c r="M577" s="258" t="s">
        <v>1</v>
      </c>
      <c r="N577" s="259" t="s">
        <v>47</v>
      </c>
      <c r="O577" s="94"/>
      <c r="P577" s="260">
        <f>O577*H577</f>
        <v>0</v>
      </c>
      <c r="Q577" s="260">
        <v>0</v>
      </c>
      <c r="R577" s="260">
        <f>Q577*H577</f>
        <v>0</v>
      </c>
      <c r="S577" s="260">
        <v>0</v>
      </c>
      <c r="T577" s="261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62" t="s">
        <v>200</v>
      </c>
      <c r="AT577" s="262" t="s">
        <v>196</v>
      </c>
      <c r="AU577" s="262" t="s">
        <v>92</v>
      </c>
      <c r="AY577" s="18" t="s">
        <v>195</v>
      </c>
      <c r="BE577" s="154">
        <f>IF(N577="základní",J577,0)</f>
        <v>0</v>
      </c>
      <c r="BF577" s="154">
        <f>IF(N577="snížená",J577,0)</f>
        <v>0</v>
      </c>
      <c r="BG577" s="154">
        <f>IF(N577="zákl. přenesená",J577,0)</f>
        <v>0</v>
      </c>
      <c r="BH577" s="154">
        <f>IF(N577="sníž. přenesená",J577,0)</f>
        <v>0</v>
      </c>
      <c r="BI577" s="154">
        <f>IF(N577="nulová",J577,0)</f>
        <v>0</v>
      </c>
      <c r="BJ577" s="18" t="s">
        <v>90</v>
      </c>
      <c r="BK577" s="154">
        <f>ROUND(I577*H577,2)</f>
        <v>0</v>
      </c>
      <c r="BL577" s="18" t="s">
        <v>200</v>
      </c>
      <c r="BM577" s="262" t="s">
        <v>762</v>
      </c>
    </row>
    <row r="578" spans="1:47" s="2" customFormat="1" ht="12">
      <c r="A578" s="41"/>
      <c r="B578" s="42"/>
      <c r="C578" s="43"/>
      <c r="D578" s="263" t="s">
        <v>202</v>
      </c>
      <c r="E578" s="43"/>
      <c r="F578" s="264" t="s">
        <v>761</v>
      </c>
      <c r="G578" s="43"/>
      <c r="H578" s="43"/>
      <c r="I578" s="221"/>
      <c r="J578" s="43"/>
      <c r="K578" s="43"/>
      <c r="L578" s="44"/>
      <c r="M578" s="265"/>
      <c r="N578" s="266"/>
      <c r="O578" s="94"/>
      <c r="P578" s="94"/>
      <c r="Q578" s="94"/>
      <c r="R578" s="94"/>
      <c r="S578" s="94"/>
      <c r="T578" s="95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T578" s="18" t="s">
        <v>202</v>
      </c>
      <c r="AU578" s="18" t="s">
        <v>92</v>
      </c>
    </row>
    <row r="579" spans="1:51" s="13" customFormat="1" ht="12">
      <c r="A579" s="13"/>
      <c r="B579" s="267"/>
      <c r="C579" s="268"/>
      <c r="D579" s="263" t="s">
        <v>203</v>
      </c>
      <c r="E579" s="269" t="s">
        <v>1</v>
      </c>
      <c r="F579" s="270" t="s">
        <v>763</v>
      </c>
      <c r="G579" s="268"/>
      <c r="H579" s="271">
        <v>754.308</v>
      </c>
      <c r="I579" s="272"/>
      <c r="J579" s="268"/>
      <c r="K579" s="268"/>
      <c r="L579" s="273"/>
      <c r="M579" s="274"/>
      <c r="N579" s="275"/>
      <c r="O579" s="275"/>
      <c r="P579" s="275"/>
      <c r="Q579" s="275"/>
      <c r="R579" s="275"/>
      <c r="S579" s="275"/>
      <c r="T579" s="27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77" t="s">
        <v>203</v>
      </c>
      <c r="AU579" s="277" t="s">
        <v>92</v>
      </c>
      <c r="AV579" s="13" t="s">
        <v>92</v>
      </c>
      <c r="AW579" s="13" t="s">
        <v>35</v>
      </c>
      <c r="AX579" s="13" t="s">
        <v>90</v>
      </c>
      <c r="AY579" s="277" t="s">
        <v>195</v>
      </c>
    </row>
    <row r="580" spans="1:63" s="12" customFormat="1" ht="25.9" customHeight="1">
      <c r="A580" s="12"/>
      <c r="B580" s="236"/>
      <c r="C580" s="237"/>
      <c r="D580" s="238" t="s">
        <v>81</v>
      </c>
      <c r="E580" s="239" t="s">
        <v>764</v>
      </c>
      <c r="F580" s="239" t="s">
        <v>765</v>
      </c>
      <c r="G580" s="237"/>
      <c r="H580" s="237"/>
      <c r="I580" s="240"/>
      <c r="J580" s="241">
        <f>BK580</f>
        <v>0</v>
      </c>
      <c r="K580" s="237"/>
      <c r="L580" s="242"/>
      <c r="M580" s="243"/>
      <c r="N580" s="244"/>
      <c r="O580" s="244"/>
      <c r="P580" s="245">
        <f>SUM(P581:P642)</f>
        <v>0</v>
      </c>
      <c r="Q580" s="244"/>
      <c r="R580" s="245">
        <f>SUM(R581:R642)</f>
        <v>6.548529380000001</v>
      </c>
      <c r="S580" s="244"/>
      <c r="T580" s="246">
        <f>SUM(T581:T642)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47" t="s">
        <v>92</v>
      </c>
      <c r="AT580" s="248" t="s">
        <v>81</v>
      </c>
      <c r="AU580" s="248" t="s">
        <v>82</v>
      </c>
      <c r="AY580" s="247" t="s">
        <v>195</v>
      </c>
      <c r="BK580" s="249">
        <f>SUM(BK581:BK642)</f>
        <v>0</v>
      </c>
    </row>
    <row r="581" spans="1:65" s="2" customFormat="1" ht="24.15" customHeight="1">
      <c r="A581" s="41"/>
      <c r="B581" s="42"/>
      <c r="C581" s="250" t="s">
        <v>766</v>
      </c>
      <c r="D581" s="250" t="s">
        <v>196</v>
      </c>
      <c r="E581" s="251" t="s">
        <v>767</v>
      </c>
      <c r="F581" s="252" t="s">
        <v>768</v>
      </c>
      <c r="G581" s="253" t="s">
        <v>199</v>
      </c>
      <c r="H581" s="254">
        <v>130.378</v>
      </c>
      <c r="I581" s="255"/>
      <c r="J581" s="256">
        <f>ROUND(I581*H581,2)</f>
        <v>0</v>
      </c>
      <c r="K581" s="257"/>
      <c r="L581" s="44"/>
      <c r="M581" s="258" t="s">
        <v>1</v>
      </c>
      <c r="N581" s="259" t="s">
        <v>47</v>
      </c>
      <c r="O581" s="94"/>
      <c r="P581" s="260">
        <f>O581*H581</f>
        <v>0</v>
      </c>
      <c r="Q581" s="260">
        <v>0.00024</v>
      </c>
      <c r="R581" s="260">
        <f>Q581*H581</f>
        <v>0.031290719999999994</v>
      </c>
      <c r="S581" s="260">
        <v>0</v>
      </c>
      <c r="T581" s="261">
        <f>S581*H581</f>
        <v>0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62" t="s">
        <v>308</v>
      </c>
      <c r="AT581" s="262" t="s">
        <v>196</v>
      </c>
      <c r="AU581" s="262" t="s">
        <v>90</v>
      </c>
      <c r="AY581" s="18" t="s">
        <v>195</v>
      </c>
      <c r="BE581" s="154">
        <f>IF(N581="základní",J581,0)</f>
        <v>0</v>
      </c>
      <c r="BF581" s="154">
        <f>IF(N581="snížená",J581,0)</f>
        <v>0</v>
      </c>
      <c r="BG581" s="154">
        <f>IF(N581="zákl. přenesená",J581,0)</f>
        <v>0</v>
      </c>
      <c r="BH581" s="154">
        <f>IF(N581="sníž. přenesená",J581,0)</f>
        <v>0</v>
      </c>
      <c r="BI581" s="154">
        <f>IF(N581="nulová",J581,0)</f>
        <v>0</v>
      </c>
      <c r="BJ581" s="18" t="s">
        <v>90</v>
      </c>
      <c r="BK581" s="154">
        <f>ROUND(I581*H581,2)</f>
        <v>0</v>
      </c>
      <c r="BL581" s="18" t="s">
        <v>308</v>
      </c>
      <c r="BM581" s="262" t="s">
        <v>769</v>
      </c>
    </row>
    <row r="582" spans="1:47" s="2" customFormat="1" ht="12">
      <c r="A582" s="41"/>
      <c r="B582" s="42"/>
      <c r="C582" s="43"/>
      <c r="D582" s="263" t="s">
        <v>202</v>
      </c>
      <c r="E582" s="43"/>
      <c r="F582" s="264" t="s">
        <v>768</v>
      </c>
      <c r="G582" s="43"/>
      <c r="H582" s="43"/>
      <c r="I582" s="221"/>
      <c r="J582" s="43"/>
      <c r="K582" s="43"/>
      <c r="L582" s="44"/>
      <c r="M582" s="265"/>
      <c r="N582" s="266"/>
      <c r="O582" s="94"/>
      <c r="P582" s="94"/>
      <c r="Q582" s="94"/>
      <c r="R582" s="94"/>
      <c r="S582" s="94"/>
      <c r="T582" s="95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18" t="s">
        <v>202</v>
      </c>
      <c r="AU582" s="18" t="s">
        <v>90</v>
      </c>
    </row>
    <row r="583" spans="1:51" s="14" customFormat="1" ht="12">
      <c r="A583" s="14"/>
      <c r="B583" s="289"/>
      <c r="C583" s="290"/>
      <c r="D583" s="263" t="s">
        <v>203</v>
      </c>
      <c r="E583" s="291" t="s">
        <v>1</v>
      </c>
      <c r="F583" s="292" t="s">
        <v>770</v>
      </c>
      <c r="G583" s="290"/>
      <c r="H583" s="291" t="s">
        <v>1</v>
      </c>
      <c r="I583" s="293"/>
      <c r="J583" s="290"/>
      <c r="K583" s="290"/>
      <c r="L583" s="294"/>
      <c r="M583" s="295"/>
      <c r="N583" s="296"/>
      <c r="O583" s="296"/>
      <c r="P583" s="296"/>
      <c r="Q583" s="296"/>
      <c r="R583" s="296"/>
      <c r="S583" s="296"/>
      <c r="T583" s="29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98" t="s">
        <v>203</v>
      </c>
      <c r="AU583" s="298" t="s">
        <v>90</v>
      </c>
      <c r="AV583" s="14" t="s">
        <v>90</v>
      </c>
      <c r="AW583" s="14" t="s">
        <v>35</v>
      </c>
      <c r="AX583" s="14" t="s">
        <v>82</v>
      </c>
      <c r="AY583" s="298" t="s">
        <v>195</v>
      </c>
    </row>
    <row r="584" spans="1:51" s="13" customFormat="1" ht="12">
      <c r="A584" s="13"/>
      <c r="B584" s="267"/>
      <c r="C584" s="268"/>
      <c r="D584" s="263" t="s">
        <v>203</v>
      </c>
      <c r="E584" s="269" t="s">
        <v>1</v>
      </c>
      <c r="F584" s="270" t="s">
        <v>771</v>
      </c>
      <c r="G584" s="268"/>
      <c r="H584" s="271">
        <v>130.378</v>
      </c>
      <c r="I584" s="272"/>
      <c r="J584" s="268"/>
      <c r="K584" s="268"/>
      <c r="L584" s="273"/>
      <c r="M584" s="274"/>
      <c r="N584" s="275"/>
      <c r="O584" s="275"/>
      <c r="P584" s="275"/>
      <c r="Q584" s="275"/>
      <c r="R584" s="275"/>
      <c r="S584" s="275"/>
      <c r="T584" s="27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77" t="s">
        <v>203</v>
      </c>
      <c r="AU584" s="277" t="s">
        <v>90</v>
      </c>
      <c r="AV584" s="13" t="s">
        <v>92</v>
      </c>
      <c r="AW584" s="13" t="s">
        <v>35</v>
      </c>
      <c r="AX584" s="13" t="s">
        <v>90</v>
      </c>
      <c r="AY584" s="277" t="s">
        <v>195</v>
      </c>
    </row>
    <row r="585" spans="1:65" s="2" customFormat="1" ht="24.15" customHeight="1">
      <c r="A585" s="41"/>
      <c r="B585" s="42"/>
      <c r="C585" s="278" t="s">
        <v>772</v>
      </c>
      <c r="D585" s="278" t="s">
        <v>206</v>
      </c>
      <c r="E585" s="279" t="s">
        <v>773</v>
      </c>
      <c r="F585" s="280" t="s">
        <v>774</v>
      </c>
      <c r="G585" s="281" t="s">
        <v>268</v>
      </c>
      <c r="H585" s="282">
        <v>2.754</v>
      </c>
      <c r="I585" s="283"/>
      <c r="J585" s="284">
        <f>ROUND(I585*H585,2)</f>
        <v>0</v>
      </c>
      <c r="K585" s="285"/>
      <c r="L585" s="286"/>
      <c r="M585" s="287" t="s">
        <v>1</v>
      </c>
      <c r="N585" s="288" t="s">
        <v>47</v>
      </c>
      <c r="O585" s="94"/>
      <c r="P585" s="260">
        <f>O585*H585</f>
        <v>0</v>
      </c>
      <c r="Q585" s="260">
        <v>1</v>
      </c>
      <c r="R585" s="260">
        <f>Q585*H585</f>
        <v>2.754</v>
      </c>
      <c r="S585" s="260">
        <v>0</v>
      </c>
      <c r="T585" s="261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62" t="s">
        <v>405</v>
      </c>
      <c r="AT585" s="262" t="s">
        <v>206</v>
      </c>
      <c r="AU585" s="262" t="s">
        <v>90</v>
      </c>
      <c r="AY585" s="18" t="s">
        <v>195</v>
      </c>
      <c r="BE585" s="154">
        <f>IF(N585="základní",J585,0)</f>
        <v>0</v>
      </c>
      <c r="BF585" s="154">
        <f>IF(N585="snížená",J585,0)</f>
        <v>0</v>
      </c>
      <c r="BG585" s="154">
        <f>IF(N585="zákl. přenesená",J585,0)</f>
        <v>0</v>
      </c>
      <c r="BH585" s="154">
        <f>IF(N585="sníž. přenesená",J585,0)</f>
        <v>0</v>
      </c>
      <c r="BI585" s="154">
        <f>IF(N585="nulová",J585,0)</f>
        <v>0</v>
      </c>
      <c r="BJ585" s="18" t="s">
        <v>90</v>
      </c>
      <c r="BK585" s="154">
        <f>ROUND(I585*H585,2)</f>
        <v>0</v>
      </c>
      <c r="BL585" s="18" t="s">
        <v>308</v>
      </c>
      <c r="BM585" s="262" t="s">
        <v>775</v>
      </c>
    </row>
    <row r="586" spans="1:47" s="2" customFormat="1" ht="12">
      <c r="A586" s="41"/>
      <c r="B586" s="42"/>
      <c r="C586" s="43"/>
      <c r="D586" s="263" t="s">
        <v>202</v>
      </c>
      <c r="E586" s="43"/>
      <c r="F586" s="264" t="s">
        <v>774</v>
      </c>
      <c r="G586" s="43"/>
      <c r="H586" s="43"/>
      <c r="I586" s="221"/>
      <c r="J586" s="43"/>
      <c r="K586" s="43"/>
      <c r="L586" s="44"/>
      <c r="M586" s="265"/>
      <c r="N586" s="266"/>
      <c r="O586" s="94"/>
      <c r="P586" s="94"/>
      <c r="Q586" s="94"/>
      <c r="R586" s="94"/>
      <c r="S586" s="94"/>
      <c r="T586" s="95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T586" s="18" t="s">
        <v>202</v>
      </c>
      <c r="AU586" s="18" t="s">
        <v>90</v>
      </c>
    </row>
    <row r="587" spans="1:51" s="14" customFormat="1" ht="12">
      <c r="A587" s="14"/>
      <c r="B587" s="289"/>
      <c r="C587" s="290"/>
      <c r="D587" s="263" t="s">
        <v>203</v>
      </c>
      <c r="E587" s="291" t="s">
        <v>1</v>
      </c>
      <c r="F587" s="292" t="s">
        <v>770</v>
      </c>
      <c r="G587" s="290"/>
      <c r="H587" s="291" t="s">
        <v>1</v>
      </c>
      <c r="I587" s="293"/>
      <c r="J587" s="290"/>
      <c r="K587" s="290"/>
      <c r="L587" s="294"/>
      <c r="M587" s="295"/>
      <c r="N587" s="296"/>
      <c r="O587" s="296"/>
      <c r="P587" s="296"/>
      <c r="Q587" s="296"/>
      <c r="R587" s="296"/>
      <c r="S587" s="296"/>
      <c r="T587" s="29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98" t="s">
        <v>203</v>
      </c>
      <c r="AU587" s="298" t="s">
        <v>90</v>
      </c>
      <c r="AV587" s="14" t="s">
        <v>90</v>
      </c>
      <c r="AW587" s="14" t="s">
        <v>35</v>
      </c>
      <c r="AX587" s="14" t="s">
        <v>82</v>
      </c>
      <c r="AY587" s="298" t="s">
        <v>195</v>
      </c>
    </row>
    <row r="588" spans="1:51" s="13" customFormat="1" ht="12">
      <c r="A588" s="13"/>
      <c r="B588" s="267"/>
      <c r="C588" s="268"/>
      <c r="D588" s="263" t="s">
        <v>203</v>
      </c>
      <c r="E588" s="269" t="s">
        <v>1</v>
      </c>
      <c r="F588" s="270" t="s">
        <v>776</v>
      </c>
      <c r="G588" s="268"/>
      <c r="H588" s="271">
        <v>2.754</v>
      </c>
      <c r="I588" s="272"/>
      <c r="J588" s="268"/>
      <c r="K588" s="268"/>
      <c r="L588" s="273"/>
      <c r="M588" s="274"/>
      <c r="N588" s="275"/>
      <c r="O588" s="275"/>
      <c r="P588" s="275"/>
      <c r="Q588" s="275"/>
      <c r="R588" s="275"/>
      <c r="S588" s="275"/>
      <c r="T588" s="27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77" t="s">
        <v>203</v>
      </c>
      <c r="AU588" s="277" t="s">
        <v>90</v>
      </c>
      <c r="AV588" s="13" t="s">
        <v>92</v>
      </c>
      <c r="AW588" s="13" t="s">
        <v>35</v>
      </c>
      <c r="AX588" s="13" t="s">
        <v>90</v>
      </c>
      <c r="AY588" s="277" t="s">
        <v>195</v>
      </c>
    </row>
    <row r="589" spans="1:65" s="2" customFormat="1" ht="33" customHeight="1">
      <c r="A589" s="41"/>
      <c r="B589" s="42"/>
      <c r="C589" s="250" t="s">
        <v>777</v>
      </c>
      <c r="D589" s="250" t="s">
        <v>196</v>
      </c>
      <c r="E589" s="251" t="s">
        <v>778</v>
      </c>
      <c r="F589" s="252" t="s">
        <v>779</v>
      </c>
      <c r="G589" s="253" t="s">
        <v>199</v>
      </c>
      <c r="H589" s="254">
        <v>53.465</v>
      </c>
      <c r="I589" s="255"/>
      <c r="J589" s="256">
        <f>ROUND(I589*H589,2)</f>
        <v>0</v>
      </c>
      <c r="K589" s="257"/>
      <c r="L589" s="44"/>
      <c r="M589" s="258" t="s">
        <v>1</v>
      </c>
      <c r="N589" s="259" t="s">
        <v>47</v>
      </c>
      <c r="O589" s="94"/>
      <c r="P589" s="260">
        <f>O589*H589</f>
        <v>0</v>
      </c>
      <c r="Q589" s="260">
        <v>0.00017</v>
      </c>
      <c r="R589" s="260">
        <f>Q589*H589</f>
        <v>0.009089050000000001</v>
      </c>
      <c r="S589" s="260">
        <v>0</v>
      </c>
      <c r="T589" s="261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62" t="s">
        <v>308</v>
      </c>
      <c r="AT589" s="262" t="s">
        <v>196</v>
      </c>
      <c r="AU589" s="262" t="s">
        <v>90</v>
      </c>
      <c r="AY589" s="18" t="s">
        <v>195</v>
      </c>
      <c r="BE589" s="154">
        <f>IF(N589="základní",J589,0)</f>
        <v>0</v>
      </c>
      <c r="BF589" s="154">
        <f>IF(N589="snížená",J589,0)</f>
        <v>0</v>
      </c>
      <c r="BG589" s="154">
        <f>IF(N589="zákl. přenesená",J589,0)</f>
        <v>0</v>
      </c>
      <c r="BH589" s="154">
        <f>IF(N589="sníž. přenesená",J589,0)</f>
        <v>0</v>
      </c>
      <c r="BI589" s="154">
        <f>IF(N589="nulová",J589,0)</f>
        <v>0</v>
      </c>
      <c r="BJ589" s="18" t="s">
        <v>90</v>
      </c>
      <c r="BK589" s="154">
        <f>ROUND(I589*H589,2)</f>
        <v>0</v>
      </c>
      <c r="BL589" s="18" t="s">
        <v>308</v>
      </c>
      <c r="BM589" s="262" t="s">
        <v>780</v>
      </c>
    </row>
    <row r="590" spans="1:47" s="2" customFormat="1" ht="12">
      <c r="A590" s="41"/>
      <c r="B590" s="42"/>
      <c r="C590" s="43"/>
      <c r="D590" s="263" t="s">
        <v>202</v>
      </c>
      <c r="E590" s="43"/>
      <c r="F590" s="264" t="s">
        <v>779</v>
      </c>
      <c r="G590" s="43"/>
      <c r="H590" s="43"/>
      <c r="I590" s="221"/>
      <c r="J590" s="43"/>
      <c r="K590" s="43"/>
      <c r="L590" s="44"/>
      <c r="M590" s="265"/>
      <c r="N590" s="266"/>
      <c r="O590" s="94"/>
      <c r="P590" s="94"/>
      <c r="Q590" s="94"/>
      <c r="R590" s="94"/>
      <c r="S590" s="94"/>
      <c r="T590" s="95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18" t="s">
        <v>202</v>
      </c>
      <c r="AU590" s="18" t="s">
        <v>90</v>
      </c>
    </row>
    <row r="591" spans="1:51" s="14" customFormat="1" ht="12">
      <c r="A591" s="14"/>
      <c r="B591" s="289"/>
      <c r="C591" s="290"/>
      <c r="D591" s="263" t="s">
        <v>203</v>
      </c>
      <c r="E591" s="291" t="s">
        <v>1</v>
      </c>
      <c r="F591" s="292" t="s">
        <v>518</v>
      </c>
      <c r="G591" s="290"/>
      <c r="H591" s="291" t="s">
        <v>1</v>
      </c>
      <c r="I591" s="293"/>
      <c r="J591" s="290"/>
      <c r="K591" s="290"/>
      <c r="L591" s="294"/>
      <c r="M591" s="295"/>
      <c r="N591" s="296"/>
      <c r="O591" s="296"/>
      <c r="P591" s="296"/>
      <c r="Q591" s="296"/>
      <c r="R591" s="296"/>
      <c r="S591" s="296"/>
      <c r="T591" s="29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98" t="s">
        <v>203</v>
      </c>
      <c r="AU591" s="298" t="s">
        <v>90</v>
      </c>
      <c r="AV591" s="14" t="s">
        <v>90</v>
      </c>
      <c r="AW591" s="14" t="s">
        <v>35</v>
      </c>
      <c r="AX591" s="14" t="s">
        <v>82</v>
      </c>
      <c r="AY591" s="298" t="s">
        <v>195</v>
      </c>
    </row>
    <row r="592" spans="1:51" s="13" customFormat="1" ht="12">
      <c r="A592" s="13"/>
      <c r="B592" s="267"/>
      <c r="C592" s="268"/>
      <c r="D592" s="263" t="s">
        <v>203</v>
      </c>
      <c r="E592" s="269" t="s">
        <v>1</v>
      </c>
      <c r="F592" s="270" t="s">
        <v>781</v>
      </c>
      <c r="G592" s="268"/>
      <c r="H592" s="271">
        <v>53.465</v>
      </c>
      <c r="I592" s="272"/>
      <c r="J592" s="268"/>
      <c r="K592" s="268"/>
      <c r="L592" s="273"/>
      <c r="M592" s="274"/>
      <c r="N592" s="275"/>
      <c r="O592" s="275"/>
      <c r="P592" s="275"/>
      <c r="Q592" s="275"/>
      <c r="R592" s="275"/>
      <c r="S592" s="275"/>
      <c r="T592" s="27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77" t="s">
        <v>203</v>
      </c>
      <c r="AU592" s="277" t="s">
        <v>90</v>
      </c>
      <c r="AV592" s="13" t="s">
        <v>92</v>
      </c>
      <c r="AW592" s="13" t="s">
        <v>35</v>
      </c>
      <c r="AX592" s="13" t="s">
        <v>90</v>
      </c>
      <c r="AY592" s="277" t="s">
        <v>195</v>
      </c>
    </row>
    <row r="593" spans="1:65" s="2" customFormat="1" ht="24.15" customHeight="1">
      <c r="A593" s="41"/>
      <c r="B593" s="42"/>
      <c r="C593" s="278" t="s">
        <v>782</v>
      </c>
      <c r="D593" s="278" t="s">
        <v>206</v>
      </c>
      <c r="E593" s="279" t="s">
        <v>783</v>
      </c>
      <c r="F593" s="280" t="s">
        <v>784</v>
      </c>
      <c r="G593" s="281" t="s">
        <v>199</v>
      </c>
      <c r="H593" s="282">
        <v>53.465</v>
      </c>
      <c r="I593" s="283"/>
      <c r="J593" s="284">
        <f>ROUND(I593*H593,2)</f>
        <v>0</v>
      </c>
      <c r="K593" s="285"/>
      <c r="L593" s="286"/>
      <c r="M593" s="287" t="s">
        <v>1</v>
      </c>
      <c r="N593" s="288" t="s">
        <v>47</v>
      </c>
      <c r="O593" s="94"/>
      <c r="P593" s="260">
        <f>O593*H593</f>
        <v>0</v>
      </c>
      <c r="Q593" s="260">
        <v>0.03829</v>
      </c>
      <c r="R593" s="260">
        <f>Q593*H593</f>
        <v>2.04717485</v>
      </c>
      <c r="S593" s="260">
        <v>0</v>
      </c>
      <c r="T593" s="261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62" t="s">
        <v>405</v>
      </c>
      <c r="AT593" s="262" t="s">
        <v>206</v>
      </c>
      <c r="AU593" s="262" t="s">
        <v>90</v>
      </c>
      <c r="AY593" s="18" t="s">
        <v>195</v>
      </c>
      <c r="BE593" s="154">
        <f>IF(N593="základní",J593,0)</f>
        <v>0</v>
      </c>
      <c r="BF593" s="154">
        <f>IF(N593="snížená",J593,0)</f>
        <v>0</v>
      </c>
      <c r="BG593" s="154">
        <f>IF(N593="zákl. přenesená",J593,0)</f>
        <v>0</v>
      </c>
      <c r="BH593" s="154">
        <f>IF(N593="sníž. přenesená",J593,0)</f>
        <v>0</v>
      </c>
      <c r="BI593" s="154">
        <f>IF(N593="nulová",J593,0)</f>
        <v>0</v>
      </c>
      <c r="BJ593" s="18" t="s">
        <v>90</v>
      </c>
      <c r="BK593" s="154">
        <f>ROUND(I593*H593,2)</f>
        <v>0</v>
      </c>
      <c r="BL593" s="18" t="s">
        <v>308</v>
      </c>
      <c r="BM593" s="262" t="s">
        <v>785</v>
      </c>
    </row>
    <row r="594" spans="1:47" s="2" customFormat="1" ht="12">
      <c r="A594" s="41"/>
      <c r="B594" s="42"/>
      <c r="C594" s="43"/>
      <c r="D594" s="263" t="s">
        <v>202</v>
      </c>
      <c r="E594" s="43"/>
      <c r="F594" s="264" t="s">
        <v>784</v>
      </c>
      <c r="G594" s="43"/>
      <c r="H594" s="43"/>
      <c r="I594" s="221"/>
      <c r="J594" s="43"/>
      <c r="K594" s="43"/>
      <c r="L594" s="44"/>
      <c r="M594" s="265"/>
      <c r="N594" s="266"/>
      <c r="O594" s="94"/>
      <c r="P594" s="94"/>
      <c r="Q594" s="94"/>
      <c r="R594" s="94"/>
      <c r="S594" s="94"/>
      <c r="T594" s="95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18" t="s">
        <v>202</v>
      </c>
      <c r="AU594" s="18" t="s">
        <v>90</v>
      </c>
    </row>
    <row r="595" spans="1:65" s="2" customFormat="1" ht="24.15" customHeight="1">
      <c r="A595" s="41"/>
      <c r="B595" s="42"/>
      <c r="C595" s="250" t="s">
        <v>786</v>
      </c>
      <c r="D595" s="250" t="s">
        <v>196</v>
      </c>
      <c r="E595" s="251" t="s">
        <v>787</v>
      </c>
      <c r="F595" s="252" t="s">
        <v>788</v>
      </c>
      <c r="G595" s="253" t="s">
        <v>199</v>
      </c>
      <c r="H595" s="254">
        <v>17.1</v>
      </c>
      <c r="I595" s="255"/>
      <c r="J595" s="256">
        <f>ROUND(I595*H595,2)</f>
        <v>0</v>
      </c>
      <c r="K595" s="257"/>
      <c r="L595" s="44"/>
      <c r="M595" s="258" t="s">
        <v>1</v>
      </c>
      <c r="N595" s="259" t="s">
        <v>47</v>
      </c>
      <c r="O595" s="94"/>
      <c r="P595" s="260">
        <f>O595*H595</f>
        <v>0</v>
      </c>
      <c r="Q595" s="260">
        <v>0.00014</v>
      </c>
      <c r="R595" s="260">
        <f>Q595*H595</f>
        <v>0.002394</v>
      </c>
      <c r="S595" s="260">
        <v>0</v>
      </c>
      <c r="T595" s="261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62" t="s">
        <v>308</v>
      </c>
      <c r="AT595" s="262" t="s">
        <v>196</v>
      </c>
      <c r="AU595" s="262" t="s">
        <v>90</v>
      </c>
      <c r="AY595" s="18" t="s">
        <v>195</v>
      </c>
      <c r="BE595" s="154">
        <f>IF(N595="základní",J595,0)</f>
        <v>0</v>
      </c>
      <c r="BF595" s="154">
        <f>IF(N595="snížená",J595,0)</f>
        <v>0</v>
      </c>
      <c r="BG595" s="154">
        <f>IF(N595="zákl. přenesená",J595,0)</f>
        <v>0</v>
      </c>
      <c r="BH595" s="154">
        <f>IF(N595="sníž. přenesená",J595,0)</f>
        <v>0</v>
      </c>
      <c r="BI595" s="154">
        <f>IF(N595="nulová",J595,0)</f>
        <v>0</v>
      </c>
      <c r="BJ595" s="18" t="s">
        <v>90</v>
      </c>
      <c r="BK595" s="154">
        <f>ROUND(I595*H595,2)</f>
        <v>0</v>
      </c>
      <c r="BL595" s="18" t="s">
        <v>308</v>
      </c>
      <c r="BM595" s="262" t="s">
        <v>789</v>
      </c>
    </row>
    <row r="596" spans="1:47" s="2" customFormat="1" ht="12">
      <c r="A596" s="41"/>
      <c r="B596" s="42"/>
      <c r="C596" s="43"/>
      <c r="D596" s="263" t="s">
        <v>202</v>
      </c>
      <c r="E596" s="43"/>
      <c r="F596" s="264" t="s">
        <v>788</v>
      </c>
      <c r="G596" s="43"/>
      <c r="H596" s="43"/>
      <c r="I596" s="221"/>
      <c r="J596" s="43"/>
      <c r="K596" s="43"/>
      <c r="L596" s="44"/>
      <c r="M596" s="265"/>
      <c r="N596" s="266"/>
      <c r="O596" s="94"/>
      <c r="P596" s="94"/>
      <c r="Q596" s="94"/>
      <c r="R596" s="94"/>
      <c r="S596" s="94"/>
      <c r="T596" s="95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18" t="s">
        <v>202</v>
      </c>
      <c r="AU596" s="18" t="s">
        <v>90</v>
      </c>
    </row>
    <row r="597" spans="1:51" s="14" customFormat="1" ht="12">
      <c r="A597" s="14"/>
      <c r="B597" s="289"/>
      <c r="C597" s="290"/>
      <c r="D597" s="263" t="s">
        <v>203</v>
      </c>
      <c r="E597" s="291" t="s">
        <v>1</v>
      </c>
      <c r="F597" s="292" t="s">
        <v>790</v>
      </c>
      <c r="G597" s="290"/>
      <c r="H597" s="291" t="s">
        <v>1</v>
      </c>
      <c r="I597" s="293"/>
      <c r="J597" s="290"/>
      <c r="K597" s="290"/>
      <c r="L597" s="294"/>
      <c r="M597" s="295"/>
      <c r="N597" s="296"/>
      <c r="O597" s="296"/>
      <c r="P597" s="296"/>
      <c r="Q597" s="296"/>
      <c r="R597" s="296"/>
      <c r="S597" s="296"/>
      <c r="T597" s="29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98" t="s">
        <v>203</v>
      </c>
      <c r="AU597" s="298" t="s">
        <v>90</v>
      </c>
      <c r="AV597" s="14" t="s">
        <v>90</v>
      </c>
      <c r="AW597" s="14" t="s">
        <v>35</v>
      </c>
      <c r="AX597" s="14" t="s">
        <v>82</v>
      </c>
      <c r="AY597" s="298" t="s">
        <v>195</v>
      </c>
    </row>
    <row r="598" spans="1:51" s="13" customFormat="1" ht="12">
      <c r="A598" s="13"/>
      <c r="B598" s="267"/>
      <c r="C598" s="268"/>
      <c r="D598" s="263" t="s">
        <v>203</v>
      </c>
      <c r="E598" s="269" t="s">
        <v>1</v>
      </c>
      <c r="F598" s="270" t="s">
        <v>791</v>
      </c>
      <c r="G598" s="268"/>
      <c r="H598" s="271">
        <v>17.1</v>
      </c>
      <c r="I598" s="272"/>
      <c r="J598" s="268"/>
      <c r="K598" s="268"/>
      <c r="L598" s="273"/>
      <c r="M598" s="274"/>
      <c r="N598" s="275"/>
      <c r="O598" s="275"/>
      <c r="P598" s="275"/>
      <c r="Q598" s="275"/>
      <c r="R598" s="275"/>
      <c r="S598" s="275"/>
      <c r="T598" s="276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77" t="s">
        <v>203</v>
      </c>
      <c r="AU598" s="277" t="s">
        <v>90</v>
      </c>
      <c r="AV598" s="13" t="s">
        <v>92</v>
      </c>
      <c r="AW598" s="13" t="s">
        <v>35</v>
      </c>
      <c r="AX598" s="13" t="s">
        <v>90</v>
      </c>
      <c r="AY598" s="277" t="s">
        <v>195</v>
      </c>
    </row>
    <row r="599" spans="1:65" s="2" customFormat="1" ht="24.15" customHeight="1">
      <c r="A599" s="41"/>
      <c r="B599" s="42"/>
      <c r="C599" s="278" t="s">
        <v>792</v>
      </c>
      <c r="D599" s="278" t="s">
        <v>206</v>
      </c>
      <c r="E599" s="279" t="s">
        <v>793</v>
      </c>
      <c r="F599" s="280" t="s">
        <v>794</v>
      </c>
      <c r="G599" s="281" t="s">
        <v>199</v>
      </c>
      <c r="H599" s="282">
        <v>17.1</v>
      </c>
      <c r="I599" s="283"/>
      <c r="J599" s="284">
        <f>ROUND(I599*H599,2)</f>
        <v>0</v>
      </c>
      <c r="K599" s="285"/>
      <c r="L599" s="286"/>
      <c r="M599" s="287" t="s">
        <v>1</v>
      </c>
      <c r="N599" s="288" t="s">
        <v>47</v>
      </c>
      <c r="O599" s="94"/>
      <c r="P599" s="260">
        <f>O599*H599</f>
        <v>0</v>
      </c>
      <c r="Q599" s="260">
        <v>0.02741</v>
      </c>
      <c r="R599" s="260">
        <f>Q599*H599</f>
        <v>0.46871100000000004</v>
      </c>
      <c r="S599" s="260">
        <v>0</v>
      </c>
      <c r="T599" s="261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62" t="s">
        <v>405</v>
      </c>
      <c r="AT599" s="262" t="s">
        <v>206</v>
      </c>
      <c r="AU599" s="262" t="s">
        <v>90</v>
      </c>
      <c r="AY599" s="18" t="s">
        <v>195</v>
      </c>
      <c r="BE599" s="154">
        <f>IF(N599="základní",J599,0)</f>
        <v>0</v>
      </c>
      <c r="BF599" s="154">
        <f>IF(N599="snížená",J599,0)</f>
        <v>0</v>
      </c>
      <c r="BG599" s="154">
        <f>IF(N599="zákl. přenesená",J599,0)</f>
        <v>0</v>
      </c>
      <c r="BH599" s="154">
        <f>IF(N599="sníž. přenesená",J599,0)</f>
        <v>0</v>
      </c>
      <c r="BI599" s="154">
        <f>IF(N599="nulová",J599,0)</f>
        <v>0</v>
      </c>
      <c r="BJ599" s="18" t="s">
        <v>90</v>
      </c>
      <c r="BK599" s="154">
        <f>ROUND(I599*H599,2)</f>
        <v>0</v>
      </c>
      <c r="BL599" s="18" t="s">
        <v>308</v>
      </c>
      <c r="BM599" s="262" t="s">
        <v>795</v>
      </c>
    </row>
    <row r="600" spans="1:47" s="2" customFormat="1" ht="12">
      <c r="A600" s="41"/>
      <c r="B600" s="42"/>
      <c r="C600" s="43"/>
      <c r="D600" s="263" t="s">
        <v>202</v>
      </c>
      <c r="E600" s="43"/>
      <c r="F600" s="264" t="s">
        <v>794</v>
      </c>
      <c r="G600" s="43"/>
      <c r="H600" s="43"/>
      <c r="I600" s="221"/>
      <c r="J600" s="43"/>
      <c r="K600" s="43"/>
      <c r="L600" s="44"/>
      <c r="M600" s="265"/>
      <c r="N600" s="266"/>
      <c r="O600" s="94"/>
      <c r="P600" s="94"/>
      <c r="Q600" s="94"/>
      <c r="R600" s="94"/>
      <c r="S600" s="94"/>
      <c r="T600" s="95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18" t="s">
        <v>202</v>
      </c>
      <c r="AU600" s="18" t="s">
        <v>90</v>
      </c>
    </row>
    <row r="601" spans="1:51" s="13" customFormat="1" ht="12">
      <c r="A601" s="13"/>
      <c r="B601" s="267"/>
      <c r="C601" s="268"/>
      <c r="D601" s="263" t="s">
        <v>203</v>
      </c>
      <c r="E601" s="269" t="s">
        <v>1</v>
      </c>
      <c r="F601" s="270" t="s">
        <v>791</v>
      </c>
      <c r="G601" s="268"/>
      <c r="H601" s="271">
        <v>17.1</v>
      </c>
      <c r="I601" s="272"/>
      <c r="J601" s="268"/>
      <c r="K601" s="268"/>
      <c r="L601" s="273"/>
      <c r="M601" s="274"/>
      <c r="N601" s="275"/>
      <c r="O601" s="275"/>
      <c r="P601" s="275"/>
      <c r="Q601" s="275"/>
      <c r="R601" s="275"/>
      <c r="S601" s="275"/>
      <c r="T601" s="27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7" t="s">
        <v>203</v>
      </c>
      <c r="AU601" s="277" t="s">
        <v>90</v>
      </c>
      <c r="AV601" s="13" t="s">
        <v>92</v>
      </c>
      <c r="AW601" s="13" t="s">
        <v>35</v>
      </c>
      <c r="AX601" s="13" t="s">
        <v>90</v>
      </c>
      <c r="AY601" s="277" t="s">
        <v>195</v>
      </c>
    </row>
    <row r="602" spans="1:65" s="2" customFormat="1" ht="24.15" customHeight="1">
      <c r="A602" s="41"/>
      <c r="B602" s="42"/>
      <c r="C602" s="250" t="s">
        <v>796</v>
      </c>
      <c r="D602" s="250" t="s">
        <v>196</v>
      </c>
      <c r="E602" s="251" t="s">
        <v>797</v>
      </c>
      <c r="F602" s="252" t="s">
        <v>798</v>
      </c>
      <c r="G602" s="253" t="s">
        <v>353</v>
      </c>
      <c r="H602" s="254">
        <v>1</v>
      </c>
      <c r="I602" s="255"/>
      <c r="J602" s="256">
        <f>ROUND(I602*H602,2)</f>
        <v>0</v>
      </c>
      <c r="K602" s="257"/>
      <c r="L602" s="44"/>
      <c r="M602" s="258" t="s">
        <v>1</v>
      </c>
      <c r="N602" s="259" t="s">
        <v>47</v>
      </c>
      <c r="O602" s="94"/>
      <c r="P602" s="260">
        <f>O602*H602</f>
        <v>0</v>
      </c>
      <c r="Q602" s="260">
        <v>0</v>
      </c>
      <c r="R602" s="260">
        <f>Q602*H602</f>
        <v>0</v>
      </c>
      <c r="S602" s="260">
        <v>0</v>
      </c>
      <c r="T602" s="261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62" t="s">
        <v>308</v>
      </c>
      <c r="AT602" s="262" t="s">
        <v>196</v>
      </c>
      <c r="AU602" s="262" t="s">
        <v>90</v>
      </c>
      <c r="AY602" s="18" t="s">
        <v>195</v>
      </c>
      <c r="BE602" s="154">
        <f>IF(N602="základní",J602,0)</f>
        <v>0</v>
      </c>
      <c r="BF602" s="154">
        <f>IF(N602="snížená",J602,0)</f>
        <v>0</v>
      </c>
      <c r="BG602" s="154">
        <f>IF(N602="zákl. přenesená",J602,0)</f>
        <v>0</v>
      </c>
      <c r="BH602" s="154">
        <f>IF(N602="sníž. přenesená",J602,0)</f>
        <v>0</v>
      </c>
      <c r="BI602" s="154">
        <f>IF(N602="nulová",J602,0)</f>
        <v>0</v>
      </c>
      <c r="BJ602" s="18" t="s">
        <v>90</v>
      </c>
      <c r="BK602" s="154">
        <f>ROUND(I602*H602,2)</f>
        <v>0</v>
      </c>
      <c r="BL602" s="18" t="s">
        <v>308</v>
      </c>
      <c r="BM602" s="262" t="s">
        <v>799</v>
      </c>
    </row>
    <row r="603" spans="1:47" s="2" customFormat="1" ht="12">
      <c r="A603" s="41"/>
      <c r="B603" s="42"/>
      <c r="C603" s="43"/>
      <c r="D603" s="263" t="s">
        <v>202</v>
      </c>
      <c r="E603" s="43"/>
      <c r="F603" s="264" t="s">
        <v>798</v>
      </c>
      <c r="G603" s="43"/>
      <c r="H603" s="43"/>
      <c r="I603" s="221"/>
      <c r="J603" s="43"/>
      <c r="K603" s="43"/>
      <c r="L603" s="44"/>
      <c r="M603" s="265"/>
      <c r="N603" s="266"/>
      <c r="O603" s="94"/>
      <c r="P603" s="94"/>
      <c r="Q603" s="94"/>
      <c r="R603" s="94"/>
      <c r="S603" s="94"/>
      <c r="T603" s="95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T603" s="18" t="s">
        <v>202</v>
      </c>
      <c r="AU603" s="18" t="s">
        <v>90</v>
      </c>
    </row>
    <row r="604" spans="1:51" s="14" customFormat="1" ht="12">
      <c r="A604" s="14"/>
      <c r="B604" s="289"/>
      <c r="C604" s="290"/>
      <c r="D604" s="263" t="s">
        <v>203</v>
      </c>
      <c r="E604" s="291" t="s">
        <v>1</v>
      </c>
      <c r="F604" s="292" t="s">
        <v>800</v>
      </c>
      <c r="G604" s="290"/>
      <c r="H604" s="291" t="s">
        <v>1</v>
      </c>
      <c r="I604" s="293"/>
      <c r="J604" s="290"/>
      <c r="K604" s="290"/>
      <c r="L604" s="294"/>
      <c r="M604" s="295"/>
      <c r="N604" s="296"/>
      <c r="O604" s="296"/>
      <c r="P604" s="296"/>
      <c r="Q604" s="296"/>
      <c r="R604" s="296"/>
      <c r="S604" s="296"/>
      <c r="T604" s="29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98" t="s">
        <v>203</v>
      </c>
      <c r="AU604" s="298" t="s">
        <v>90</v>
      </c>
      <c r="AV604" s="14" t="s">
        <v>90</v>
      </c>
      <c r="AW604" s="14" t="s">
        <v>35</v>
      </c>
      <c r="AX604" s="14" t="s">
        <v>82</v>
      </c>
      <c r="AY604" s="298" t="s">
        <v>195</v>
      </c>
    </row>
    <row r="605" spans="1:51" s="13" customFormat="1" ht="12">
      <c r="A605" s="13"/>
      <c r="B605" s="267"/>
      <c r="C605" s="268"/>
      <c r="D605" s="263" t="s">
        <v>203</v>
      </c>
      <c r="E605" s="269" t="s">
        <v>1</v>
      </c>
      <c r="F605" s="270" t="s">
        <v>90</v>
      </c>
      <c r="G605" s="268"/>
      <c r="H605" s="271">
        <v>1</v>
      </c>
      <c r="I605" s="272"/>
      <c r="J605" s="268"/>
      <c r="K605" s="268"/>
      <c r="L605" s="273"/>
      <c r="M605" s="274"/>
      <c r="N605" s="275"/>
      <c r="O605" s="275"/>
      <c r="P605" s="275"/>
      <c r="Q605" s="275"/>
      <c r="R605" s="275"/>
      <c r="S605" s="275"/>
      <c r="T605" s="27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77" t="s">
        <v>203</v>
      </c>
      <c r="AU605" s="277" t="s">
        <v>90</v>
      </c>
      <c r="AV605" s="13" t="s">
        <v>92</v>
      </c>
      <c r="AW605" s="13" t="s">
        <v>35</v>
      </c>
      <c r="AX605" s="13" t="s">
        <v>90</v>
      </c>
      <c r="AY605" s="277" t="s">
        <v>195</v>
      </c>
    </row>
    <row r="606" spans="1:65" s="2" customFormat="1" ht="24.15" customHeight="1">
      <c r="A606" s="41"/>
      <c r="B606" s="42"/>
      <c r="C606" s="278" t="s">
        <v>801</v>
      </c>
      <c r="D606" s="278" t="s">
        <v>206</v>
      </c>
      <c r="E606" s="279" t="s">
        <v>802</v>
      </c>
      <c r="F606" s="280" t="s">
        <v>803</v>
      </c>
      <c r="G606" s="281" t="s">
        <v>199</v>
      </c>
      <c r="H606" s="282">
        <v>7.544</v>
      </c>
      <c r="I606" s="283"/>
      <c r="J606" s="284">
        <f>ROUND(I606*H606,2)</f>
        <v>0</v>
      </c>
      <c r="K606" s="285"/>
      <c r="L606" s="286"/>
      <c r="M606" s="287" t="s">
        <v>1</v>
      </c>
      <c r="N606" s="288" t="s">
        <v>47</v>
      </c>
      <c r="O606" s="94"/>
      <c r="P606" s="260">
        <f>O606*H606</f>
        <v>0</v>
      </c>
      <c r="Q606" s="260">
        <v>0.03829</v>
      </c>
      <c r="R606" s="260">
        <f>Q606*H606</f>
        <v>0.28885975999999997</v>
      </c>
      <c r="S606" s="260">
        <v>0</v>
      </c>
      <c r="T606" s="261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62" t="s">
        <v>405</v>
      </c>
      <c r="AT606" s="262" t="s">
        <v>206</v>
      </c>
      <c r="AU606" s="262" t="s">
        <v>90</v>
      </c>
      <c r="AY606" s="18" t="s">
        <v>195</v>
      </c>
      <c r="BE606" s="154">
        <f>IF(N606="základní",J606,0)</f>
        <v>0</v>
      </c>
      <c r="BF606" s="154">
        <f>IF(N606="snížená",J606,0)</f>
        <v>0</v>
      </c>
      <c r="BG606" s="154">
        <f>IF(N606="zákl. přenesená",J606,0)</f>
        <v>0</v>
      </c>
      <c r="BH606" s="154">
        <f>IF(N606="sníž. přenesená",J606,0)</f>
        <v>0</v>
      </c>
      <c r="BI606" s="154">
        <f>IF(N606="nulová",J606,0)</f>
        <v>0</v>
      </c>
      <c r="BJ606" s="18" t="s">
        <v>90</v>
      </c>
      <c r="BK606" s="154">
        <f>ROUND(I606*H606,2)</f>
        <v>0</v>
      </c>
      <c r="BL606" s="18" t="s">
        <v>308</v>
      </c>
      <c r="BM606" s="262" t="s">
        <v>804</v>
      </c>
    </row>
    <row r="607" spans="1:47" s="2" customFormat="1" ht="12">
      <c r="A607" s="41"/>
      <c r="B607" s="42"/>
      <c r="C607" s="43"/>
      <c r="D607" s="263" t="s">
        <v>202</v>
      </c>
      <c r="E607" s="43"/>
      <c r="F607" s="264" t="s">
        <v>803</v>
      </c>
      <c r="G607" s="43"/>
      <c r="H607" s="43"/>
      <c r="I607" s="221"/>
      <c r="J607" s="43"/>
      <c r="K607" s="43"/>
      <c r="L607" s="44"/>
      <c r="M607" s="265"/>
      <c r="N607" s="266"/>
      <c r="O607" s="94"/>
      <c r="P607" s="94"/>
      <c r="Q607" s="94"/>
      <c r="R607" s="94"/>
      <c r="S607" s="94"/>
      <c r="T607" s="95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18" t="s">
        <v>202</v>
      </c>
      <c r="AU607" s="18" t="s">
        <v>90</v>
      </c>
    </row>
    <row r="608" spans="1:51" s="14" customFormat="1" ht="12">
      <c r="A608" s="14"/>
      <c r="B608" s="289"/>
      <c r="C608" s="290"/>
      <c r="D608" s="263" t="s">
        <v>203</v>
      </c>
      <c r="E608" s="291" t="s">
        <v>1</v>
      </c>
      <c r="F608" s="292" t="s">
        <v>800</v>
      </c>
      <c r="G608" s="290"/>
      <c r="H608" s="291" t="s">
        <v>1</v>
      </c>
      <c r="I608" s="293"/>
      <c r="J608" s="290"/>
      <c r="K608" s="290"/>
      <c r="L608" s="294"/>
      <c r="M608" s="295"/>
      <c r="N608" s="296"/>
      <c r="O608" s="296"/>
      <c r="P608" s="296"/>
      <c r="Q608" s="296"/>
      <c r="R608" s="296"/>
      <c r="S608" s="296"/>
      <c r="T608" s="29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98" t="s">
        <v>203</v>
      </c>
      <c r="AU608" s="298" t="s">
        <v>90</v>
      </c>
      <c r="AV608" s="14" t="s">
        <v>90</v>
      </c>
      <c r="AW608" s="14" t="s">
        <v>35</v>
      </c>
      <c r="AX608" s="14" t="s">
        <v>82</v>
      </c>
      <c r="AY608" s="298" t="s">
        <v>195</v>
      </c>
    </row>
    <row r="609" spans="1:51" s="13" customFormat="1" ht="12">
      <c r="A609" s="13"/>
      <c r="B609" s="267"/>
      <c r="C609" s="268"/>
      <c r="D609" s="263" t="s">
        <v>203</v>
      </c>
      <c r="E609" s="269" t="s">
        <v>1</v>
      </c>
      <c r="F609" s="270" t="s">
        <v>805</v>
      </c>
      <c r="G609" s="268"/>
      <c r="H609" s="271">
        <v>7.544</v>
      </c>
      <c r="I609" s="272"/>
      <c r="J609" s="268"/>
      <c r="K609" s="268"/>
      <c r="L609" s="273"/>
      <c r="M609" s="274"/>
      <c r="N609" s="275"/>
      <c r="O609" s="275"/>
      <c r="P609" s="275"/>
      <c r="Q609" s="275"/>
      <c r="R609" s="275"/>
      <c r="S609" s="275"/>
      <c r="T609" s="27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77" t="s">
        <v>203</v>
      </c>
      <c r="AU609" s="277" t="s">
        <v>90</v>
      </c>
      <c r="AV609" s="13" t="s">
        <v>92</v>
      </c>
      <c r="AW609" s="13" t="s">
        <v>35</v>
      </c>
      <c r="AX609" s="13" t="s">
        <v>90</v>
      </c>
      <c r="AY609" s="277" t="s">
        <v>195</v>
      </c>
    </row>
    <row r="610" spans="1:65" s="2" customFormat="1" ht="24.15" customHeight="1">
      <c r="A610" s="41"/>
      <c r="B610" s="42"/>
      <c r="C610" s="250" t="s">
        <v>806</v>
      </c>
      <c r="D610" s="250" t="s">
        <v>196</v>
      </c>
      <c r="E610" s="251" t="s">
        <v>807</v>
      </c>
      <c r="F610" s="252" t="s">
        <v>808</v>
      </c>
      <c r="G610" s="253" t="s">
        <v>353</v>
      </c>
      <c r="H610" s="254">
        <v>2</v>
      </c>
      <c r="I610" s="255"/>
      <c r="J610" s="256">
        <f>ROUND(I610*H610,2)</f>
        <v>0</v>
      </c>
      <c r="K610" s="257"/>
      <c r="L610" s="44"/>
      <c r="M610" s="258" t="s">
        <v>1</v>
      </c>
      <c r="N610" s="259" t="s">
        <v>47</v>
      </c>
      <c r="O610" s="94"/>
      <c r="P610" s="260">
        <f>O610*H610</f>
        <v>0</v>
      </c>
      <c r="Q610" s="260">
        <v>0</v>
      </c>
      <c r="R610" s="260">
        <f>Q610*H610</f>
        <v>0</v>
      </c>
      <c r="S610" s="260">
        <v>0</v>
      </c>
      <c r="T610" s="261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62" t="s">
        <v>308</v>
      </c>
      <c r="AT610" s="262" t="s">
        <v>196</v>
      </c>
      <c r="AU610" s="262" t="s">
        <v>90</v>
      </c>
      <c r="AY610" s="18" t="s">
        <v>195</v>
      </c>
      <c r="BE610" s="154">
        <f>IF(N610="základní",J610,0)</f>
        <v>0</v>
      </c>
      <c r="BF610" s="154">
        <f>IF(N610="snížená",J610,0)</f>
        <v>0</v>
      </c>
      <c r="BG610" s="154">
        <f>IF(N610="zákl. přenesená",J610,0)</f>
        <v>0</v>
      </c>
      <c r="BH610" s="154">
        <f>IF(N610="sníž. přenesená",J610,0)</f>
        <v>0</v>
      </c>
      <c r="BI610" s="154">
        <f>IF(N610="nulová",J610,0)</f>
        <v>0</v>
      </c>
      <c r="BJ610" s="18" t="s">
        <v>90</v>
      </c>
      <c r="BK610" s="154">
        <f>ROUND(I610*H610,2)</f>
        <v>0</v>
      </c>
      <c r="BL610" s="18" t="s">
        <v>308</v>
      </c>
      <c r="BM610" s="262" t="s">
        <v>809</v>
      </c>
    </row>
    <row r="611" spans="1:47" s="2" customFormat="1" ht="12">
      <c r="A611" s="41"/>
      <c r="B611" s="42"/>
      <c r="C611" s="43"/>
      <c r="D611" s="263" t="s">
        <v>202</v>
      </c>
      <c r="E611" s="43"/>
      <c r="F611" s="264" t="s">
        <v>808</v>
      </c>
      <c r="G611" s="43"/>
      <c r="H611" s="43"/>
      <c r="I611" s="221"/>
      <c r="J611" s="43"/>
      <c r="K611" s="43"/>
      <c r="L611" s="44"/>
      <c r="M611" s="265"/>
      <c r="N611" s="266"/>
      <c r="O611" s="94"/>
      <c r="P611" s="94"/>
      <c r="Q611" s="94"/>
      <c r="R611" s="94"/>
      <c r="S611" s="94"/>
      <c r="T611" s="95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18" t="s">
        <v>202</v>
      </c>
      <c r="AU611" s="18" t="s">
        <v>90</v>
      </c>
    </row>
    <row r="612" spans="1:65" s="2" customFormat="1" ht="24.15" customHeight="1">
      <c r="A612" s="41"/>
      <c r="B612" s="42"/>
      <c r="C612" s="278" t="s">
        <v>810</v>
      </c>
      <c r="D612" s="278" t="s">
        <v>206</v>
      </c>
      <c r="E612" s="279" t="s">
        <v>811</v>
      </c>
      <c r="F612" s="280" t="s">
        <v>812</v>
      </c>
      <c r="G612" s="281" t="s">
        <v>353</v>
      </c>
      <c r="H612" s="282">
        <v>2</v>
      </c>
      <c r="I612" s="283"/>
      <c r="J612" s="284">
        <f>ROUND(I612*H612,2)</f>
        <v>0</v>
      </c>
      <c r="K612" s="285"/>
      <c r="L612" s="286"/>
      <c r="M612" s="287" t="s">
        <v>1</v>
      </c>
      <c r="N612" s="288" t="s">
        <v>47</v>
      </c>
      <c r="O612" s="94"/>
      <c r="P612" s="260">
        <f>O612*H612</f>
        <v>0</v>
      </c>
      <c r="Q612" s="260">
        <v>0.153</v>
      </c>
      <c r="R612" s="260">
        <f>Q612*H612</f>
        <v>0.306</v>
      </c>
      <c r="S612" s="260">
        <v>0</v>
      </c>
      <c r="T612" s="261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62" t="s">
        <v>405</v>
      </c>
      <c r="AT612" s="262" t="s">
        <v>206</v>
      </c>
      <c r="AU612" s="262" t="s">
        <v>90</v>
      </c>
      <c r="AY612" s="18" t="s">
        <v>195</v>
      </c>
      <c r="BE612" s="154">
        <f>IF(N612="základní",J612,0)</f>
        <v>0</v>
      </c>
      <c r="BF612" s="154">
        <f>IF(N612="snížená",J612,0)</f>
        <v>0</v>
      </c>
      <c r="BG612" s="154">
        <f>IF(N612="zákl. přenesená",J612,0)</f>
        <v>0</v>
      </c>
      <c r="BH612" s="154">
        <f>IF(N612="sníž. přenesená",J612,0)</f>
        <v>0</v>
      </c>
      <c r="BI612" s="154">
        <f>IF(N612="nulová",J612,0)</f>
        <v>0</v>
      </c>
      <c r="BJ612" s="18" t="s">
        <v>90</v>
      </c>
      <c r="BK612" s="154">
        <f>ROUND(I612*H612,2)</f>
        <v>0</v>
      </c>
      <c r="BL612" s="18" t="s">
        <v>308</v>
      </c>
      <c r="BM612" s="262" t="s">
        <v>813</v>
      </c>
    </row>
    <row r="613" spans="1:47" s="2" customFormat="1" ht="12">
      <c r="A613" s="41"/>
      <c r="B613" s="42"/>
      <c r="C613" s="43"/>
      <c r="D613" s="263" t="s">
        <v>202</v>
      </c>
      <c r="E613" s="43"/>
      <c r="F613" s="264" t="s">
        <v>812</v>
      </c>
      <c r="G613" s="43"/>
      <c r="H613" s="43"/>
      <c r="I613" s="221"/>
      <c r="J613" s="43"/>
      <c r="K613" s="43"/>
      <c r="L613" s="44"/>
      <c r="M613" s="265"/>
      <c r="N613" s="266"/>
      <c r="O613" s="94"/>
      <c r="P613" s="94"/>
      <c r="Q613" s="94"/>
      <c r="R613" s="94"/>
      <c r="S613" s="94"/>
      <c r="T613" s="95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T613" s="18" t="s">
        <v>202</v>
      </c>
      <c r="AU613" s="18" t="s">
        <v>90</v>
      </c>
    </row>
    <row r="614" spans="1:65" s="2" customFormat="1" ht="33" customHeight="1">
      <c r="A614" s="41"/>
      <c r="B614" s="42"/>
      <c r="C614" s="250" t="s">
        <v>814</v>
      </c>
      <c r="D614" s="250" t="s">
        <v>196</v>
      </c>
      <c r="E614" s="251" t="s">
        <v>815</v>
      </c>
      <c r="F614" s="252" t="s">
        <v>816</v>
      </c>
      <c r="G614" s="253" t="s">
        <v>353</v>
      </c>
      <c r="H614" s="254">
        <v>4</v>
      </c>
      <c r="I614" s="255"/>
      <c r="J614" s="256">
        <f>ROUND(I614*H614,2)</f>
        <v>0</v>
      </c>
      <c r="K614" s="257"/>
      <c r="L614" s="44"/>
      <c r="M614" s="258" t="s">
        <v>1</v>
      </c>
      <c r="N614" s="259" t="s">
        <v>47</v>
      </c>
      <c r="O614" s="94"/>
      <c r="P614" s="260">
        <f>O614*H614</f>
        <v>0</v>
      </c>
      <c r="Q614" s="260">
        <v>0</v>
      </c>
      <c r="R614" s="260">
        <f>Q614*H614</f>
        <v>0</v>
      </c>
      <c r="S614" s="260">
        <v>0</v>
      </c>
      <c r="T614" s="261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62" t="s">
        <v>308</v>
      </c>
      <c r="AT614" s="262" t="s">
        <v>196</v>
      </c>
      <c r="AU614" s="262" t="s">
        <v>90</v>
      </c>
      <c r="AY614" s="18" t="s">
        <v>195</v>
      </c>
      <c r="BE614" s="154">
        <f>IF(N614="základní",J614,0)</f>
        <v>0</v>
      </c>
      <c r="BF614" s="154">
        <f>IF(N614="snížená",J614,0)</f>
        <v>0</v>
      </c>
      <c r="BG614" s="154">
        <f>IF(N614="zákl. přenesená",J614,0)</f>
        <v>0</v>
      </c>
      <c r="BH614" s="154">
        <f>IF(N614="sníž. přenesená",J614,0)</f>
        <v>0</v>
      </c>
      <c r="BI614" s="154">
        <f>IF(N614="nulová",J614,0)</f>
        <v>0</v>
      </c>
      <c r="BJ614" s="18" t="s">
        <v>90</v>
      </c>
      <c r="BK614" s="154">
        <f>ROUND(I614*H614,2)</f>
        <v>0</v>
      </c>
      <c r="BL614" s="18" t="s">
        <v>308</v>
      </c>
      <c r="BM614" s="262" t="s">
        <v>817</v>
      </c>
    </row>
    <row r="615" spans="1:47" s="2" customFormat="1" ht="12">
      <c r="A615" s="41"/>
      <c r="B615" s="42"/>
      <c r="C615" s="43"/>
      <c r="D615" s="263" t="s">
        <v>202</v>
      </c>
      <c r="E615" s="43"/>
      <c r="F615" s="264" t="s">
        <v>816</v>
      </c>
      <c r="G615" s="43"/>
      <c r="H615" s="43"/>
      <c r="I615" s="221"/>
      <c r="J615" s="43"/>
      <c r="K615" s="43"/>
      <c r="L615" s="44"/>
      <c r="M615" s="265"/>
      <c r="N615" s="266"/>
      <c r="O615" s="94"/>
      <c r="P615" s="94"/>
      <c r="Q615" s="94"/>
      <c r="R615" s="94"/>
      <c r="S615" s="94"/>
      <c r="T615" s="95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18" t="s">
        <v>202</v>
      </c>
      <c r="AU615" s="18" t="s">
        <v>90</v>
      </c>
    </row>
    <row r="616" spans="1:65" s="2" customFormat="1" ht="37.8" customHeight="1">
      <c r="A616" s="41"/>
      <c r="B616" s="42"/>
      <c r="C616" s="278" t="s">
        <v>818</v>
      </c>
      <c r="D616" s="278" t="s">
        <v>206</v>
      </c>
      <c r="E616" s="279" t="s">
        <v>819</v>
      </c>
      <c r="F616" s="280" t="s">
        <v>820</v>
      </c>
      <c r="G616" s="281" t="s">
        <v>353</v>
      </c>
      <c r="H616" s="282">
        <v>4</v>
      </c>
      <c r="I616" s="283"/>
      <c r="J616" s="284">
        <f>ROUND(I616*H616,2)</f>
        <v>0</v>
      </c>
      <c r="K616" s="285"/>
      <c r="L616" s="286"/>
      <c r="M616" s="287" t="s">
        <v>1</v>
      </c>
      <c r="N616" s="288" t="s">
        <v>47</v>
      </c>
      <c r="O616" s="94"/>
      <c r="P616" s="260">
        <f>O616*H616</f>
        <v>0</v>
      </c>
      <c r="Q616" s="260">
        <v>0.1176</v>
      </c>
      <c r="R616" s="260">
        <f>Q616*H616</f>
        <v>0.4704</v>
      </c>
      <c r="S616" s="260">
        <v>0</v>
      </c>
      <c r="T616" s="261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62" t="s">
        <v>405</v>
      </c>
      <c r="AT616" s="262" t="s">
        <v>206</v>
      </c>
      <c r="AU616" s="262" t="s">
        <v>90</v>
      </c>
      <c r="AY616" s="18" t="s">
        <v>195</v>
      </c>
      <c r="BE616" s="154">
        <f>IF(N616="základní",J616,0)</f>
        <v>0</v>
      </c>
      <c r="BF616" s="154">
        <f>IF(N616="snížená",J616,0)</f>
        <v>0</v>
      </c>
      <c r="BG616" s="154">
        <f>IF(N616="zákl. přenesená",J616,0)</f>
        <v>0</v>
      </c>
      <c r="BH616" s="154">
        <f>IF(N616="sníž. přenesená",J616,0)</f>
        <v>0</v>
      </c>
      <c r="BI616" s="154">
        <f>IF(N616="nulová",J616,0)</f>
        <v>0</v>
      </c>
      <c r="BJ616" s="18" t="s">
        <v>90</v>
      </c>
      <c r="BK616" s="154">
        <f>ROUND(I616*H616,2)</f>
        <v>0</v>
      </c>
      <c r="BL616" s="18" t="s">
        <v>308</v>
      </c>
      <c r="BM616" s="262" t="s">
        <v>821</v>
      </c>
    </row>
    <row r="617" spans="1:47" s="2" customFormat="1" ht="12">
      <c r="A617" s="41"/>
      <c r="B617" s="42"/>
      <c r="C617" s="43"/>
      <c r="D617" s="263" t="s">
        <v>202</v>
      </c>
      <c r="E617" s="43"/>
      <c r="F617" s="264" t="s">
        <v>820</v>
      </c>
      <c r="G617" s="43"/>
      <c r="H617" s="43"/>
      <c r="I617" s="221"/>
      <c r="J617" s="43"/>
      <c r="K617" s="43"/>
      <c r="L617" s="44"/>
      <c r="M617" s="265"/>
      <c r="N617" s="266"/>
      <c r="O617" s="94"/>
      <c r="P617" s="94"/>
      <c r="Q617" s="94"/>
      <c r="R617" s="94"/>
      <c r="S617" s="94"/>
      <c r="T617" s="95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18" t="s">
        <v>202</v>
      </c>
      <c r="AU617" s="18" t="s">
        <v>90</v>
      </c>
    </row>
    <row r="618" spans="1:65" s="2" customFormat="1" ht="24.15" customHeight="1">
      <c r="A618" s="41"/>
      <c r="B618" s="42"/>
      <c r="C618" s="250" t="s">
        <v>822</v>
      </c>
      <c r="D618" s="250" t="s">
        <v>196</v>
      </c>
      <c r="E618" s="251" t="s">
        <v>823</v>
      </c>
      <c r="F618" s="252" t="s">
        <v>824</v>
      </c>
      <c r="G618" s="253" t="s">
        <v>215</v>
      </c>
      <c r="H618" s="254">
        <v>6.4</v>
      </c>
      <c r="I618" s="255"/>
      <c r="J618" s="256">
        <f>ROUND(I618*H618,2)</f>
        <v>0</v>
      </c>
      <c r="K618" s="257"/>
      <c r="L618" s="44"/>
      <c r="M618" s="258" t="s">
        <v>1</v>
      </c>
      <c r="N618" s="259" t="s">
        <v>47</v>
      </c>
      <c r="O618" s="94"/>
      <c r="P618" s="260">
        <f>O618*H618</f>
        <v>0</v>
      </c>
      <c r="Q618" s="260">
        <v>0</v>
      </c>
      <c r="R618" s="260">
        <f>Q618*H618</f>
        <v>0</v>
      </c>
      <c r="S618" s="260">
        <v>0</v>
      </c>
      <c r="T618" s="261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62" t="s">
        <v>308</v>
      </c>
      <c r="AT618" s="262" t="s">
        <v>196</v>
      </c>
      <c r="AU618" s="262" t="s">
        <v>90</v>
      </c>
      <c r="AY618" s="18" t="s">
        <v>195</v>
      </c>
      <c r="BE618" s="154">
        <f>IF(N618="základní",J618,0)</f>
        <v>0</v>
      </c>
      <c r="BF618" s="154">
        <f>IF(N618="snížená",J618,0)</f>
        <v>0</v>
      </c>
      <c r="BG618" s="154">
        <f>IF(N618="zákl. přenesená",J618,0)</f>
        <v>0</v>
      </c>
      <c r="BH618" s="154">
        <f>IF(N618="sníž. přenesená",J618,0)</f>
        <v>0</v>
      </c>
      <c r="BI618" s="154">
        <f>IF(N618="nulová",J618,0)</f>
        <v>0</v>
      </c>
      <c r="BJ618" s="18" t="s">
        <v>90</v>
      </c>
      <c r="BK618" s="154">
        <f>ROUND(I618*H618,2)</f>
        <v>0</v>
      </c>
      <c r="BL618" s="18" t="s">
        <v>308</v>
      </c>
      <c r="BM618" s="262" t="s">
        <v>825</v>
      </c>
    </row>
    <row r="619" spans="1:47" s="2" customFormat="1" ht="12">
      <c r="A619" s="41"/>
      <c r="B619" s="42"/>
      <c r="C619" s="43"/>
      <c r="D619" s="263" t="s">
        <v>202</v>
      </c>
      <c r="E619" s="43"/>
      <c r="F619" s="264" t="s">
        <v>824</v>
      </c>
      <c r="G619" s="43"/>
      <c r="H619" s="43"/>
      <c r="I619" s="221"/>
      <c r="J619" s="43"/>
      <c r="K619" s="43"/>
      <c r="L619" s="44"/>
      <c r="M619" s="265"/>
      <c r="N619" s="266"/>
      <c r="O619" s="94"/>
      <c r="P619" s="94"/>
      <c r="Q619" s="94"/>
      <c r="R619" s="94"/>
      <c r="S619" s="94"/>
      <c r="T619" s="95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18" t="s">
        <v>202</v>
      </c>
      <c r="AU619" s="18" t="s">
        <v>90</v>
      </c>
    </row>
    <row r="620" spans="1:65" s="2" customFormat="1" ht="21.75" customHeight="1">
      <c r="A620" s="41"/>
      <c r="B620" s="42"/>
      <c r="C620" s="278" t="s">
        <v>826</v>
      </c>
      <c r="D620" s="278" t="s">
        <v>206</v>
      </c>
      <c r="E620" s="279" t="s">
        <v>827</v>
      </c>
      <c r="F620" s="280" t="s">
        <v>828</v>
      </c>
      <c r="G620" s="281" t="s">
        <v>215</v>
      </c>
      <c r="H620" s="282">
        <v>6.4</v>
      </c>
      <c r="I620" s="283"/>
      <c r="J620" s="284">
        <f>ROUND(I620*H620,2)</f>
        <v>0</v>
      </c>
      <c r="K620" s="285"/>
      <c r="L620" s="286"/>
      <c r="M620" s="287" t="s">
        <v>1</v>
      </c>
      <c r="N620" s="288" t="s">
        <v>47</v>
      </c>
      <c r="O620" s="94"/>
      <c r="P620" s="260">
        <f>O620*H620</f>
        <v>0</v>
      </c>
      <c r="Q620" s="260">
        <v>0.0035</v>
      </c>
      <c r="R620" s="260">
        <f>Q620*H620</f>
        <v>0.022400000000000003</v>
      </c>
      <c r="S620" s="260">
        <v>0</v>
      </c>
      <c r="T620" s="261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62" t="s">
        <v>405</v>
      </c>
      <c r="AT620" s="262" t="s">
        <v>206</v>
      </c>
      <c r="AU620" s="262" t="s">
        <v>90</v>
      </c>
      <c r="AY620" s="18" t="s">
        <v>195</v>
      </c>
      <c r="BE620" s="154">
        <f>IF(N620="základní",J620,0)</f>
        <v>0</v>
      </c>
      <c r="BF620" s="154">
        <f>IF(N620="snížená",J620,0)</f>
        <v>0</v>
      </c>
      <c r="BG620" s="154">
        <f>IF(N620="zákl. přenesená",J620,0)</f>
        <v>0</v>
      </c>
      <c r="BH620" s="154">
        <f>IF(N620="sníž. přenesená",J620,0)</f>
        <v>0</v>
      </c>
      <c r="BI620" s="154">
        <f>IF(N620="nulová",J620,0)</f>
        <v>0</v>
      </c>
      <c r="BJ620" s="18" t="s">
        <v>90</v>
      </c>
      <c r="BK620" s="154">
        <f>ROUND(I620*H620,2)</f>
        <v>0</v>
      </c>
      <c r="BL620" s="18" t="s">
        <v>308</v>
      </c>
      <c r="BM620" s="262" t="s">
        <v>829</v>
      </c>
    </row>
    <row r="621" spans="1:47" s="2" customFormat="1" ht="12">
      <c r="A621" s="41"/>
      <c r="B621" s="42"/>
      <c r="C621" s="43"/>
      <c r="D621" s="263" t="s">
        <v>202</v>
      </c>
      <c r="E621" s="43"/>
      <c r="F621" s="264" t="s">
        <v>828</v>
      </c>
      <c r="G621" s="43"/>
      <c r="H621" s="43"/>
      <c r="I621" s="221"/>
      <c r="J621" s="43"/>
      <c r="K621" s="43"/>
      <c r="L621" s="44"/>
      <c r="M621" s="265"/>
      <c r="N621" s="266"/>
      <c r="O621" s="94"/>
      <c r="P621" s="94"/>
      <c r="Q621" s="94"/>
      <c r="R621" s="94"/>
      <c r="S621" s="94"/>
      <c r="T621" s="95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18" t="s">
        <v>202</v>
      </c>
      <c r="AU621" s="18" t="s">
        <v>90</v>
      </c>
    </row>
    <row r="622" spans="1:65" s="2" customFormat="1" ht="24.15" customHeight="1">
      <c r="A622" s="41"/>
      <c r="B622" s="42"/>
      <c r="C622" s="250" t="s">
        <v>830</v>
      </c>
      <c r="D622" s="250" t="s">
        <v>196</v>
      </c>
      <c r="E622" s="251" t="s">
        <v>831</v>
      </c>
      <c r="F622" s="252" t="s">
        <v>832</v>
      </c>
      <c r="G622" s="253" t="s">
        <v>353</v>
      </c>
      <c r="H622" s="254">
        <v>13</v>
      </c>
      <c r="I622" s="255"/>
      <c r="J622" s="256">
        <f>ROUND(I622*H622,2)</f>
        <v>0</v>
      </c>
      <c r="K622" s="257"/>
      <c r="L622" s="44"/>
      <c r="M622" s="258" t="s">
        <v>1</v>
      </c>
      <c r="N622" s="259" t="s">
        <v>47</v>
      </c>
      <c r="O622" s="94"/>
      <c r="P622" s="260">
        <f>O622*H622</f>
        <v>0</v>
      </c>
      <c r="Q622" s="260">
        <v>0.00017</v>
      </c>
      <c r="R622" s="260">
        <f>Q622*H622</f>
        <v>0.00221</v>
      </c>
      <c r="S622" s="260">
        <v>0</v>
      </c>
      <c r="T622" s="261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62" t="s">
        <v>308</v>
      </c>
      <c r="AT622" s="262" t="s">
        <v>196</v>
      </c>
      <c r="AU622" s="262" t="s">
        <v>90</v>
      </c>
      <c r="AY622" s="18" t="s">
        <v>195</v>
      </c>
      <c r="BE622" s="154">
        <f>IF(N622="základní",J622,0)</f>
        <v>0</v>
      </c>
      <c r="BF622" s="154">
        <f>IF(N622="snížená",J622,0)</f>
        <v>0</v>
      </c>
      <c r="BG622" s="154">
        <f>IF(N622="zákl. přenesená",J622,0)</f>
        <v>0</v>
      </c>
      <c r="BH622" s="154">
        <f>IF(N622="sníž. přenesená",J622,0)</f>
        <v>0</v>
      </c>
      <c r="BI622" s="154">
        <f>IF(N622="nulová",J622,0)</f>
        <v>0</v>
      </c>
      <c r="BJ622" s="18" t="s">
        <v>90</v>
      </c>
      <c r="BK622" s="154">
        <f>ROUND(I622*H622,2)</f>
        <v>0</v>
      </c>
      <c r="BL622" s="18" t="s">
        <v>308</v>
      </c>
      <c r="BM622" s="262" t="s">
        <v>833</v>
      </c>
    </row>
    <row r="623" spans="1:47" s="2" customFormat="1" ht="12">
      <c r="A623" s="41"/>
      <c r="B623" s="42"/>
      <c r="C623" s="43"/>
      <c r="D623" s="263" t="s">
        <v>202</v>
      </c>
      <c r="E623" s="43"/>
      <c r="F623" s="264" t="s">
        <v>832</v>
      </c>
      <c r="G623" s="43"/>
      <c r="H623" s="43"/>
      <c r="I623" s="221"/>
      <c r="J623" s="43"/>
      <c r="K623" s="43"/>
      <c r="L623" s="44"/>
      <c r="M623" s="265"/>
      <c r="N623" s="266"/>
      <c r="O623" s="94"/>
      <c r="P623" s="94"/>
      <c r="Q623" s="94"/>
      <c r="R623" s="94"/>
      <c r="S623" s="94"/>
      <c r="T623" s="95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18" t="s">
        <v>202</v>
      </c>
      <c r="AU623" s="18" t="s">
        <v>90</v>
      </c>
    </row>
    <row r="624" spans="1:65" s="2" customFormat="1" ht="24.15" customHeight="1">
      <c r="A624" s="41"/>
      <c r="B624" s="42"/>
      <c r="C624" s="278" t="s">
        <v>834</v>
      </c>
      <c r="D624" s="278" t="s">
        <v>206</v>
      </c>
      <c r="E624" s="279" t="s">
        <v>835</v>
      </c>
      <c r="F624" s="280" t="s">
        <v>836</v>
      </c>
      <c r="G624" s="281" t="s">
        <v>353</v>
      </c>
      <c r="H624" s="282">
        <v>13</v>
      </c>
      <c r="I624" s="283"/>
      <c r="J624" s="284">
        <f>ROUND(I624*H624,2)</f>
        <v>0</v>
      </c>
      <c r="K624" s="285"/>
      <c r="L624" s="286"/>
      <c r="M624" s="287" t="s">
        <v>1</v>
      </c>
      <c r="N624" s="288" t="s">
        <v>47</v>
      </c>
      <c r="O624" s="94"/>
      <c r="P624" s="260">
        <f>O624*H624</f>
        <v>0</v>
      </c>
      <c r="Q624" s="260">
        <v>0.00269</v>
      </c>
      <c r="R624" s="260">
        <f>Q624*H624</f>
        <v>0.03497</v>
      </c>
      <c r="S624" s="260">
        <v>0</v>
      </c>
      <c r="T624" s="261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62" t="s">
        <v>405</v>
      </c>
      <c r="AT624" s="262" t="s">
        <v>206</v>
      </c>
      <c r="AU624" s="262" t="s">
        <v>90</v>
      </c>
      <c r="AY624" s="18" t="s">
        <v>195</v>
      </c>
      <c r="BE624" s="154">
        <f>IF(N624="základní",J624,0)</f>
        <v>0</v>
      </c>
      <c r="BF624" s="154">
        <f>IF(N624="snížená",J624,0)</f>
        <v>0</v>
      </c>
      <c r="BG624" s="154">
        <f>IF(N624="zákl. přenesená",J624,0)</f>
        <v>0</v>
      </c>
      <c r="BH624" s="154">
        <f>IF(N624="sníž. přenesená",J624,0)</f>
        <v>0</v>
      </c>
      <c r="BI624" s="154">
        <f>IF(N624="nulová",J624,0)</f>
        <v>0</v>
      </c>
      <c r="BJ624" s="18" t="s">
        <v>90</v>
      </c>
      <c r="BK624" s="154">
        <f>ROUND(I624*H624,2)</f>
        <v>0</v>
      </c>
      <c r="BL624" s="18" t="s">
        <v>308</v>
      </c>
      <c r="BM624" s="262" t="s">
        <v>837</v>
      </c>
    </row>
    <row r="625" spans="1:47" s="2" customFormat="1" ht="12">
      <c r="A625" s="41"/>
      <c r="B625" s="42"/>
      <c r="C625" s="43"/>
      <c r="D625" s="263" t="s">
        <v>202</v>
      </c>
      <c r="E625" s="43"/>
      <c r="F625" s="264" t="s">
        <v>836</v>
      </c>
      <c r="G625" s="43"/>
      <c r="H625" s="43"/>
      <c r="I625" s="221"/>
      <c r="J625" s="43"/>
      <c r="K625" s="43"/>
      <c r="L625" s="44"/>
      <c r="M625" s="265"/>
      <c r="N625" s="266"/>
      <c r="O625" s="94"/>
      <c r="P625" s="94"/>
      <c r="Q625" s="94"/>
      <c r="R625" s="94"/>
      <c r="S625" s="94"/>
      <c r="T625" s="95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T625" s="18" t="s">
        <v>202</v>
      </c>
      <c r="AU625" s="18" t="s">
        <v>90</v>
      </c>
    </row>
    <row r="626" spans="1:65" s="2" customFormat="1" ht="24.15" customHeight="1">
      <c r="A626" s="41"/>
      <c r="B626" s="42"/>
      <c r="C626" s="250" t="s">
        <v>838</v>
      </c>
      <c r="D626" s="250" t="s">
        <v>196</v>
      </c>
      <c r="E626" s="251" t="s">
        <v>839</v>
      </c>
      <c r="F626" s="252" t="s">
        <v>840</v>
      </c>
      <c r="G626" s="253" t="s">
        <v>353</v>
      </c>
      <c r="H626" s="254">
        <v>13</v>
      </c>
      <c r="I626" s="255"/>
      <c r="J626" s="256">
        <f>ROUND(I626*H626,2)</f>
        <v>0</v>
      </c>
      <c r="K626" s="257"/>
      <c r="L626" s="44"/>
      <c r="M626" s="258" t="s">
        <v>1</v>
      </c>
      <c r="N626" s="259" t="s">
        <v>47</v>
      </c>
      <c r="O626" s="94"/>
      <c r="P626" s="260">
        <f>O626*H626</f>
        <v>0</v>
      </c>
      <c r="Q626" s="260">
        <v>0</v>
      </c>
      <c r="R626" s="260">
        <f>Q626*H626</f>
        <v>0</v>
      </c>
      <c r="S626" s="260">
        <v>0</v>
      </c>
      <c r="T626" s="261">
        <f>S626*H626</f>
        <v>0</v>
      </c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R626" s="262" t="s">
        <v>308</v>
      </c>
      <c r="AT626" s="262" t="s">
        <v>196</v>
      </c>
      <c r="AU626" s="262" t="s">
        <v>90</v>
      </c>
      <c r="AY626" s="18" t="s">
        <v>195</v>
      </c>
      <c r="BE626" s="154">
        <f>IF(N626="základní",J626,0)</f>
        <v>0</v>
      </c>
      <c r="BF626" s="154">
        <f>IF(N626="snížená",J626,0)</f>
        <v>0</v>
      </c>
      <c r="BG626" s="154">
        <f>IF(N626="zákl. přenesená",J626,0)</f>
        <v>0</v>
      </c>
      <c r="BH626" s="154">
        <f>IF(N626="sníž. přenesená",J626,0)</f>
        <v>0</v>
      </c>
      <c r="BI626" s="154">
        <f>IF(N626="nulová",J626,0)</f>
        <v>0</v>
      </c>
      <c r="BJ626" s="18" t="s">
        <v>90</v>
      </c>
      <c r="BK626" s="154">
        <f>ROUND(I626*H626,2)</f>
        <v>0</v>
      </c>
      <c r="BL626" s="18" t="s">
        <v>308</v>
      </c>
      <c r="BM626" s="262" t="s">
        <v>841</v>
      </c>
    </row>
    <row r="627" spans="1:47" s="2" customFormat="1" ht="12">
      <c r="A627" s="41"/>
      <c r="B627" s="42"/>
      <c r="C627" s="43"/>
      <c r="D627" s="263" t="s">
        <v>202</v>
      </c>
      <c r="E627" s="43"/>
      <c r="F627" s="264" t="s">
        <v>840</v>
      </c>
      <c r="G627" s="43"/>
      <c r="H627" s="43"/>
      <c r="I627" s="221"/>
      <c r="J627" s="43"/>
      <c r="K627" s="43"/>
      <c r="L627" s="44"/>
      <c r="M627" s="265"/>
      <c r="N627" s="266"/>
      <c r="O627" s="94"/>
      <c r="P627" s="94"/>
      <c r="Q627" s="94"/>
      <c r="R627" s="94"/>
      <c r="S627" s="94"/>
      <c r="T627" s="95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18" t="s">
        <v>202</v>
      </c>
      <c r="AU627" s="18" t="s">
        <v>90</v>
      </c>
    </row>
    <row r="628" spans="1:65" s="2" customFormat="1" ht="37.8" customHeight="1">
      <c r="A628" s="41"/>
      <c r="B628" s="42"/>
      <c r="C628" s="250" t="s">
        <v>842</v>
      </c>
      <c r="D628" s="250" t="s">
        <v>196</v>
      </c>
      <c r="E628" s="251" t="s">
        <v>843</v>
      </c>
      <c r="F628" s="252" t="s">
        <v>844</v>
      </c>
      <c r="G628" s="253" t="s">
        <v>845</v>
      </c>
      <c r="H628" s="254">
        <v>1</v>
      </c>
      <c r="I628" s="255"/>
      <c r="J628" s="256">
        <f>ROUND(I628*H628,2)</f>
        <v>0</v>
      </c>
      <c r="K628" s="257"/>
      <c r="L628" s="44"/>
      <c r="M628" s="258" t="s">
        <v>1</v>
      </c>
      <c r="N628" s="259" t="s">
        <v>47</v>
      </c>
      <c r="O628" s="94"/>
      <c r="P628" s="260">
        <f>O628*H628</f>
        <v>0</v>
      </c>
      <c r="Q628" s="260">
        <v>0</v>
      </c>
      <c r="R628" s="260">
        <f>Q628*H628</f>
        <v>0</v>
      </c>
      <c r="S628" s="260">
        <v>0</v>
      </c>
      <c r="T628" s="261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2" t="s">
        <v>308</v>
      </c>
      <c r="AT628" s="262" t="s">
        <v>196</v>
      </c>
      <c r="AU628" s="262" t="s">
        <v>90</v>
      </c>
      <c r="AY628" s="18" t="s">
        <v>195</v>
      </c>
      <c r="BE628" s="154">
        <f>IF(N628="základní",J628,0)</f>
        <v>0</v>
      </c>
      <c r="BF628" s="154">
        <f>IF(N628="snížená",J628,0)</f>
        <v>0</v>
      </c>
      <c r="BG628" s="154">
        <f>IF(N628="zákl. přenesená",J628,0)</f>
        <v>0</v>
      </c>
      <c r="BH628" s="154">
        <f>IF(N628="sníž. přenesená",J628,0)</f>
        <v>0</v>
      </c>
      <c r="BI628" s="154">
        <f>IF(N628="nulová",J628,0)</f>
        <v>0</v>
      </c>
      <c r="BJ628" s="18" t="s">
        <v>90</v>
      </c>
      <c r="BK628" s="154">
        <f>ROUND(I628*H628,2)</f>
        <v>0</v>
      </c>
      <c r="BL628" s="18" t="s">
        <v>308</v>
      </c>
      <c r="BM628" s="262" t="s">
        <v>846</v>
      </c>
    </row>
    <row r="629" spans="1:47" s="2" customFormat="1" ht="12">
      <c r="A629" s="41"/>
      <c r="B629" s="42"/>
      <c r="C629" s="43"/>
      <c r="D629" s="263" t="s">
        <v>202</v>
      </c>
      <c r="E629" s="43"/>
      <c r="F629" s="264" t="s">
        <v>844</v>
      </c>
      <c r="G629" s="43"/>
      <c r="H629" s="43"/>
      <c r="I629" s="221"/>
      <c r="J629" s="43"/>
      <c r="K629" s="43"/>
      <c r="L629" s="44"/>
      <c r="M629" s="265"/>
      <c r="N629" s="266"/>
      <c r="O629" s="94"/>
      <c r="P629" s="94"/>
      <c r="Q629" s="94"/>
      <c r="R629" s="94"/>
      <c r="S629" s="94"/>
      <c r="T629" s="95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18" t="s">
        <v>202</v>
      </c>
      <c r="AU629" s="18" t="s">
        <v>90</v>
      </c>
    </row>
    <row r="630" spans="1:65" s="2" customFormat="1" ht="33" customHeight="1">
      <c r="A630" s="41"/>
      <c r="B630" s="42"/>
      <c r="C630" s="278" t="s">
        <v>847</v>
      </c>
      <c r="D630" s="278" t="s">
        <v>206</v>
      </c>
      <c r="E630" s="279" t="s">
        <v>848</v>
      </c>
      <c r="F630" s="280" t="s">
        <v>849</v>
      </c>
      <c r="G630" s="281" t="s">
        <v>215</v>
      </c>
      <c r="H630" s="282">
        <v>66</v>
      </c>
      <c r="I630" s="283"/>
      <c r="J630" s="284">
        <f>ROUND(I630*H630,2)</f>
        <v>0</v>
      </c>
      <c r="K630" s="285"/>
      <c r="L630" s="286"/>
      <c r="M630" s="287" t="s">
        <v>1</v>
      </c>
      <c r="N630" s="288" t="s">
        <v>47</v>
      </c>
      <c r="O630" s="94"/>
      <c r="P630" s="260">
        <f>O630*H630</f>
        <v>0</v>
      </c>
      <c r="Q630" s="260">
        <v>0.00024</v>
      </c>
      <c r="R630" s="260">
        <f>Q630*H630</f>
        <v>0.01584</v>
      </c>
      <c r="S630" s="260">
        <v>0</v>
      </c>
      <c r="T630" s="261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62" t="s">
        <v>405</v>
      </c>
      <c r="AT630" s="262" t="s">
        <v>206</v>
      </c>
      <c r="AU630" s="262" t="s">
        <v>90</v>
      </c>
      <c r="AY630" s="18" t="s">
        <v>195</v>
      </c>
      <c r="BE630" s="154">
        <f>IF(N630="základní",J630,0)</f>
        <v>0</v>
      </c>
      <c r="BF630" s="154">
        <f>IF(N630="snížená",J630,0)</f>
        <v>0</v>
      </c>
      <c r="BG630" s="154">
        <f>IF(N630="zákl. přenesená",J630,0)</f>
        <v>0</v>
      </c>
      <c r="BH630" s="154">
        <f>IF(N630="sníž. přenesená",J630,0)</f>
        <v>0</v>
      </c>
      <c r="BI630" s="154">
        <f>IF(N630="nulová",J630,0)</f>
        <v>0</v>
      </c>
      <c r="BJ630" s="18" t="s">
        <v>90</v>
      </c>
      <c r="BK630" s="154">
        <f>ROUND(I630*H630,2)</f>
        <v>0</v>
      </c>
      <c r="BL630" s="18" t="s">
        <v>308</v>
      </c>
      <c r="BM630" s="262" t="s">
        <v>850</v>
      </c>
    </row>
    <row r="631" spans="1:47" s="2" customFormat="1" ht="12">
      <c r="A631" s="41"/>
      <c r="B631" s="42"/>
      <c r="C631" s="43"/>
      <c r="D631" s="263" t="s">
        <v>202</v>
      </c>
      <c r="E631" s="43"/>
      <c r="F631" s="264" t="s">
        <v>849</v>
      </c>
      <c r="G631" s="43"/>
      <c r="H631" s="43"/>
      <c r="I631" s="221"/>
      <c r="J631" s="43"/>
      <c r="K631" s="43"/>
      <c r="L631" s="44"/>
      <c r="M631" s="265"/>
      <c r="N631" s="266"/>
      <c r="O631" s="94"/>
      <c r="P631" s="94"/>
      <c r="Q631" s="94"/>
      <c r="R631" s="94"/>
      <c r="S631" s="94"/>
      <c r="T631" s="95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T631" s="18" t="s">
        <v>202</v>
      </c>
      <c r="AU631" s="18" t="s">
        <v>90</v>
      </c>
    </row>
    <row r="632" spans="1:51" s="13" customFormat="1" ht="12">
      <c r="A632" s="13"/>
      <c r="B632" s="267"/>
      <c r="C632" s="268"/>
      <c r="D632" s="263" t="s">
        <v>203</v>
      </c>
      <c r="E632" s="269" t="s">
        <v>1</v>
      </c>
      <c r="F632" s="270" t="s">
        <v>851</v>
      </c>
      <c r="G632" s="268"/>
      <c r="H632" s="271">
        <v>66</v>
      </c>
      <c r="I632" s="272"/>
      <c r="J632" s="268"/>
      <c r="K632" s="268"/>
      <c r="L632" s="273"/>
      <c r="M632" s="274"/>
      <c r="N632" s="275"/>
      <c r="O632" s="275"/>
      <c r="P632" s="275"/>
      <c r="Q632" s="275"/>
      <c r="R632" s="275"/>
      <c r="S632" s="275"/>
      <c r="T632" s="27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77" t="s">
        <v>203</v>
      </c>
      <c r="AU632" s="277" t="s">
        <v>90</v>
      </c>
      <c r="AV632" s="13" t="s">
        <v>92</v>
      </c>
      <c r="AW632" s="13" t="s">
        <v>35</v>
      </c>
      <c r="AX632" s="13" t="s">
        <v>90</v>
      </c>
      <c r="AY632" s="277" t="s">
        <v>195</v>
      </c>
    </row>
    <row r="633" spans="1:65" s="2" customFormat="1" ht="37.8" customHeight="1">
      <c r="A633" s="41"/>
      <c r="B633" s="42"/>
      <c r="C633" s="278" t="s">
        <v>852</v>
      </c>
      <c r="D633" s="278" t="s">
        <v>206</v>
      </c>
      <c r="E633" s="279" t="s">
        <v>853</v>
      </c>
      <c r="F633" s="280" t="s">
        <v>854</v>
      </c>
      <c r="G633" s="281" t="s">
        <v>353</v>
      </c>
      <c r="H633" s="282">
        <v>4</v>
      </c>
      <c r="I633" s="283"/>
      <c r="J633" s="284">
        <f>ROUND(I633*H633,2)</f>
        <v>0</v>
      </c>
      <c r="K633" s="285"/>
      <c r="L633" s="286"/>
      <c r="M633" s="287" t="s">
        <v>1</v>
      </c>
      <c r="N633" s="288" t="s">
        <v>47</v>
      </c>
      <c r="O633" s="94"/>
      <c r="P633" s="260">
        <f>O633*H633</f>
        <v>0</v>
      </c>
      <c r="Q633" s="260">
        <v>0.00084</v>
      </c>
      <c r="R633" s="260">
        <f>Q633*H633</f>
        <v>0.00336</v>
      </c>
      <c r="S633" s="260">
        <v>0</v>
      </c>
      <c r="T633" s="261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62" t="s">
        <v>405</v>
      </c>
      <c r="AT633" s="262" t="s">
        <v>206</v>
      </c>
      <c r="AU633" s="262" t="s">
        <v>90</v>
      </c>
      <c r="AY633" s="18" t="s">
        <v>195</v>
      </c>
      <c r="BE633" s="154">
        <f>IF(N633="základní",J633,0)</f>
        <v>0</v>
      </c>
      <c r="BF633" s="154">
        <f>IF(N633="snížená",J633,0)</f>
        <v>0</v>
      </c>
      <c r="BG633" s="154">
        <f>IF(N633="zákl. přenesená",J633,0)</f>
        <v>0</v>
      </c>
      <c r="BH633" s="154">
        <f>IF(N633="sníž. přenesená",J633,0)</f>
        <v>0</v>
      </c>
      <c r="BI633" s="154">
        <f>IF(N633="nulová",J633,0)</f>
        <v>0</v>
      </c>
      <c r="BJ633" s="18" t="s">
        <v>90</v>
      </c>
      <c r="BK633" s="154">
        <f>ROUND(I633*H633,2)</f>
        <v>0</v>
      </c>
      <c r="BL633" s="18" t="s">
        <v>308</v>
      </c>
      <c r="BM633" s="262" t="s">
        <v>855</v>
      </c>
    </row>
    <row r="634" spans="1:47" s="2" customFormat="1" ht="12">
      <c r="A634" s="41"/>
      <c r="B634" s="42"/>
      <c r="C634" s="43"/>
      <c r="D634" s="263" t="s">
        <v>202</v>
      </c>
      <c r="E634" s="43"/>
      <c r="F634" s="264" t="s">
        <v>854</v>
      </c>
      <c r="G634" s="43"/>
      <c r="H634" s="43"/>
      <c r="I634" s="221"/>
      <c r="J634" s="43"/>
      <c r="K634" s="43"/>
      <c r="L634" s="44"/>
      <c r="M634" s="265"/>
      <c r="N634" s="266"/>
      <c r="O634" s="94"/>
      <c r="P634" s="94"/>
      <c r="Q634" s="94"/>
      <c r="R634" s="94"/>
      <c r="S634" s="94"/>
      <c r="T634" s="95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18" t="s">
        <v>202</v>
      </c>
      <c r="AU634" s="18" t="s">
        <v>90</v>
      </c>
    </row>
    <row r="635" spans="1:65" s="2" customFormat="1" ht="37.8" customHeight="1">
      <c r="A635" s="41"/>
      <c r="B635" s="42"/>
      <c r="C635" s="278" t="s">
        <v>856</v>
      </c>
      <c r="D635" s="278" t="s">
        <v>206</v>
      </c>
      <c r="E635" s="279" t="s">
        <v>857</v>
      </c>
      <c r="F635" s="280" t="s">
        <v>858</v>
      </c>
      <c r="G635" s="281" t="s">
        <v>353</v>
      </c>
      <c r="H635" s="282">
        <v>5</v>
      </c>
      <c r="I635" s="283"/>
      <c r="J635" s="284">
        <f>ROUND(I635*H635,2)</f>
        <v>0</v>
      </c>
      <c r="K635" s="285"/>
      <c r="L635" s="286"/>
      <c r="M635" s="287" t="s">
        <v>1</v>
      </c>
      <c r="N635" s="288" t="s">
        <v>47</v>
      </c>
      <c r="O635" s="94"/>
      <c r="P635" s="260">
        <f>O635*H635</f>
        <v>0</v>
      </c>
      <c r="Q635" s="260">
        <v>0.00014</v>
      </c>
      <c r="R635" s="260">
        <f>Q635*H635</f>
        <v>0.0006999999999999999</v>
      </c>
      <c r="S635" s="260">
        <v>0</v>
      </c>
      <c r="T635" s="261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62" t="s">
        <v>405</v>
      </c>
      <c r="AT635" s="262" t="s">
        <v>206</v>
      </c>
      <c r="AU635" s="262" t="s">
        <v>90</v>
      </c>
      <c r="AY635" s="18" t="s">
        <v>195</v>
      </c>
      <c r="BE635" s="154">
        <f>IF(N635="základní",J635,0)</f>
        <v>0</v>
      </c>
      <c r="BF635" s="154">
        <f>IF(N635="snížená",J635,0)</f>
        <v>0</v>
      </c>
      <c r="BG635" s="154">
        <f>IF(N635="zákl. přenesená",J635,0)</f>
        <v>0</v>
      </c>
      <c r="BH635" s="154">
        <f>IF(N635="sníž. přenesená",J635,0)</f>
        <v>0</v>
      </c>
      <c r="BI635" s="154">
        <f>IF(N635="nulová",J635,0)</f>
        <v>0</v>
      </c>
      <c r="BJ635" s="18" t="s">
        <v>90</v>
      </c>
      <c r="BK635" s="154">
        <f>ROUND(I635*H635,2)</f>
        <v>0</v>
      </c>
      <c r="BL635" s="18" t="s">
        <v>308</v>
      </c>
      <c r="BM635" s="262" t="s">
        <v>859</v>
      </c>
    </row>
    <row r="636" spans="1:47" s="2" customFormat="1" ht="12">
      <c r="A636" s="41"/>
      <c r="B636" s="42"/>
      <c r="C636" s="43"/>
      <c r="D636" s="263" t="s">
        <v>202</v>
      </c>
      <c r="E636" s="43"/>
      <c r="F636" s="264" t="s">
        <v>858</v>
      </c>
      <c r="G636" s="43"/>
      <c r="H636" s="43"/>
      <c r="I636" s="221"/>
      <c r="J636" s="43"/>
      <c r="K636" s="43"/>
      <c r="L636" s="44"/>
      <c r="M636" s="265"/>
      <c r="N636" s="266"/>
      <c r="O636" s="94"/>
      <c r="P636" s="94"/>
      <c r="Q636" s="94"/>
      <c r="R636" s="94"/>
      <c r="S636" s="94"/>
      <c r="T636" s="95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18" t="s">
        <v>202</v>
      </c>
      <c r="AU636" s="18" t="s">
        <v>90</v>
      </c>
    </row>
    <row r="637" spans="1:65" s="2" customFormat="1" ht="24.15" customHeight="1">
      <c r="A637" s="41"/>
      <c r="B637" s="42"/>
      <c r="C637" s="250" t="s">
        <v>860</v>
      </c>
      <c r="D637" s="250" t="s">
        <v>196</v>
      </c>
      <c r="E637" s="251" t="s">
        <v>861</v>
      </c>
      <c r="F637" s="252" t="s">
        <v>862</v>
      </c>
      <c r="G637" s="253" t="s">
        <v>863</v>
      </c>
      <c r="H637" s="254">
        <v>13</v>
      </c>
      <c r="I637" s="255"/>
      <c r="J637" s="256">
        <f>ROUND(I637*H637,2)</f>
        <v>0</v>
      </c>
      <c r="K637" s="257"/>
      <c r="L637" s="44"/>
      <c r="M637" s="258" t="s">
        <v>1</v>
      </c>
      <c r="N637" s="259" t="s">
        <v>47</v>
      </c>
      <c r="O637" s="94"/>
      <c r="P637" s="260">
        <f>O637*H637</f>
        <v>0</v>
      </c>
      <c r="Q637" s="260">
        <v>5E-05</v>
      </c>
      <c r="R637" s="260">
        <f>Q637*H637</f>
        <v>0.0006500000000000001</v>
      </c>
      <c r="S637" s="260">
        <v>0</v>
      </c>
      <c r="T637" s="261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62" t="s">
        <v>308</v>
      </c>
      <c r="AT637" s="262" t="s">
        <v>196</v>
      </c>
      <c r="AU637" s="262" t="s">
        <v>90</v>
      </c>
      <c r="AY637" s="18" t="s">
        <v>195</v>
      </c>
      <c r="BE637" s="154">
        <f>IF(N637="základní",J637,0)</f>
        <v>0</v>
      </c>
      <c r="BF637" s="154">
        <f>IF(N637="snížená",J637,0)</f>
        <v>0</v>
      </c>
      <c r="BG637" s="154">
        <f>IF(N637="zákl. přenesená",J637,0)</f>
        <v>0</v>
      </c>
      <c r="BH637" s="154">
        <f>IF(N637="sníž. přenesená",J637,0)</f>
        <v>0</v>
      </c>
      <c r="BI637" s="154">
        <f>IF(N637="nulová",J637,0)</f>
        <v>0</v>
      </c>
      <c r="BJ637" s="18" t="s">
        <v>90</v>
      </c>
      <c r="BK637" s="154">
        <f>ROUND(I637*H637,2)</f>
        <v>0</v>
      </c>
      <c r="BL637" s="18" t="s">
        <v>308</v>
      </c>
      <c r="BM637" s="262" t="s">
        <v>864</v>
      </c>
    </row>
    <row r="638" spans="1:47" s="2" customFormat="1" ht="12">
      <c r="A638" s="41"/>
      <c r="B638" s="42"/>
      <c r="C638" s="43"/>
      <c r="D638" s="263" t="s">
        <v>202</v>
      </c>
      <c r="E638" s="43"/>
      <c r="F638" s="264" t="s">
        <v>862</v>
      </c>
      <c r="G638" s="43"/>
      <c r="H638" s="43"/>
      <c r="I638" s="221"/>
      <c r="J638" s="43"/>
      <c r="K638" s="43"/>
      <c r="L638" s="44"/>
      <c r="M638" s="265"/>
      <c r="N638" s="266"/>
      <c r="O638" s="94"/>
      <c r="P638" s="94"/>
      <c r="Q638" s="94"/>
      <c r="R638" s="94"/>
      <c r="S638" s="94"/>
      <c r="T638" s="95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T638" s="18" t="s">
        <v>202</v>
      </c>
      <c r="AU638" s="18" t="s">
        <v>90</v>
      </c>
    </row>
    <row r="639" spans="1:65" s="2" customFormat="1" ht="16.5" customHeight="1">
      <c r="A639" s="41"/>
      <c r="B639" s="42"/>
      <c r="C639" s="278" t="s">
        <v>865</v>
      </c>
      <c r="D639" s="278" t="s">
        <v>206</v>
      </c>
      <c r="E639" s="279" t="s">
        <v>866</v>
      </c>
      <c r="F639" s="280" t="s">
        <v>867</v>
      </c>
      <c r="G639" s="281" t="s">
        <v>863</v>
      </c>
      <c r="H639" s="282">
        <v>13</v>
      </c>
      <c r="I639" s="283"/>
      <c r="J639" s="284">
        <f>ROUND(I639*H639,2)</f>
        <v>0</v>
      </c>
      <c r="K639" s="285"/>
      <c r="L639" s="286"/>
      <c r="M639" s="287" t="s">
        <v>1</v>
      </c>
      <c r="N639" s="288" t="s">
        <v>47</v>
      </c>
      <c r="O639" s="94"/>
      <c r="P639" s="260">
        <f>O639*H639</f>
        <v>0</v>
      </c>
      <c r="Q639" s="260">
        <v>0.00696</v>
      </c>
      <c r="R639" s="260">
        <f>Q639*H639</f>
        <v>0.09048</v>
      </c>
      <c r="S639" s="260">
        <v>0</v>
      </c>
      <c r="T639" s="261">
        <f>S639*H639</f>
        <v>0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62" t="s">
        <v>405</v>
      </c>
      <c r="AT639" s="262" t="s">
        <v>206</v>
      </c>
      <c r="AU639" s="262" t="s">
        <v>90</v>
      </c>
      <c r="AY639" s="18" t="s">
        <v>195</v>
      </c>
      <c r="BE639" s="154">
        <f>IF(N639="základní",J639,0)</f>
        <v>0</v>
      </c>
      <c r="BF639" s="154">
        <f>IF(N639="snížená",J639,0)</f>
        <v>0</v>
      </c>
      <c r="BG639" s="154">
        <f>IF(N639="zákl. přenesená",J639,0)</f>
        <v>0</v>
      </c>
      <c r="BH639" s="154">
        <f>IF(N639="sníž. přenesená",J639,0)</f>
        <v>0</v>
      </c>
      <c r="BI639" s="154">
        <f>IF(N639="nulová",J639,0)</f>
        <v>0</v>
      </c>
      <c r="BJ639" s="18" t="s">
        <v>90</v>
      </c>
      <c r="BK639" s="154">
        <f>ROUND(I639*H639,2)</f>
        <v>0</v>
      </c>
      <c r="BL639" s="18" t="s">
        <v>308</v>
      </c>
      <c r="BM639" s="262" t="s">
        <v>868</v>
      </c>
    </row>
    <row r="640" spans="1:47" s="2" customFormat="1" ht="12">
      <c r="A640" s="41"/>
      <c r="B640" s="42"/>
      <c r="C640" s="43"/>
      <c r="D640" s="263" t="s">
        <v>202</v>
      </c>
      <c r="E640" s="43"/>
      <c r="F640" s="264" t="s">
        <v>869</v>
      </c>
      <c r="G640" s="43"/>
      <c r="H640" s="43"/>
      <c r="I640" s="221"/>
      <c r="J640" s="43"/>
      <c r="K640" s="43"/>
      <c r="L640" s="44"/>
      <c r="M640" s="265"/>
      <c r="N640" s="266"/>
      <c r="O640" s="94"/>
      <c r="P640" s="94"/>
      <c r="Q640" s="94"/>
      <c r="R640" s="94"/>
      <c r="S640" s="94"/>
      <c r="T640" s="95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18" t="s">
        <v>202</v>
      </c>
      <c r="AU640" s="18" t="s">
        <v>90</v>
      </c>
    </row>
    <row r="641" spans="1:65" s="2" customFormat="1" ht="24.15" customHeight="1">
      <c r="A641" s="41"/>
      <c r="B641" s="42"/>
      <c r="C641" s="250" t="s">
        <v>870</v>
      </c>
      <c r="D641" s="250" t="s">
        <v>196</v>
      </c>
      <c r="E641" s="251" t="s">
        <v>871</v>
      </c>
      <c r="F641" s="252" t="s">
        <v>872</v>
      </c>
      <c r="G641" s="253" t="s">
        <v>873</v>
      </c>
      <c r="H641" s="323"/>
      <c r="I641" s="255"/>
      <c r="J641" s="256">
        <f>ROUND(I641*H641,2)</f>
        <v>0</v>
      </c>
      <c r="K641" s="257"/>
      <c r="L641" s="44"/>
      <c r="M641" s="258" t="s">
        <v>1</v>
      </c>
      <c r="N641" s="259" t="s">
        <v>47</v>
      </c>
      <c r="O641" s="94"/>
      <c r="P641" s="260">
        <f>O641*H641</f>
        <v>0</v>
      </c>
      <c r="Q641" s="260">
        <v>0</v>
      </c>
      <c r="R641" s="260">
        <f>Q641*H641</f>
        <v>0</v>
      </c>
      <c r="S641" s="260">
        <v>0</v>
      </c>
      <c r="T641" s="261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62" t="s">
        <v>308</v>
      </c>
      <c r="AT641" s="262" t="s">
        <v>196</v>
      </c>
      <c r="AU641" s="262" t="s">
        <v>90</v>
      </c>
      <c r="AY641" s="18" t="s">
        <v>195</v>
      </c>
      <c r="BE641" s="154">
        <f>IF(N641="základní",J641,0)</f>
        <v>0</v>
      </c>
      <c r="BF641" s="154">
        <f>IF(N641="snížená",J641,0)</f>
        <v>0</v>
      </c>
      <c r="BG641" s="154">
        <f>IF(N641="zákl. přenesená",J641,0)</f>
        <v>0</v>
      </c>
      <c r="BH641" s="154">
        <f>IF(N641="sníž. přenesená",J641,0)</f>
        <v>0</v>
      </c>
      <c r="BI641" s="154">
        <f>IF(N641="nulová",J641,0)</f>
        <v>0</v>
      </c>
      <c r="BJ641" s="18" t="s">
        <v>90</v>
      </c>
      <c r="BK641" s="154">
        <f>ROUND(I641*H641,2)</f>
        <v>0</v>
      </c>
      <c r="BL641" s="18" t="s">
        <v>308</v>
      </c>
      <c r="BM641" s="262" t="s">
        <v>874</v>
      </c>
    </row>
    <row r="642" spans="1:47" s="2" customFormat="1" ht="12">
      <c r="A642" s="41"/>
      <c r="B642" s="42"/>
      <c r="C642" s="43"/>
      <c r="D642" s="263" t="s">
        <v>202</v>
      </c>
      <c r="E642" s="43"/>
      <c r="F642" s="264" t="s">
        <v>872</v>
      </c>
      <c r="G642" s="43"/>
      <c r="H642" s="43"/>
      <c r="I642" s="221"/>
      <c r="J642" s="43"/>
      <c r="K642" s="43"/>
      <c r="L642" s="44"/>
      <c r="M642" s="265"/>
      <c r="N642" s="266"/>
      <c r="O642" s="94"/>
      <c r="P642" s="94"/>
      <c r="Q642" s="94"/>
      <c r="R642" s="94"/>
      <c r="S642" s="94"/>
      <c r="T642" s="95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18" t="s">
        <v>202</v>
      </c>
      <c r="AU642" s="18" t="s">
        <v>90</v>
      </c>
    </row>
    <row r="643" spans="1:63" s="12" customFormat="1" ht="25.9" customHeight="1">
      <c r="A643" s="12"/>
      <c r="B643" s="236"/>
      <c r="C643" s="237"/>
      <c r="D643" s="238" t="s">
        <v>81</v>
      </c>
      <c r="E643" s="239" t="s">
        <v>875</v>
      </c>
      <c r="F643" s="239" t="s">
        <v>876</v>
      </c>
      <c r="G643" s="237"/>
      <c r="H643" s="237"/>
      <c r="I643" s="240"/>
      <c r="J643" s="241">
        <f>BK643</f>
        <v>0</v>
      </c>
      <c r="K643" s="237"/>
      <c r="L643" s="242"/>
      <c r="M643" s="243"/>
      <c r="N643" s="244"/>
      <c r="O643" s="244"/>
      <c r="P643" s="245">
        <f>SUM(P644:P707)</f>
        <v>0</v>
      </c>
      <c r="Q643" s="244"/>
      <c r="R643" s="245">
        <f>SUM(R644:R707)</f>
        <v>0.43392415999999995</v>
      </c>
      <c r="S643" s="244"/>
      <c r="T643" s="246">
        <f>SUM(T644:T707)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47" t="s">
        <v>92</v>
      </c>
      <c r="AT643" s="248" t="s">
        <v>81</v>
      </c>
      <c r="AU643" s="248" t="s">
        <v>82</v>
      </c>
      <c r="AY643" s="247" t="s">
        <v>195</v>
      </c>
      <c r="BK643" s="249">
        <f>SUM(BK644:BK707)</f>
        <v>0</v>
      </c>
    </row>
    <row r="644" spans="1:65" s="2" customFormat="1" ht="24.15" customHeight="1">
      <c r="A644" s="41"/>
      <c r="B644" s="42"/>
      <c r="C644" s="250" t="s">
        <v>877</v>
      </c>
      <c r="D644" s="250" t="s">
        <v>196</v>
      </c>
      <c r="E644" s="251" t="s">
        <v>878</v>
      </c>
      <c r="F644" s="252" t="s">
        <v>879</v>
      </c>
      <c r="G644" s="253" t="s">
        <v>199</v>
      </c>
      <c r="H644" s="254">
        <v>130.378</v>
      </c>
      <c r="I644" s="255"/>
      <c r="J644" s="256">
        <f>ROUND(I644*H644,2)</f>
        <v>0</v>
      </c>
      <c r="K644" s="257"/>
      <c r="L644" s="44"/>
      <c r="M644" s="258" t="s">
        <v>1</v>
      </c>
      <c r="N644" s="259" t="s">
        <v>47</v>
      </c>
      <c r="O644" s="94"/>
      <c r="P644" s="260">
        <f>O644*H644</f>
        <v>0</v>
      </c>
      <c r="Q644" s="260">
        <v>0.00014</v>
      </c>
      <c r="R644" s="260">
        <f>Q644*H644</f>
        <v>0.018252919999999995</v>
      </c>
      <c r="S644" s="260">
        <v>0</v>
      </c>
      <c r="T644" s="261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62" t="s">
        <v>308</v>
      </c>
      <c r="AT644" s="262" t="s">
        <v>196</v>
      </c>
      <c r="AU644" s="262" t="s">
        <v>90</v>
      </c>
      <c r="AY644" s="18" t="s">
        <v>195</v>
      </c>
      <c r="BE644" s="154">
        <f>IF(N644="základní",J644,0)</f>
        <v>0</v>
      </c>
      <c r="BF644" s="154">
        <f>IF(N644="snížená",J644,0)</f>
        <v>0</v>
      </c>
      <c r="BG644" s="154">
        <f>IF(N644="zákl. přenesená",J644,0)</f>
        <v>0</v>
      </c>
      <c r="BH644" s="154">
        <f>IF(N644="sníž. přenesená",J644,0)</f>
        <v>0</v>
      </c>
      <c r="BI644" s="154">
        <f>IF(N644="nulová",J644,0)</f>
        <v>0</v>
      </c>
      <c r="BJ644" s="18" t="s">
        <v>90</v>
      </c>
      <c r="BK644" s="154">
        <f>ROUND(I644*H644,2)</f>
        <v>0</v>
      </c>
      <c r="BL644" s="18" t="s">
        <v>308</v>
      </c>
      <c r="BM644" s="262" t="s">
        <v>880</v>
      </c>
    </row>
    <row r="645" spans="1:47" s="2" customFormat="1" ht="12">
      <c r="A645" s="41"/>
      <c r="B645" s="42"/>
      <c r="C645" s="43"/>
      <c r="D645" s="263" t="s">
        <v>202</v>
      </c>
      <c r="E645" s="43"/>
      <c r="F645" s="264" t="s">
        <v>879</v>
      </c>
      <c r="G645" s="43"/>
      <c r="H645" s="43"/>
      <c r="I645" s="221"/>
      <c r="J645" s="43"/>
      <c r="K645" s="43"/>
      <c r="L645" s="44"/>
      <c r="M645" s="265"/>
      <c r="N645" s="266"/>
      <c r="O645" s="94"/>
      <c r="P645" s="94"/>
      <c r="Q645" s="94"/>
      <c r="R645" s="94"/>
      <c r="S645" s="94"/>
      <c r="T645" s="95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T645" s="18" t="s">
        <v>202</v>
      </c>
      <c r="AU645" s="18" t="s">
        <v>90</v>
      </c>
    </row>
    <row r="646" spans="1:51" s="14" customFormat="1" ht="12">
      <c r="A646" s="14"/>
      <c r="B646" s="289"/>
      <c r="C646" s="290"/>
      <c r="D646" s="263" t="s">
        <v>203</v>
      </c>
      <c r="E646" s="291" t="s">
        <v>1</v>
      </c>
      <c r="F646" s="292" t="s">
        <v>770</v>
      </c>
      <c r="G646" s="290"/>
      <c r="H646" s="291" t="s">
        <v>1</v>
      </c>
      <c r="I646" s="293"/>
      <c r="J646" s="290"/>
      <c r="K646" s="290"/>
      <c r="L646" s="294"/>
      <c r="M646" s="295"/>
      <c r="N646" s="296"/>
      <c r="O646" s="296"/>
      <c r="P646" s="296"/>
      <c r="Q646" s="296"/>
      <c r="R646" s="296"/>
      <c r="S646" s="296"/>
      <c r="T646" s="29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98" t="s">
        <v>203</v>
      </c>
      <c r="AU646" s="298" t="s">
        <v>90</v>
      </c>
      <c r="AV646" s="14" t="s">
        <v>90</v>
      </c>
      <c r="AW646" s="14" t="s">
        <v>35</v>
      </c>
      <c r="AX646" s="14" t="s">
        <v>82</v>
      </c>
      <c r="AY646" s="298" t="s">
        <v>195</v>
      </c>
    </row>
    <row r="647" spans="1:51" s="13" customFormat="1" ht="12">
      <c r="A647" s="13"/>
      <c r="B647" s="267"/>
      <c r="C647" s="268"/>
      <c r="D647" s="263" t="s">
        <v>203</v>
      </c>
      <c r="E647" s="269" t="s">
        <v>1</v>
      </c>
      <c r="F647" s="270" t="s">
        <v>771</v>
      </c>
      <c r="G647" s="268"/>
      <c r="H647" s="271">
        <v>130.378</v>
      </c>
      <c r="I647" s="272"/>
      <c r="J647" s="268"/>
      <c r="K647" s="268"/>
      <c r="L647" s="273"/>
      <c r="M647" s="274"/>
      <c r="N647" s="275"/>
      <c r="O647" s="275"/>
      <c r="P647" s="275"/>
      <c r="Q647" s="275"/>
      <c r="R647" s="275"/>
      <c r="S647" s="275"/>
      <c r="T647" s="27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7" t="s">
        <v>203</v>
      </c>
      <c r="AU647" s="277" t="s">
        <v>90</v>
      </c>
      <c r="AV647" s="13" t="s">
        <v>92</v>
      </c>
      <c r="AW647" s="13" t="s">
        <v>35</v>
      </c>
      <c r="AX647" s="13" t="s">
        <v>90</v>
      </c>
      <c r="AY647" s="277" t="s">
        <v>195</v>
      </c>
    </row>
    <row r="648" spans="1:65" s="2" customFormat="1" ht="24.15" customHeight="1">
      <c r="A648" s="41"/>
      <c r="B648" s="42"/>
      <c r="C648" s="250" t="s">
        <v>881</v>
      </c>
      <c r="D648" s="250" t="s">
        <v>196</v>
      </c>
      <c r="E648" s="251" t="s">
        <v>882</v>
      </c>
      <c r="F648" s="252" t="s">
        <v>883</v>
      </c>
      <c r="G648" s="253" t="s">
        <v>199</v>
      </c>
      <c r="H648" s="254">
        <v>130.378</v>
      </c>
      <c r="I648" s="255"/>
      <c r="J648" s="256">
        <f>ROUND(I648*H648,2)</f>
        <v>0</v>
      </c>
      <c r="K648" s="257"/>
      <c r="L648" s="44"/>
      <c r="M648" s="258" t="s">
        <v>1</v>
      </c>
      <c r="N648" s="259" t="s">
        <v>47</v>
      </c>
      <c r="O648" s="94"/>
      <c r="P648" s="260">
        <f>O648*H648</f>
        <v>0</v>
      </c>
      <c r="Q648" s="260">
        <v>0.00012</v>
      </c>
      <c r="R648" s="260">
        <f>Q648*H648</f>
        <v>0.015645359999999997</v>
      </c>
      <c r="S648" s="260">
        <v>0</v>
      </c>
      <c r="T648" s="261">
        <f>S648*H648</f>
        <v>0</v>
      </c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R648" s="262" t="s">
        <v>308</v>
      </c>
      <c r="AT648" s="262" t="s">
        <v>196</v>
      </c>
      <c r="AU648" s="262" t="s">
        <v>90</v>
      </c>
      <c r="AY648" s="18" t="s">
        <v>195</v>
      </c>
      <c r="BE648" s="154">
        <f>IF(N648="základní",J648,0)</f>
        <v>0</v>
      </c>
      <c r="BF648" s="154">
        <f>IF(N648="snížená",J648,0)</f>
        <v>0</v>
      </c>
      <c r="BG648" s="154">
        <f>IF(N648="zákl. přenesená",J648,0)</f>
        <v>0</v>
      </c>
      <c r="BH648" s="154">
        <f>IF(N648="sníž. přenesená",J648,0)</f>
        <v>0</v>
      </c>
      <c r="BI648" s="154">
        <f>IF(N648="nulová",J648,0)</f>
        <v>0</v>
      </c>
      <c r="BJ648" s="18" t="s">
        <v>90</v>
      </c>
      <c r="BK648" s="154">
        <f>ROUND(I648*H648,2)</f>
        <v>0</v>
      </c>
      <c r="BL648" s="18" t="s">
        <v>308</v>
      </c>
      <c r="BM648" s="262" t="s">
        <v>884</v>
      </c>
    </row>
    <row r="649" spans="1:47" s="2" customFormat="1" ht="12">
      <c r="A649" s="41"/>
      <c r="B649" s="42"/>
      <c r="C649" s="43"/>
      <c r="D649" s="263" t="s">
        <v>202</v>
      </c>
      <c r="E649" s="43"/>
      <c r="F649" s="264" t="s">
        <v>883</v>
      </c>
      <c r="G649" s="43"/>
      <c r="H649" s="43"/>
      <c r="I649" s="221"/>
      <c r="J649" s="43"/>
      <c r="K649" s="43"/>
      <c r="L649" s="44"/>
      <c r="M649" s="265"/>
      <c r="N649" s="266"/>
      <c r="O649" s="94"/>
      <c r="P649" s="94"/>
      <c r="Q649" s="94"/>
      <c r="R649" s="94"/>
      <c r="S649" s="94"/>
      <c r="T649" s="95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T649" s="18" t="s">
        <v>202</v>
      </c>
      <c r="AU649" s="18" t="s">
        <v>90</v>
      </c>
    </row>
    <row r="650" spans="1:65" s="2" customFormat="1" ht="16.5" customHeight="1">
      <c r="A650" s="41"/>
      <c r="B650" s="42"/>
      <c r="C650" s="250" t="s">
        <v>885</v>
      </c>
      <c r="D650" s="250" t="s">
        <v>196</v>
      </c>
      <c r="E650" s="251" t="s">
        <v>886</v>
      </c>
      <c r="F650" s="252" t="s">
        <v>887</v>
      </c>
      <c r="G650" s="253" t="s">
        <v>199</v>
      </c>
      <c r="H650" s="254">
        <v>253.67</v>
      </c>
      <c r="I650" s="255"/>
      <c r="J650" s="256">
        <f>ROUND(I650*H650,2)</f>
        <v>0</v>
      </c>
      <c r="K650" s="257"/>
      <c r="L650" s="44"/>
      <c r="M650" s="258" t="s">
        <v>1</v>
      </c>
      <c r="N650" s="259" t="s">
        <v>47</v>
      </c>
      <c r="O650" s="94"/>
      <c r="P650" s="260">
        <f>O650*H650</f>
        <v>0</v>
      </c>
      <c r="Q650" s="260">
        <v>0</v>
      </c>
      <c r="R650" s="260">
        <f>Q650*H650</f>
        <v>0</v>
      </c>
      <c r="S650" s="260">
        <v>0</v>
      </c>
      <c r="T650" s="261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62" t="s">
        <v>308</v>
      </c>
      <c r="AT650" s="262" t="s">
        <v>196</v>
      </c>
      <c r="AU650" s="262" t="s">
        <v>90</v>
      </c>
      <c r="AY650" s="18" t="s">
        <v>195</v>
      </c>
      <c r="BE650" s="154">
        <f>IF(N650="základní",J650,0)</f>
        <v>0</v>
      </c>
      <c r="BF650" s="154">
        <f>IF(N650="snížená",J650,0)</f>
        <v>0</v>
      </c>
      <c r="BG650" s="154">
        <f>IF(N650="zákl. přenesená",J650,0)</f>
        <v>0</v>
      </c>
      <c r="BH650" s="154">
        <f>IF(N650="sníž. přenesená",J650,0)</f>
        <v>0</v>
      </c>
      <c r="BI650" s="154">
        <f>IF(N650="nulová",J650,0)</f>
        <v>0</v>
      </c>
      <c r="BJ650" s="18" t="s">
        <v>90</v>
      </c>
      <c r="BK650" s="154">
        <f>ROUND(I650*H650,2)</f>
        <v>0</v>
      </c>
      <c r="BL650" s="18" t="s">
        <v>308</v>
      </c>
      <c r="BM650" s="262" t="s">
        <v>888</v>
      </c>
    </row>
    <row r="651" spans="1:47" s="2" customFormat="1" ht="12">
      <c r="A651" s="41"/>
      <c r="B651" s="42"/>
      <c r="C651" s="43"/>
      <c r="D651" s="263" t="s">
        <v>202</v>
      </c>
      <c r="E651" s="43"/>
      <c r="F651" s="264" t="s">
        <v>887</v>
      </c>
      <c r="G651" s="43"/>
      <c r="H651" s="43"/>
      <c r="I651" s="221"/>
      <c r="J651" s="43"/>
      <c r="K651" s="43"/>
      <c r="L651" s="44"/>
      <c r="M651" s="265"/>
      <c r="N651" s="266"/>
      <c r="O651" s="94"/>
      <c r="P651" s="94"/>
      <c r="Q651" s="94"/>
      <c r="R651" s="94"/>
      <c r="S651" s="94"/>
      <c r="T651" s="95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18" t="s">
        <v>202</v>
      </c>
      <c r="AU651" s="18" t="s">
        <v>90</v>
      </c>
    </row>
    <row r="652" spans="1:51" s="14" customFormat="1" ht="12">
      <c r="A652" s="14"/>
      <c r="B652" s="289"/>
      <c r="C652" s="290"/>
      <c r="D652" s="263" t="s">
        <v>203</v>
      </c>
      <c r="E652" s="291" t="s">
        <v>1</v>
      </c>
      <c r="F652" s="292" t="s">
        <v>651</v>
      </c>
      <c r="G652" s="290"/>
      <c r="H652" s="291" t="s">
        <v>1</v>
      </c>
      <c r="I652" s="293"/>
      <c r="J652" s="290"/>
      <c r="K652" s="290"/>
      <c r="L652" s="294"/>
      <c r="M652" s="295"/>
      <c r="N652" s="296"/>
      <c r="O652" s="296"/>
      <c r="P652" s="296"/>
      <c r="Q652" s="296"/>
      <c r="R652" s="296"/>
      <c r="S652" s="296"/>
      <c r="T652" s="29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98" t="s">
        <v>203</v>
      </c>
      <c r="AU652" s="298" t="s">
        <v>90</v>
      </c>
      <c r="AV652" s="14" t="s">
        <v>90</v>
      </c>
      <c r="AW652" s="14" t="s">
        <v>35</v>
      </c>
      <c r="AX652" s="14" t="s">
        <v>82</v>
      </c>
      <c r="AY652" s="298" t="s">
        <v>195</v>
      </c>
    </row>
    <row r="653" spans="1:51" s="13" customFormat="1" ht="12">
      <c r="A653" s="13"/>
      <c r="B653" s="267"/>
      <c r="C653" s="268"/>
      <c r="D653" s="263" t="s">
        <v>203</v>
      </c>
      <c r="E653" s="269" t="s">
        <v>1</v>
      </c>
      <c r="F653" s="270" t="s">
        <v>652</v>
      </c>
      <c r="G653" s="268"/>
      <c r="H653" s="271">
        <v>200.49</v>
      </c>
      <c r="I653" s="272"/>
      <c r="J653" s="268"/>
      <c r="K653" s="268"/>
      <c r="L653" s="273"/>
      <c r="M653" s="274"/>
      <c r="N653" s="275"/>
      <c r="O653" s="275"/>
      <c r="P653" s="275"/>
      <c r="Q653" s="275"/>
      <c r="R653" s="275"/>
      <c r="S653" s="275"/>
      <c r="T653" s="27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77" t="s">
        <v>203</v>
      </c>
      <c r="AU653" s="277" t="s">
        <v>90</v>
      </c>
      <c r="AV653" s="13" t="s">
        <v>92</v>
      </c>
      <c r="AW653" s="13" t="s">
        <v>35</v>
      </c>
      <c r="AX653" s="13" t="s">
        <v>82</v>
      </c>
      <c r="AY653" s="277" t="s">
        <v>195</v>
      </c>
    </row>
    <row r="654" spans="1:51" s="14" customFormat="1" ht="12">
      <c r="A654" s="14"/>
      <c r="B654" s="289"/>
      <c r="C654" s="290"/>
      <c r="D654" s="263" t="s">
        <v>203</v>
      </c>
      <c r="E654" s="291" t="s">
        <v>1</v>
      </c>
      <c r="F654" s="292" t="s">
        <v>653</v>
      </c>
      <c r="G654" s="290"/>
      <c r="H654" s="291" t="s">
        <v>1</v>
      </c>
      <c r="I654" s="293"/>
      <c r="J654" s="290"/>
      <c r="K654" s="290"/>
      <c r="L654" s="294"/>
      <c r="M654" s="295"/>
      <c r="N654" s="296"/>
      <c r="O654" s="296"/>
      <c r="P654" s="296"/>
      <c r="Q654" s="296"/>
      <c r="R654" s="296"/>
      <c r="S654" s="296"/>
      <c r="T654" s="29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98" t="s">
        <v>203</v>
      </c>
      <c r="AU654" s="298" t="s">
        <v>90</v>
      </c>
      <c r="AV654" s="14" t="s">
        <v>90</v>
      </c>
      <c r="AW654" s="14" t="s">
        <v>35</v>
      </c>
      <c r="AX654" s="14" t="s">
        <v>82</v>
      </c>
      <c r="AY654" s="298" t="s">
        <v>195</v>
      </c>
    </row>
    <row r="655" spans="1:51" s="13" customFormat="1" ht="12">
      <c r="A655" s="13"/>
      <c r="B655" s="267"/>
      <c r="C655" s="268"/>
      <c r="D655" s="263" t="s">
        <v>203</v>
      </c>
      <c r="E655" s="269" t="s">
        <v>1</v>
      </c>
      <c r="F655" s="270" t="s">
        <v>484</v>
      </c>
      <c r="G655" s="268"/>
      <c r="H655" s="271">
        <v>-12.3</v>
      </c>
      <c r="I655" s="272"/>
      <c r="J655" s="268"/>
      <c r="K655" s="268"/>
      <c r="L655" s="273"/>
      <c r="M655" s="274"/>
      <c r="N655" s="275"/>
      <c r="O655" s="275"/>
      <c r="P655" s="275"/>
      <c r="Q655" s="275"/>
      <c r="R655" s="275"/>
      <c r="S655" s="275"/>
      <c r="T655" s="27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77" t="s">
        <v>203</v>
      </c>
      <c r="AU655" s="277" t="s">
        <v>90</v>
      </c>
      <c r="AV655" s="13" t="s">
        <v>92</v>
      </c>
      <c r="AW655" s="13" t="s">
        <v>35</v>
      </c>
      <c r="AX655" s="13" t="s">
        <v>82</v>
      </c>
      <c r="AY655" s="277" t="s">
        <v>195</v>
      </c>
    </row>
    <row r="656" spans="1:51" s="14" customFormat="1" ht="12">
      <c r="A656" s="14"/>
      <c r="B656" s="289"/>
      <c r="C656" s="290"/>
      <c r="D656" s="263" t="s">
        <v>203</v>
      </c>
      <c r="E656" s="291" t="s">
        <v>1</v>
      </c>
      <c r="F656" s="292" t="s">
        <v>654</v>
      </c>
      <c r="G656" s="290"/>
      <c r="H656" s="291" t="s">
        <v>1</v>
      </c>
      <c r="I656" s="293"/>
      <c r="J656" s="290"/>
      <c r="K656" s="290"/>
      <c r="L656" s="294"/>
      <c r="M656" s="295"/>
      <c r="N656" s="296"/>
      <c r="O656" s="296"/>
      <c r="P656" s="296"/>
      <c r="Q656" s="296"/>
      <c r="R656" s="296"/>
      <c r="S656" s="296"/>
      <c r="T656" s="29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98" t="s">
        <v>203</v>
      </c>
      <c r="AU656" s="298" t="s">
        <v>90</v>
      </c>
      <c r="AV656" s="14" t="s">
        <v>90</v>
      </c>
      <c r="AW656" s="14" t="s">
        <v>35</v>
      </c>
      <c r="AX656" s="14" t="s">
        <v>82</v>
      </c>
      <c r="AY656" s="298" t="s">
        <v>195</v>
      </c>
    </row>
    <row r="657" spans="1:51" s="13" customFormat="1" ht="12">
      <c r="A657" s="13"/>
      <c r="B657" s="267"/>
      <c r="C657" s="268"/>
      <c r="D657" s="263" t="s">
        <v>203</v>
      </c>
      <c r="E657" s="269" t="s">
        <v>1</v>
      </c>
      <c r="F657" s="270" t="s">
        <v>655</v>
      </c>
      <c r="G657" s="268"/>
      <c r="H657" s="271">
        <v>7.88</v>
      </c>
      <c r="I657" s="272"/>
      <c r="J657" s="268"/>
      <c r="K657" s="268"/>
      <c r="L657" s="273"/>
      <c r="M657" s="274"/>
      <c r="N657" s="275"/>
      <c r="O657" s="275"/>
      <c r="P657" s="275"/>
      <c r="Q657" s="275"/>
      <c r="R657" s="275"/>
      <c r="S657" s="275"/>
      <c r="T657" s="27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7" t="s">
        <v>203</v>
      </c>
      <c r="AU657" s="277" t="s">
        <v>90</v>
      </c>
      <c r="AV657" s="13" t="s">
        <v>92</v>
      </c>
      <c r="AW657" s="13" t="s">
        <v>35</v>
      </c>
      <c r="AX657" s="13" t="s">
        <v>82</v>
      </c>
      <c r="AY657" s="277" t="s">
        <v>195</v>
      </c>
    </row>
    <row r="658" spans="1:51" s="14" customFormat="1" ht="12">
      <c r="A658" s="14"/>
      <c r="B658" s="289"/>
      <c r="C658" s="290"/>
      <c r="D658" s="263" t="s">
        <v>203</v>
      </c>
      <c r="E658" s="291" t="s">
        <v>1</v>
      </c>
      <c r="F658" s="292" t="s">
        <v>889</v>
      </c>
      <c r="G658" s="290"/>
      <c r="H658" s="291" t="s">
        <v>1</v>
      </c>
      <c r="I658" s="293"/>
      <c r="J658" s="290"/>
      <c r="K658" s="290"/>
      <c r="L658" s="294"/>
      <c r="M658" s="295"/>
      <c r="N658" s="296"/>
      <c r="O658" s="296"/>
      <c r="P658" s="296"/>
      <c r="Q658" s="296"/>
      <c r="R658" s="296"/>
      <c r="S658" s="296"/>
      <c r="T658" s="29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98" t="s">
        <v>203</v>
      </c>
      <c r="AU658" s="298" t="s">
        <v>90</v>
      </c>
      <c r="AV658" s="14" t="s">
        <v>90</v>
      </c>
      <c r="AW658" s="14" t="s">
        <v>35</v>
      </c>
      <c r="AX658" s="14" t="s">
        <v>82</v>
      </c>
      <c r="AY658" s="298" t="s">
        <v>195</v>
      </c>
    </row>
    <row r="659" spans="1:51" s="13" customFormat="1" ht="12">
      <c r="A659" s="13"/>
      <c r="B659" s="267"/>
      <c r="C659" s="268"/>
      <c r="D659" s="263" t="s">
        <v>203</v>
      </c>
      <c r="E659" s="269" t="s">
        <v>1</v>
      </c>
      <c r="F659" s="270" t="s">
        <v>890</v>
      </c>
      <c r="G659" s="268"/>
      <c r="H659" s="271">
        <v>57.6</v>
      </c>
      <c r="I659" s="272"/>
      <c r="J659" s="268"/>
      <c r="K659" s="268"/>
      <c r="L659" s="273"/>
      <c r="M659" s="274"/>
      <c r="N659" s="275"/>
      <c r="O659" s="275"/>
      <c r="P659" s="275"/>
      <c r="Q659" s="275"/>
      <c r="R659" s="275"/>
      <c r="S659" s="275"/>
      <c r="T659" s="27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77" t="s">
        <v>203</v>
      </c>
      <c r="AU659" s="277" t="s">
        <v>90</v>
      </c>
      <c r="AV659" s="13" t="s">
        <v>92</v>
      </c>
      <c r="AW659" s="13" t="s">
        <v>35</v>
      </c>
      <c r="AX659" s="13" t="s">
        <v>82</v>
      </c>
      <c r="AY659" s="277" t="s">
        <v>195</v>
      </c>
    </row>
    <row r="660" spans="1:51" s="15" customFormat="1" ht="12">
      <c r="A660" s="15"/>
      <c r="B660" s="299"/>
      <c r="C660" s="300"/>
      <c r="D660" s="263" t="s">
        <v>203</v>
      </c>
      <c r="E660" s="301" t="s">
        <v>1</v>
      </c>
      <c r="F660" s="302" t="s">
        <v>234</v>
      </c>
      <c r="G660" s="300"/>
      <c r="H660" s="303">
        <v>253.67</v>
      </c>
      <c r="I660" s="304"/>
      <c r="J660" s="300"/>
      <c r="K660" s="300"/>
      <c r="L660" s="305"/>
      <c r="M660" s="306"/>
      <c r="N660" s="307"/>
      <c r="O660" s="307"/>
      <c r="P660" s="307"/>
      <c r="Q660" s="307"/>
      <c r="R660" s="307"/>
      <c r="S660" s="307"/>
      <c r="T660" s="308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309" t="s">
        <v>203</v>
      </c>
      <c r="AU660" s="309" t="s">
        <v>90</v>
      </c>
      <c r="AV660" s="15" t="s">
        <v>200</v>
      </c>
      <c r="AW660" s="15" t="s">
        <v>35</v>
      </c>
      <c r="AX660" s="15" t="s">
        <v>90</v>
      </c>
      <c r="AY660" s="309" t="s">
        <v>195</v>
      </c>
    </row>
    <row r="661" spans="1:65" s="2" customFormat="1" ht="16.5" customHeight="1">
      <c r="A661" s="41"/>
      <c r="B661" s="42"/>
      <c r="C661" s="250" t="s">
        <v>891</v>
      </c>
      <c r="D661" s="250" t="s">
        <v>196</v>
      </c>
      <c r="E661" s="251" t="s">
        <v>892</v>
      </c>
      <c r="F661" s="252" t="s">
        <v>893</v>
      </c>
      <c r="G661" s="253" t="s">
        <v>199</v>
      </c>
      <c r="H661" s="254">
        <v>253.67</v>
      </c>
      <c r="I661" s="255"/>
      <c r="J661" s="256">
        <f>ROUND(I661*H661,2)</f>
        <v>0</v>
      </c>
      <c r="K661" s="257"/>
      <c r="L661" s="44"/>
      <c r="M661" s="258" t="s">
        <v>1</v>
      </c>
      <c r="N661" s="259" t="s">
        <v>47</v>
      </c>
      <c r="O661" s="94"/>
      <c r="P661" s="260">
        <f>O661*H661</f>
        <v>0</v>
      </c>
      <c r="Q661" s="260">
        <v>0</v>
      </c>
      <c r="R661" s="260">
        <f>Q661*H661</f>
        <v>0</v>
      </c>
      <c r="S661" s="260">
        <v>0</v>
      </c>
      <c r="T661" s="261">
        <f>S661*H661</f>
        <v>0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62" t="s">
        <v>308</v>
      </c>
      <c r="AT661" s="262" t="s">
        <v>196</v>
      </c>
      <c r="AU661" s="262" t="s">
        <v>90</v>
      </c>
      <c r="AY661" s="18" t="s">
        <v>195</v>
      </c>
      <c r="BE661" s="154">
        <f>IF(N661="základní",J661,0)</f>
        <v>0</v>
      </c>
      <c r="BF661" s="154">
        <f>IF(N661="snížená",J661,0)</f>
        <v>0</v>
      </c>
      <c r="BG661" s="154">
        <f>IF(N661="zákl. přenesená",J661,0)</f>
        <v>0</v>
      </c>
      <c r="BH661" s="154">
        <f>IF(N661="sníž. přenesená",J661,0)</f>
        <v>0</v>
      </c>
      <c r="BI661" s="154">
        <f>IF(N661="nulová",J661,0)</f>
        <v>0</v>
      </c>
      <c r="BJ661" s="18" t="s">
        <v>90</v>
      </c>
      <c r="BK661" s="154">
        <f>ROUND(I661*H661,2)</f>
        <v>0</v>
      </c>
      <c r="BL661" s="18" t="s">
        <v>308</v>
      </c>
      <c r="BM661" s="262" t="s">
        <v>894</v>
      </c>
    </row>
    <row r="662" spans="1:47" s="2" customFormat="1" ht="12">
      <c r="A662" s="41"/>
      <c r="B662" s="42"/>
      <c r="C662" s="43"/>
      <c r="D662" s="263" t="s">
        <v>202</v>
      </c>
      <c r="E662" s="43"/>
      <c r="F662" s="264" t="s">
        <v>893</v>
      </c>
      <c r="G662" s="43"/>
      <c r="H662" s="43"/>
      <c r="I662" s="221"/>
      <c r="J662" s="43"/>
      <c r="K662" s="43"/>
      <c r="L662" s="44"/>
      <c r="M662" s="265"/>
      <c r="N662" s="266"/>
      <c r="O662" s="94"/>
      <c r="P662" s="94"/>
      <c r="Q662" s="94"/>
      <c r="R662" s="94"/>
      <c r="S662" s="94"/>
      <c r="T662" s="95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T662" s="18" t="s">
        <v>202</v>
      </c>
      <c r="AU662" s="18" t="s">
        <v>90</v>
      </c>
    </row>
    <row r="663" spans="1:65" s="2" customFormat="1" ht="21.75" customHeight="1">
      <c r="A663" s="41"/>
      <c r="B663" s="42"/>
      <c r="C663" s="250" t="s">
        <v>895</v>
      </c>
      <c r="D663" s="250" t="s">
        <v>196</v>
      </c>
      <c r="E663" s="251" t="s">
        <v>896</v>
      </c>
      <c r="F663" s="252" t="s">
        <v>897</v>
      </c>
      <c r="G663" s="253" t="s">
        <v>199</v>
      </c>
      <c r="H663" s="254">
        <v>253.67</v>
      </c>
      <c r="I663" s="255"/>
      <c r="J663" s="256">
        <f>ROUND(I663*H663,2)</f>
        <v>0</v>
      </c>
      <c r="K663" s="257"/>
      <c r="L663" s="44"/>
      <c r="M663" s="258" t="s">
        <v>1</v>
      </c>
      <c r="N663" s="259" t="s">
        <v>47</v>
      </c>
      <c r="O663" s="94"/>
      <c r="P663" s="260">
        <f>O663*H663</f>
        <v>0</v>
      </c>
      <c r="Q663" s="260">
        <v>0</v>
      </c>
      <c r="R663" s="260">
        <f>Q663*H663</f>
        <v>0</v>
      </c>
      <c r="S663" s="260">
        <v>0</v>
      </c>
      <c r="T663" s="261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62" t="s">
        <v>308</v>
      </c>
      <c r="AT663" s="262" t="s">
        <v>196</v>
      </c>
      <c r="AU663" s="262" t="s">
        <v>90</v>
      </c>
      <c r="AY663" s="18" t="s">
        <v>195</v>
      </c>
      <c r="BE663" s="154">
        <f>IF(N663="základní",J663,0)</f>
        <v>0</v>
      </c>
      <c r="BF663" s="154">
        <f>IF(N663="snížená",J663,0)</f>
        <v>0</v>
      </c>
      <c r="BG663" s="154">
        <f>IF(N663="zákl. přenesená",J663,0)</f>
        <v>0</v>
      </c>
      <c r="BH663" s="154">
        <f>IF(N663="sníž. přenesená",J663,0)</f>
        <v>0</v>
      </c>
      <c r="BI663" s="154">
        <f>IF(N663="nulová",J663,0)</f>
        <v>0</v>
      </c>
      <c r="BJ663" s="18" t="s">
        <v>90</v>
      </c>
      <c r="BK663" s="154">
        <f>ROUND(I663*H663,2)</f>
        <v>0</v>
      </c>
      <c r="BL663" s="18" t="s">
        <v>308</v>
      </c>
      <c r="BM663" s="262" t="s">
        <v>898</v>
      </c>
    </row>
    <row r="664" spans="1:47" s="2" customFormat="1" ht="12">
      <c r="A664" s="41"/>
      <c r="B664" s="42"/>
      <c r="C664" s="43"/>
      <c r="D664" s="263" t="s">
        <v>202</v>
      </c>
      <c r="E664" s="43"/>
      <c r="F664" s="264" t="s">
        <v>897</v>
      </c>
      <c r="G664" s="43"/>
      <c r="H664" s="43"/>
      <c r="I664" s="221"/>
      <c r="J664" s="43"/>
      <c r="K664" s="43"/>
      <c r="L664" s="44"/>
      <c r="M664" s="265"/>
      <c r="N664" s="266"/>
      <c r="O664" s="94"/>
      <c r="P664" s="94"/>
      <c r="Q664" s="94"/>
      <c r="R664" s="94"/>
      <c r="S664" s="94"/>
      <c r="T664" s="95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T664" s="18" t="s">
        <v>202</v>
      </c>
      <c r="AU664" s="18" t="s">
        <v>90</v>
      </c>
    </row>
    <row r="665" spans="1:65" s="2" customFormat="1" ht="37.8" customHeight="1">
      <c r="A665" s="41"/>
      <c r="B665" s="42"/>
      <c r="C665" s="250" t="s">
        <v>899</v>
      </c>
      <c r="D665" s="250" t="s">
        <v>196</v>
      </c>
      <c r="E665" s="251" t="s">
        <v>900</v>
      </c>
      <c r="F665" s="252" t="s">
        <v>901</v>
      </c>
      <c r="G665" s="253" t="s">
        <v>199</v>
      </c>
      <c r="H665" s="254">
        <v>87.3</v>
      </c>
      <c r="I665" s="255"/>
      <c r="J665" s="256">
        <f>ROUND(I665*H665,2)</f>
        <v>0</v>
      </c>
      <c r="K665" s="257"/>
      <c r="L665" s="44"/>
      <c r="M665" s="258" t="s">
        <v>1</v>
      </c>
      <c r="N665" s="259" t="s">
        <v>47</v>
      </c>
      <c r="O665" s="94"/>
      <c r="P665" s="260">
        <f>O665*H665</f>
        <v>0</v>
      </c>
      <c r="Q665" s="260">
        <v>0</v>
      </c>
      <c r="R665" s="260">
        <f>Q665*H665</f>
        <v>0</v>
      </c>
      <c r="S665" s="260">
        <v>0</v>
      </c>
      <c r="T665" s="261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62" t="s">
        <v>308</v>
      </c>
      <c r="AT665" s="262" t="s">
        <v>196</v>
      </c>
      <c r="AU665" s="262" t="s">
        <v>90</v>
      </c>
      <c r="AY665" s="18" t="s">
        <v>195</v>
      </c>
      <c r="BE665" s="154">
        <f>IF(N665="základní",J665,0)</f>
        <v>0</v>
      </c>
      <c r="BF665" s="154">
        <f>IF(N665="snížená",J665,0)</f>
        <v>0</v>
      </c>
      <c r="BG665" s="154">
        <f>IF(N665="zákl. přenesená",J665,0)</f>
        <v>0</v>
      </c>
      <c r="BH665" s="154">
        <f>IF(N665="sníž. přenesená",J665,0)</f>
        <v>0</v>
      </c>
      <c r="BI665" s="154">
        <f>IF(N665="nulová",J665,0)</f>
        <v>0</v>
      </c>
      <c r="BJ665" s="18" t="s">
        <v>90</v>
      </c>
      <c r="BK665" s="154">
        <f>ROUND(I665*H665,2)</f>
        <v>0</v>
      </c>
      <c r="BL665" s="18" t="s">
        <v>308</v>
      </c>
      <c r="BM665" s="262" t="s">
        <v>902</v>
      </c>
    </row>
    <row r="666" spans="1:47" s="2" customFormat="1" ht="12">
      <c r="A666" s="41"/>
      <c r="B666" s="42"/>
      <c r="C666" s="43"/>
      <c r="D666" s="263" t="s">
        <v>202</v>
      </c>
      <c r="E666" s="43"/>
      <c r="F666" s="264" t="s">
        <v>901</v>
      </c>
      <c r="G666" s="43"/>
      <c r="H666" s="43"/>
      <c r="I666" s="221"/>
      <c r="J666" s="43"/>
      <c r="K666" s="43"/>
      <c r="L666" s="44"/>
      <c r="M666" s="265"/>
      <c r="N666" s="266"/>
      <c r="O666" s="94"/>
      <c r="P666" s="94"/>
      <c r="Q666" s="94"/>
      <c r="R666" s="94"/>
      <c r="S666" s="94"/>
      <c r="T666" s="95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T666" s="18" t="s">
        <v>202</v>
      </c>
      <c r="AU666" s="18" t="s">
        <v>90</v>
      </c>
    </row>
    <row r="667" spans="1:51" s="14" customFormat="1" ht="12">
      <c r="A667" s="14"/>
      <c r="B667" s="289"/>
      <c r="C667" s="290"/>
      <c r="D667" s="263" t="s">
        <v>203</v>
      </c>
      <c r="E667" s="291" t="s">
        <v>1</v>
      </c>
      <c r="F667" s="292" t="s">
        <v>518</v>
      </c>
      <c r="G667" s="290"/>
      <c r="H667" s="291" t="s">
        <v>1</v>
      </c>
      <c r="I667" s="293"/>
      <c r="J667" s="290"/>
      <c r="K667" s="290"/>
      <c r="L667" s="294"/>
      <c r="M667" s="295"/>
      <c r="N667" s="296"/>
      <c r="O667" s="296"/>
      <c r="P667" s="296"/>
      <c r="Q667" s="296"/>
      <c r="R667" s="296"/>
      <c r="S667" s="296"/>
      <c r="T667" s="29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98" t="s">
        <v>203</v>
      </c>
      <c r="AU667" s="298" t="s">
        <v>90</v>
      </c>
      <c r="AV667" s="14" t="s">
        <v>90</v>
      </c>
      <c r="AW667" s="14" t="s">
        <v>35</v>
      </c>
      <c r="AX667" s="14" t="s">
        <v>82</v>
      </c>
      <c r="AY667" s="298" t="s">
        <v>195</v>
      </c>
    </row>
    <row r="668" spans="1:51" s="13" customFormat="1" ht="12">
      <c r="A668" s="13"/>
      <c r="B668" s="267"/>
      <c r="C668" s="268"/>
      <c r="D668" s="263" t="s">
        <v>203</v>
      </c>
      <c r="E668" s="269" t="s">
        <v>1</v>
      </c>
      <c r="F668" s="270" t="s">
        <v>903</v>
      </c>
      <c r="G668" s="268"/>
      <c r="H668" s="271">
        <v>87.3</v>
      </c>
      <c r="I668" s="272"/>
      <c r="J668" s="268"/>
      <c r="K668" s="268"/>
      <c r="L668" s="273"/>
      <c r="M668" s="274"/>
      <c r="N668" s="275"/>
      <c r="O668" s="275"/>
      <c r="P668" s="275"/>
      <c r="Q668" s="275"/>
      <c r="R668" s="275"/>
      <c r="S668" s="275"/>
      <c r="T668" s="27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77" t="s">
        <v>203</v>
      </c>
      <c r="AU668" s="277" t="s">
        <v>90</v>
      </c>
      <c r="AV668" s="13" t="s">
        <v>92</v>
      </c>
      <c r="AW668" s="13" t="s">
        <v>35</v>
      </c>
      <c r="AX668" s="13" t="s">
        <v>90</v>
      </c>
      <c r="AY668" s="277" t="s">
        <v>195</v>
      </c>
    </row>
    <row r="669" spans="1:65" s="2" customFormat="1" ht="24.15" customHeight="1">
      <c r="A669" s="41"/>
      <c r="B669" s="42"/>
      <c r="C669" s="278" t="s">
        <v>904</v>
      </c>
      <c r="D669" s="278" t="s">
        <v>206</v>
      </c>
      <c r="E669" s="279" t="s">
        <v>905</v>
      </c>
      <c r="F669" s="280" t="s">
        <v>906</v>
      </c>
      <c r="G669" s="281" t="s">
        <v>907</v>
      </c>
      <c r="H669" s="282">
        <v>5</v>
      </c>
      <c r="I669" s="283"/>
      <c r="J669" s="284">
        <f>ROUND(I669*H669,2)</f>
        <v>0</v>
      </c>
      <c r="K669" s="285"/>
      <c r="L669" s="286"/>
      <c r="M669" s="287" t="s">
        <v>1</v>
      </c>
      <c r="N669" s="288" t="s">
        <v>47</v>
      </c>
      <c r="O669" s="94"/>
      <c r="P669" s="260">
        <f>O669*H669</f>
        <v>0</v>
      </c>
      <c r="Q669" s="260">
        <v>0.00525</v>
      </c>
      <c r="R669" s="260">
        <f>Q669*H669</f>
        <v>0.026250000000000002</v>
      </c>
      <c r="S669" s="260">
        <v>0</v>
      </c>
      <c r="T669" s="261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62" t="s">
        <v>405</v>
      </c>
      <c r="AT669" s="262" t="s">
        <v>206</v>
      </c>
      <c r="AU669" s="262" t="s">
        <v>90</v>
      </c>
      <c r="AY669" s="18" t="s">
        <v>195</v>
      </c>
      <c r="BE669" s="154">
        <f>IF(N669="základní",J669,0)</f>
        <v>0</v>
      </c>
      <c r="BF669" s="154">
        <f>IF(N669="snížená",J669,0)</f>
        <v>0</v>
      </c>
      <c r="BG669" s="154">
        <f>IF(N669="zákl. přenesená",J669,0)</f>
        <v>0</v>
      </c>
      <c r="BH669" s="154">
        <f>IF(N669="sníž. přenesená",J669,0)</f>
        <v>0</v>
      </c>
      <c r="BI669" s="154">
        <f>IF(N669="nulová",J669,0)</f>
        <v>0</v>
      </c>
      <c r="BJ669" s="18" t="s">
        <v>90</v>
      </c>
      <c r="BK669" s="154">
        <f>ROUND(I669*H669,2)</f>
        <v>0</v>
      </c>
      <c r="BL669" s="18" t="s">
        <v>308</v>
      </c>
      <c r="BM669" s="262" t="s">
        <v>908</v>
      </c>
    </row>
    <row r="670" spans="1:47" s="2" customFormat="1" ht="12">
      <c r="A670" s="41"/>
      <c r="B670" s="42"/>
      <c r="C670" s="43"/>
      <c r="D670" s="263" t="s">
        <v>202</v>
      </c>
      <c r="E670" s="43"/>
      <c r="F670" s="264" t="s">
        <v>906</v>
      </c>
      <c r="G670" s="43"/>
      <c r="H670" s="43"/>
      <c r="I670" s="221"/>
      <c r="J670" s="43"/>
      <c r="K670" s="43"/>
      <c r="L670" s="44"/>
      <c r="M670" s="265"/>
      <c r="N670" s="266"/>
      <c r="O670" s="94"/>
      <c r="P670" s="94"/>
      <c r="Q670" s="94"/>
      <c r="R670" s="94"/>
      <c r="S670" s="94"/>
      <c r="T670" s="95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18" t="s">
        <v>202</v>
      </c>
      <c r="AU670" s="18" t="s">
        <v>90</v>
      </c>
    </row>
    <row r="671" spans="1:51" s="13" customFormat="1" ht="12">
      <c r="A671" s="13"/>
      <c r="B671" s="267"/>
      <c r="C671" s="268"/>
      <c r="D671" s="263" t="s">
        <v>203</v>
      </c>
      <c r="E671" s="269" t="s">
        <v>1</v>
      </c>
      <c r="F671" s="270" t="s">
        <v>240</v>
      </c>
      <c r="G671" s="268"/>
      <c r="H671" s="271">
        <v>5</v>
      </c>
      <c r="I671" s="272"/>
      <c r="J671" s="268"/>
      <c r="K671" s="268"/>
      <c r="L671" s="273"/>
      <c r="M671" s="274"/>
      <c r="N671" s="275"/>
      <c r="O671" s="275"/>
      <c r="P671" s="275"/>
      <c r="Q671" s="275"/>
      <c r="R671" s="275"/>
      <c r="S671" s="275"/>
      <c r="T671" s="276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77" t="s">
        <v>203</v>
      </c>
      <c r="AU671" s="277" t="s">
        <v>90</v>
      </c>
      <c r="AV671" s="13" t="s">
        <v>92</v>
      </c>
      <c r="AW671" s="13" t="s">
        <v>35</v>
      </c>
      <c r="AX671" s="13" t="s">
        <v>82</v>
      </c>
      <c r="AY671" s="277" t="s">
        <v>195</v>
      </c>
    </row>
    <row r="672" spans="1:51" s="15" customFormat="1" ht="12">
      <c r="A672" s="15"/>
      <c r="B672" s="299"/>
      <c r="C672" s="300"/>
      <c r="D672" s="263" t="s">
        <v>203</v>
      </c>
      <c r="E672" s="301" t="s">
        <v>1</v>
      </c>
      <c r="F672" s="302" t="s">
        <v>234</v>
      </c>
      <c r="G672" s="300"/>
      <c r="H672" s="303">
        <v>5</v>
      </c>
      <c r="I672" s="304"/>
      <c r="J672" s="300"/>
      <c r="K672" s="300"/>
      <c r="L672" s="305"/>
      <c r="M672" s="306"/>
      <c r="N672" s="307"/>
      <c r="O672" s="307"/>
      <c r="P672" s="307"/>
      <c r="Q672" s="307"/>
      <c r="R672" s="307"/>
      <c r="S672" s="307"/>
      <c r="T672" s="308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309" t="s">
        <v>203</v>
      </c>
      <c r="AU672" s="309" t="s">
        <v>90</v>
      </c>
      <c r="AV672" s="15" t="s">
        <v>200</v>
      </c>
      <c r="AW672" s="15" t="s">
        <v>35</v>
      </c>
      <c r="AX672" s="15" t="s">
        <v>90</v>
      </c>
      <c r="AY672" s="309" t="s">
        <v>195</v>
      </c>
    </row>
    <row r="673" spans="1:65" s="2" customFormat="1" ht="37.8" customHeight="1">
      <c r="A673" s="41"/>
      <c r="B673" s="42"/>
      <c r="C673" s="250" t="s">
        <v>909</v>
      </c>
      <c r="D673" s="250" t="s">
        <v>196</v>
      </c>
      <c r="E673" s="251" t="s">
        <v>910</v>
      </c>
      <c r="F673" s="252" t="s">
        <v>911</v>
      </c>
      <c r="G673" s="253" t="s">
        <v>199</v>
      </c>
      <c r="H673" s="254">
        <v>618.43</v>
      </c>
      <c r="I673" s="255"/>
      <c r="J673" s="256">
        <f>ROUND(I673*H673,2)</f>
        <v>0</v>
      </c>
      <c r="K673" s="257"/>
      <c r="L673" s="44"/>
      <c r="M673" s="258" t="s">
        <v>1</v>
      </c>
      <c r="N673" s="259" t="s">
        <v>47</v>
      </c>
      <c r="O673" s="94"/>
      <c r="P673" s="260">
        <f>O673*H673</f>
        <v>0</v>
      </c>
      <c r="Q673" s="260">
        <v>0</v>
      </c>
      <c r="R673" s="260">
        <f>Q673*H673</f>
        <v>0</v>
      </c>
      <c r="S673" s="260">
        <v>0</v>
      </c>
      <c r="T673" s="261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62" t="s">
        <v>308</v>
      </c>
      <c r="AT673" s="262" t="s">
        <v>196</v>
      </c>
      <c r="AU673" s="262" t="s">
        <v>90</v>
      </c>
      <c r="AY673" s="18" t="s">
        <v>195</v>
      </c>
      <c r="BE673" s="154">
        <f>IF(N673="základní",J673,0)</f>
        <v>0</v>
      </c>
      <c r="BF673" s="154">
        <f>IF(N673="snížená",J673,0)</f>
        <v>0</v>
      </c>
      <c r="BG673" s="154">
        <f>IF(N673="zákl. přenesená",J673,0)</f>
        <v>0</v>
      </c>
      <c r="BH673" s="154">
        <f>IF(N673="sníž. přenesená",J673,0)</f>
        <v>0</v>
      </c>
      <c r="BI673" s="154">
        <f>IF(N673="nulová",J673,0)</f>
        <v>0</v>
      </c>
      <c r="BJ673" s="18" t="s">
        <v>90</v>
      </c>
      <c r="BK673" s="154">
        <f>ROUND(I673*H673,2)</f>
        <v>0</v>
      </c>
      <c r="BL673" s="18" t="s">
        <v>308</v>
      </c>
      <c r="BM673" s="262" t="s">
        <v>912</v>
      </c>
    </row>
    <row r="674" spans="1:47" s="2" customFormat="1" ht="12">
      <c r="A674" s="41"/>
      <c r="B674" s="42"/>
      <c r="C674" s="43"/>
      <c r="D674" s="263" t="s">
        <v>202</v>
      </c>
      <c r="E674" s="43"/>
      <c r="F674" s="264" t="s">
        <v>911</v>
      </c>
      <c r="G674" s="43"/>
      <c r="H674" s="43"/>
      <c r="I674" s="221"/>
      <c r="J674" s="43"/>
      <c r="K674" s="43"/>
      <c r="L674" s="44"/>
      <c r="M674" s="265"/>
      <c r="N674" s="266"/>
      <c r="O674" s="94"/>
      <c r="P674" s="94"/>
      <c r="Q674" s="94"/>
      <c r="R674" s="94"/>
      <c r="S674" s="94"/>
      <c r="T674" s="95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18" t="s">
        <v>202</v>
      </c>
      <c r="AU674" s="18" t="s">
        <v>90</v>
      </c>
    </row>
    <row r="675" spans="1:51" s="14" customFormat="1" ht="12">
      <c r="A675" s="14"/>
      <c r="B675" s="289"/>
      <c r="C675" s="290"/>
      <c r="D675" s="263" t="s">
        <v>203</v>
      </c>
      <c r="E675" s="291" t="s">
        <v>1</v>
      </c>
      <c r="F675" s="292" t="s">
        <v>651</v>
      </c>
      <c r="G675" s="290"/>
      <c r="H675" s="291" t="s">
        <v>1</v>
      </c>
      <c r="I675" s="293"/>
      <c r="J675" s="290"/>
      <c r="K675" s="290"/>
      <c r="L675" s="294"/>
      <c r="M675" s="295"/>
      <c r="N675" s="296"/>
      <c r="O675" s="296"/>
      <c r="P675" s="296"/>
      <c r="Q675" s="296"/>
      <c r="R675" s="296"/>
      <c r="S675" s="296"/>
      <c r="T675" s="29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98" t="s">
        <v>203</v>
      </c>
      <c r="AU675" s="298" t="s">
        <v>90</v>
      </c>
      <c r="AV675" s="14" t="s">
        <v>90</v>
      </c>
      <c r="AW675" s="14" t="s">
        <v>35</v>
      </c>
      <c r="AX675" s="14" t="s">
        <v>82</v>
      </c>
      <c r="AY675" s="298" t="s">
        <v>195</v>
      </c>
    </row>
    <row r="676" spans="1:51" s="13" customFormat="1" ht="12">
      <c r="A676" s="13"/>
      <c r="B676" s="267"/>
      <c r="C676" s="268"/>
      <c r="D676" s="263" t="s">
        <v>203</v>
      </c>
      <c r="E676" s="269" t="s">
        <v>1</v>
      </c>
      <c r="F676" s="270" t="s">
        <v>652</v>
      </c>
      <c r="G676" s="268"/>
      <c r="H676" s="271">
        <v>200.49</v>
      </c>
      <c r="I676" s="272"/>
      <c r="J676" s="268"/>
      <c r="K676" s="268"/>
      <c r="L676" s="273"/>
      <c r="M676" s="274"/>
      <c r="N676" s="275"/>
      <c r="O676" s="275"/>
      <c r="P676" s="275"/>
      <c r="Q676" s="275"/>
      <c r="R676" s="275"/>
      <c r="S676" s="275"/>
      <c r="T676" s="27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77" t="s">
        <v>203</v>
      </c>
      <c r="AU676" s="277" t="s">
        <v>90</v>
      </c>
      <c r="AV676" s="13" t="s">
        <v>92</v>
      </c>
      <c r="AW676" s="13" t="s">
        <v>35</v>
      </c>
      <c r="AX676" s="13" t="s">
        <v>82</v>
      </c>
      <c r="AY676" s="277" t="s">
        <v>195</v>
      </c>
    </row>
    <row r="677" spans="1:51" s="14" customFormat="1" ht="12">
      <c r="A677" s="14"/>
      <c r="B677" s="289"/>
      <c r="C677" s="290"/>
      <c r="D677" s="263" t="s">
        <v>203</v>
      </c>
      <c r="E677" s="291" t="s">
        <v>1</v>
      </c>
      <c r="F677" s="292" t="s">
        <v>653</v>
      </c>
      <c r="G677" s="290"/>
      <c r="H677" s="291" t="s">
        <v>1</v>
      </c>
      <c r="I677" s="293"/>
      <c r="J677" s="290"/>
      <c r="K677" s="290"/>
      <c r="L677" s="294"/>
      <c r="M677" s="295"/>
      <c r="N677" s="296"/>
      <c r="O677" s="296"/>
      <c r="P677" s="296"/>
      <c r="Q677" s="296"/>
      <c r="R677" s="296"/>
      <c r="S677" s="296"/>
      <c r="T677" s="29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98" t="s">
        <v>203</v>
      </c>
      <c r="AU677" s="298" t="s">
        <v>90</v>
      </c>
      <c r="AV677" s="14" t="s">
        <v>90</v>
      </c>
      <c r="AW677" s="14" t="s">
        <v>35</v>
      </c>
      <c r="AX677" s="14" t="s">
        <v>82</v>
      </c>
      <c r="AY677" s="298" t="s">
        <v>195</v>
      </c>
    </row>
    <row r="678" spans="1:51" s="13" customFormat="1" ht="12">
      <c r="A678" s="13"/>
      <c r="B678" s="267"/>
      <c r="C678" s="268"/>
      <c r="D678" s="263" t="s">
        <v>203</v>
      </c>
      <c r="E678" s="269" t="s">
        <v>1</v>
      </c>
      <c r="F678" s="270" t="s">
        <v>484</v>
      </c>
      <c r="G678" s="268"/>
      <c r="H678" s="271">
        <v>-12.3</v>
      </c>
      <c r="I678" s="272"/>
      <c r="J678" s="268"/>
      <c r="K678" s="268"/>
      <c r="L678" s="273"/>
      <c r="M678" s="274"/>
      <c r="N678" s="275"/>
      <c r="O678" s="275"/>
      <c r="P678" s="275"/>
      <c r="Q678" s="275"/>
      <c r="R678" s="275"/>
      <c r="S678" s="275"/>
      <c r="T678" s="27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77" t="s">
        <v>203</v>
      </c>
      <c r="AU678" s="277" t="s">
        <v>90</v>
      </c>
      <c r="AV678" s="13" t="s">
        <v>92</v>
      </c>
      <c r="AW678" s="13" t="s">
        <v>35</v>
      </c>
      <c r="AX678" s="13" t="s">
        <v>82</v>
      </c>
      <c r="AY678" s="277" t="s">
        <v>195</v>
      </c>
    </row>
    <row r="679" spans="1:51" s="14" customFormat="1" ht="12">
      <c r="A679" s="14"/>
      <c r="B679" s="289"/>
      <c r="C679" s="290"/>
      <c r="D679" s="263" t="s">
        <v>203</v>
      </c>
      <c r="E679" s="291" t="s">
        <v>1</v>
      </c>
      <c r="F679" s="292" t="s">
        <v>654</v>
      </c>
      <c r="G679" s="290"/>
      <c r="H679" s="291" t="s">
        <v>1</v>
      </c>
      <c r="I679" s="293"/>
      <c r="J679" s="290"/>
      <c r="K679" s="290"/>
      <c r="L679" s="294"/>
      <c r="M679" s="295"/>
      <c r="N679" s="296"/>
      <c r="O679" s="296"/>
      <c r="P679" s="296"/>
      <c r="Q679" s="296"/>
      <c r="R679" s="296"/>
      <c r="S679" s="296"/>
      <c r="T679" s="29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98" t="s">
        <v>203</v>
      </c>
      <c r="AU679" s="298" t="s">
        <v>90</v>
      </c>
      <c r="AV679" s="14" t="s">
        <v>90</v>
      </c>
      <c r="AW679" s="14" t="s">
        <v>35</v>
      </c>
      <c r="AX679" s="14" t="s">
        <v>82</v>
      </c>
      <c r="AY679" s="298" t="s">
        <v>195</v>
      </c>
    </row>
    <row r="680" spans="1:51" s="13" customFormat="1" ht="12">
      <c r="A680" s="13"/>
      <c r="B680" s="267"/>
      <c r="C680" s="268"/>
      <c r="D680" s="263" t="s">
        <v>203</v>
      </c>
      <c r="E680" s="269" t="s">
        <v>1</v>
      </c>
      <c r="F680" s="270" t="s">
        <v>655</v>
      </c>
      <c r="G680" s="268"/>
      <c r="H680" s="271">
        <v>7.88</v>
      </c>
      <c r="I680" s="272"/>
      <c r="J680" s="268"/>
      <c r="K680" s="268"/>
      <c r="L680" s="273"/>
      <c r="M680" s="274"/>
      <c r="N680" s="275"/>
      <c r="O680" s="275"/>
      <c r="P680" s="275"/>
      <c r="Q680" s="275"/>
      <c r="R680" s="275"/>
      <c r="S680" s="275"/>
      <c r="T680" s="27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77" t="s">
        <v>203</v>
      </c>
      <c r="AU680" s="277" t="s">
        <v>90</v>
      </c>
      <c r="AV680" s="13" t="s">
        <v>92</v>
      </c>
      <c r="AW680" s="13" t="s">
        <v>35</v>
      </c>
      <c r="AX680" s="13" t="s">
        <v>82</v>
      </c>
      <c r="AY680" s="277" t="s">
        <v>195</v>
      </c>
    </row>
    <row r="681" spans="1:51" s="14" customFormat="1" ht="12">
      <c r="A681" s="14"/>
      <c r="B681" s="289"/>
      <c r="C681" s="290"/>
      <c r="D681" s="263" t="s">
        <v>203</v>
      </c>
      <c r="E681" s="291" t="s">
        <v>1</v>
      </c>
      <c r="F681" s="292" t="s">
        <v>889</v>
      </c>
      <c r="G681" s="290"/>
      <c r="H681" s="291" t="s">
        <v>1</v>
      </c>
      <c r="I681" s="293"/>
      <c r="J681" s="290"/>
      <c r="K681" s="290"/>
      <c r="L681" s="294"/>
      <c r="M681" s="295"/>
      <c r="N681" s="296"/>
      <c r="O681" s="296"/>
      <c r="P681" s="296"/>
      <c r="Q681" s="296"/>
      <c r="R681" s="296"/>
      <c r="S681" s="296"/>
      <c r="T681" s="29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98" t="s">
        <v>203</v>
      </c>
      <c r="AU681" s="298" t="s">
        <v>90</v>
      </c>
      <c r="AV681" s="14" t="s">
        <v>90</v>
      </c>
      <c r="AW681" s="14" t="s">
        <v>35</v>
      </c>
      <c r="AX681" s="14" t="s">
        <v>82</v>
      </c>
      <c r="AY681" s="298" t="s">
        <v>195</v>
      </c>
    </row>
    <row r="682" spans="1:51" s="13" customFormat="1" ht="12">
      <c r="A682" s="13"/>
      <c r="B682" s="267"/>
      <c r="C682" s="268"/>
      <c r="D682" s="263" t="s">
        <v>203</v>
      </c>
      <c r="E682" s="269" t="s">
        <v>1</v>
      </c>
      <c r="F682" s="270" t="s">
        <v>890</v>
      </c>
      <c r="G682" s="268"/>
      <c r="H682" s="271">
        <v>57.6</v>
      </c>
      <c r="I682" s="272"/>
      <c r="J682" s="268"/>
      <c r="K682" s="268"/>
      <c r="L682" s="273"/>
      <c r="M682" s="274"/>
      <c r="N682" s="275"/>
      <c r="O682" s="275"/>
      <c r="P682" s="275"/>
      <c r="Q682" s="275"/>
      <c r="R682" s="275"/>
      <c r="S682" s="275"/>
      <c r="T682" s="27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77" t="s">
        <v>203</v>
      </c>
      <c r="AU682" s="277" t="s">
        <v>90</v>
      </c>
      <c r="AV682" s="13" t="s">
        <v>92</v>
      </c>
      <c r="AW682" s="13" t="s">
        <v>35</v>
      </c>
      <c r="AX682" s="13" t="s">
        <v>82</v>
      </c>
      <c r="AY682" s="277" t="s">
        <v>195</v>
      </c>
    </row>
    <row r="683" spans="1:51" s="14" customFormat="1" ht="12">
      <c r="A683" s="14"/>
      <c r="B683" s="289"/>
      <c r="C683" s="290"/>
      <c r="D683" s="263" t="s">
        <v>203</v>
      </c>
      <c r="E683" s="291" t="s">
        <v>1</v>
      </c>
      <c r="F683" s="292" t="s">
        <v>913</v>
      </c>
      <c r="G683" s="290"/>
      <c r="H683" s="291" t="s">
        <v>1</v>
      </c>
      <c r="I683" s="293"/>
      <c r="J683" s="290"/>
      <c r="K683" s="290"/>
      <c r="L683" s="294"/>
      <c r="M683" s="295"/>
      <c r="N683" s="296"/>
      <c r="O683" s="296"/>
      <c r="P683" s="296"/>
      <c r="Q683" s="296"/>
      <c r="R683" s="296"/>
      <c r="S683" s="296"/>
      <c r="T683" s="29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98" t="s">
        <v>203</v>
      </c>
      <c r="AU683" s="298" t="s">
        <v>90</v>
      </c>
      <c r="AV683" s="14" t="s">
        <v>90</v>
      </c>
      <c r="AW683" s="14" t="s">
        <v>35</v>
      </c>
      <c r="AX683" s="14" t="s">
        <v>82</v>
      </c>
      <c r="AY683" s="298" t="s">
        <v>195</v>
      </c>
    </row>
    <row r="684" spans="1:51" s="13" customFormat="1" ht="12">
      <c r="A684" s="13"/>
      <c r="B684" s="267"/>
      <c r="C684" s="268"/>
      <c r="D684" s="263" t="s">
        <v>203</v>
      </c>
      <c r="E684" s="269" t="s">
        <v>1</v>
      </c>
      <c r="F684" s="270" t="s">
        <v>914</v>
      </c>
      <c r="G684" s="268"/>
      <c r="H684" s="271">
        <v>364.76</v>
      </c>
      <c r="I684" s="272"/>
      <c r="J684" s="268"/>
      <c r="K684" s="268"/>
      <c r="L684" s="273"/>
      <c r="M684" s="274"/>
      <c r="N684" s="275"/>
      <c r="O684" s="275"/>
      <c r="P684" s="275"/>
      <c r="Q684" s="275"/>
      <c r="R684" s="275"/>
      <c r="S684" s="275"/>
      <c r="T684" s="27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77" t="s">
        <v>203</v>
      </c>
      <c r="AU684" s="277" t="s">
        <v>90</v>
      </c>
      <c r="AV684" s="13" t="s">
        <v>92</v>
      </c>
      <c r="AW684" s="13" t="s">
        <v>35</v>
      </c>
      <c r="AX684" s="13" t="s">
        <v>82</v>
      </c>
      <c r="AY684" s="277" t="s">
        <v>195</v>
      </c>
    </row>
    <row r="685" spans="1:51" s="15" customFormat="1" ht="12">
      <c r="A685" s="15"/>
      <c r="B685" s="299"/>
      <c r="C685" s="300"/>
      <c r="D685" s="263" t="s">
        <v>203</v>
      </c>
      <c r="E685" s="301" t="s">
        <v>1</v>
      </c>
      <c r="F685" s="302" t="s">
        <v>234</v>
      </c>
      <c r="G685" s="300"/>
      <c r="H685" s="303">
        <v>618.43</v>
      </c>
      <c r="I685" s="304"/>
      <c r="J685" s="300"/>
      <c r="K685" s="300"/>
      <c r="L685" s="305"/>
      <c r="M685" s="306"/>
      <c r="N685" s="307"/>
      <c r="O685" s="307"/>
      <c r="P685" s="307"/>
      <c r="Q685" s="307"/>
      <c r="R685" s="307"/>
      <c r="S685" s="307"/>
      <c r="T685" s="308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309" t="s">
        <v>203</v>
      </c>
      <c r="AU685" s="309" t="s">
        <v>90</v>
      </c>
      <c r="AV685" s="15" t="s">
        <v>200</v>
      </c>
      <c r="AW685" s="15" t="s">
        <v>35</v>
      </c>
      <c r="AX685" s="15" t="s">
        <v>90</v>
      </c>
      <c r="AY685" s="309" t="s">
        <v>195</v>
      </c>
    </row>
    <row r="686" spans="1:65" s="2" customFormat="1" ht="37.8" customHeight="1">
      <c r="A686" s="41"/>
      <c r="B686" s="42"/>
      <c r="C686" s="250" t="s">
        <v>915</v>
      </c>
      <c r="D686" s="250" t="s">
        <v>196</v>
      </c>
      <c r="E686" s="251" t="s">
        <v>916</v>
      </c>
      <c r="F686" s="252" t="s">
        <v>917</v>
      </c>
      <c r="G686" s="253" t="s">
        <v>199</v>
      </c>
      <c r="H686" s="254">
        <v>43.65</v>
      </c>
      <c r="I686" s="255"/>
      <c r="J686" s="256">
        <f>ROUND(I686*H686,2)</f>
        <v>0</v>
      </c>
      <c r="K686" s="257"/>
      <c r="L686" s="44"/>
      <c r="M686" s="258" t="s">
        <v>1</v>
      </c>
      <c r="N686" s="259" t="s">
        <v>47</v>
      </c>
      <c r="O686" s="94"/>
      <c r="P686" s="260">
        <f>O686*H686</f>
        <v>0</v>
      </c>
      <c r="Q686" s="260">
        <v>0</v>
      </c>
      <c r="R686" s="260">
        <f>Q686*H686</f>
        <v>0</v>
      </c>
      <c r="S686" s="260">
        <v>0</v>
      </c>
      <c r="T686" s="261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62" t="s">
        <v>308</v>
      </c>
      <c r="AT686" s="262" t="s">
        <v>196</v>
      </c>
      <c r="AU686" s="262" t="s">
        <v>90</v>
      </c>
      <c r="AY686" s="18" t="s">
        <v>195</v>
      </c>
      <c r="BE686" s="154">
        <f>IF(N686="základní",J686,0)</f>
        <v>0</v>
      </c>
      <c r="BF686" s="154">
        <f>IF(N686="snížená",J686,0)</f>
        <v>0</v>
      </c>
      <c r="BG686" s="154">
        <f>IF(N686="zákl. přenesená",J686,0)</f>
        <v>0</v>
      </c>
      <c r="BH686" s="154">
        <f>IF(N686="sníž. přenesená",J686,0)</f>
        <v>0</v>
      </c>
      <c r="BI686" s="154">
        <f>IF(N686="nulová",J686,0)</f>
        <v>0</v>
      </c>
      <c r="BJ686" s="18" t="s">
        <v>90</v>
      </c>
      <c r="BK686" s="154">
        <f>ROUND(I686*H686,2)</f>
        <v>0</v>
      </c>
      <c r="BL686" s="18" t="s">
        <v>308</v>
      </c>
      <c r="BM686" s="262" t="s">
        <v>918</v>
      </c>
    </row>
    <row r="687" spans="1:47" s="2" customFormat="1" ht="12">
      <c r="A687" s="41"/>
      <c r="B687" s="42"/>
      <c r="C687" s="43"/>
      <c r="D687" s="263" t="s">
        <v>202</v>
      </c>
      <c r="E687" s="43"/>
      <c r="F687" s="264" t="s">
        <v>917</v>
      </c>
      <c r="G687" s="43"/>
      <c r="H687" s="43"/>
      <c r="I687" s="221"/>
      <c r="J687" s="43"/>
      <c r="K687" s="43"/>
      <c r="L687" s="44"/>
      <c r="M687" s="265"/>
      <c r="N687" s="266"/>
      <c r="O687" s="94"/>
      <c r="P687" s="94"/>
      <c r="Q687" s="94"/>
      <c r="R687" s="94"/>
      <c r="S687" s="94"/>
      <c r="T687" s="95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18" t="s">
        <v>202</v>
      </c>
      <c r="AU687" s="18" t="s">
        <v>90</v>
      </c>
    </row>
    <row r="688" spans="1:51" s="14" customFormat="1" ht="12">
      <c r="A688" s="14"/>
      <c r="B688" s="289"/>
      <c r="C688" s="290"/>
      <c r="D688" s="263" t="s">
        <v>203</v>
      </c>
      <c r="E688" s="291" t="s">
        <v>1</v>
      </c>
      <c r="F688" s="292" t="s">
        <v>518</v>
      </c>
      <c r="G688" s="290"/>
      <c r="H688" s="291" t="s">
        <v>1</v>
      </c>
      <c r="I688" s="293"/>
      <c r="J688" s="290"/>
      <c r="K688" s="290"/>
      <c r="L688" s="294"/>
      <c r="M688" s="295"/>
      <c r="N688" s="296"/>
      <c r="O688" s="296"/>
      <c r="P688" s="296"/>
      <c r="Q688" s="296"/>
      <c r="R688" s="296"/>
      <c r="S688" s="296"/>
      <c r="T688" s="29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98" t="s">
        <v>203</v>
      </c>
      <c r="AU688" s="298" t="s">
        <v>90</v>
      </c>
      <c r="AV688" s="14" t="s">
        <v>90</v>
      </c>
      <c r="AW688" s="14" t="s">
        <v>35</v>
      </c>
      <c r="AX688" s="14" t="s">
        <v>82</v>
      </c>
      <c r="AY688" s="298" t="s">
        <v>195</v>
      </c>
    </row>
    <row r="689" spans="1:51" s="13" customFormat="1" ht="12">
      <c r="A689" s="13"/>
      <c r="B689" s="267"/>
      <c r="C689" s="268"/>
      <c r="D689" s="263" t="s">
        <v>203</v>
      </c>
      <c r="E689" s="269" t="s">
        <v>1</v>
      </c>
      <c r="F689" s="270" t="s">
        <v>519</v>
      </c>
      <c r="G689" s="268"/>
      <c r="H689" s="271">
        <v>43.65</v>
      </c>
      <c r="I689" s="272"/>
      <c r="J689" s="268"/>
      <c r="K689" s="268"/>
      <c r="L689" s="273"/>
      <c r="M689" s="274"/>
      <c r="N689" s="275"/>
      <c r="O689" s="275"/>
      <c r="P689" s="275"/>
      <c r="Q689" s="275"/>
      <c r="R689" s="275"/>
      <c r="S689" s="275"/>
      <c r="T689" s="27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77" t="s">
        <v>203</v>
      </c>
      <c r="AU689" s="277" t="s">
        <v>90</v>
      </c>
      <c r="AV689" s="13" t="s">
        <v>92</v>
      </c>
      <c r="AW689" s="13" t="s">
        <v>35</v>
      </c>
      <c r="AX689" s="13" t="s">
        <v>90</v>
      </c>
      <c r="AY689" s="277" t="s">
        <v>195</v>
      </c>
    </row>
    <row r="690" spans="1:65" s="2" customFormat="1" ht="24.15" customHeight="1">
      <c r="A690" s="41"/>
      <c r="B690" s="42"/>
      <c r="C690" s="278" t="s">
        <v>919</v>
      </c>
      <c r="D690" s="278" t="s">
        <v>206</v>
      </c>
      <c r="E690" s="279" t="s">
        <v>920</v>
      </c>
      <c r="F690" s="280" t="s">
        <v>921</v>
      </c>
      <c r="G690" s="281" t="s">
        <v>542</v>
      </c>
      <c r="H690" s="282">
        <v>14.405</v>
      </c>
      <c r="I690" s="283"/>
      <c r="J690" s="284">
        <f>ROUND(I690*H690,2)</f>
        <v>0</v>
      </c>
      <c r="K690" s="285"/>
      <c r="L690" s="286"/>
      <c r="M690" s="287" t="s">
        <v>1</v>
      </c>
      <c r="N690" s="288" t="s">
        <v>47</v>
      </c>
      <c r="O690" s="94"/>
      <c r="P690" s="260">
        <f>O690*H690</f>
        <v>0</v>
      </c>
      <c r="Q690" s="260">
        <v>0.001</v>
      </c>
      <c r="R690" s="260">
        <f>Q690*H690</f>
        <v>0.014405</v>
      </c>
      <c r="S690" s="260">
        <v>0</v>
      </c>
      <c r="T690" s="261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62" t="s">
        <v>405</v>
      </c>
      <c r="AT690" s="262" t="s">
        <v>206</v>
      </c>
      <c r="AU690" s="262" t="s">
        <v>90</v>
      </c>
      <c r="AY690" s="18" t="s">
        <v>195</v>
      </c>
      <c r="BE690" s="154">
        <f>IF(N690="základní",J690,0)</f>
        <v>0</v>
      </c>
      <c r="BF690" s="154">
        <f>IF(N690="snížená",J690,0)</f>
        <v>0</v>
      </c>
      <c r="BG690" s="154">
        <f>IF(N690="zákl. přenesená",J690,0)</f>
        <v>0</v>
      </c>
      <c r="BH690" s="154">
        <f>IF(N690="sníž. přenesená",J690,0)</f>
        <v>0</v>
      </c>
      <c r="BI690" s="154">
        <f>IF(N690="nulová",J690,0)</f>
        <v>0</v>
      </c>
      <c r="BJ690" s="18" t="s">
        <v>90</v>
      </c>
      <c r="BK690" s="154">
        <f>ROUND(I690*H690,2)</f>
        <v>0</v>
      </c>
      <c r="BL690" s="18" t="s">
        <v>308</v>
      </c>
      <c r="BM690" s="262" t="s">
        <v>922</v>
      </c>
    </row>
    <row r="691" spans="1:47" s="2" customFormat="1" ht="12">
      <c r="A691" s="41"/>
      <c r="B691" s="42"/>
      <c r="C691" s="43"/>
      <c r="D691" s="263" t="s">
        <v>202</v>
      </c>
      <c r="E691" s="43"/>
      <c r="F691" s="264" t="s">
        <v>921</v>
      </c>
      <c r="G691" s="43"/>
      <c r="H691" s="43"/>
      <c r="I691" s="221"/>
      <c r="J691" s="43"/>
      <c r="K691" s="43"/>
      <c r="L691" s="44"/>
      <c r="M691" s="265"/>
      <c r="N691" s="266"/>
      <c r="O691" s="94"/>
      <c r="P691" s="94"/>
      <c r="Q691" s="94"/>
      <c r="R691" s="94"/>
      <c r="S691" s="94"/>
      <c r="T691" s="95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T691" s="18" t="s">
        <v>202</v>
      </c>
      <c r="AU691" s="18" t="s">
        <v>90</v>
      </c>
    </row>
    <row r="692" spans="1:51" s="14" customFormat="1" ht="12">
      <c r="A692" s="14"/>
      <c r="B692" s="289"/>
      <c r="C692" s="290"/>
      <c r="D692" s="263" t="s">
        <v>203</v>
      </c>
      <c r="E692" s="291" t="s">
        <v>1</v>
      </c>
      <c r="F692" s="292" t="s">
        <v>518</v>
      </c>
      <c r="G692" s="290"/>
      <c r="H692" s="291" t="s">
        <v>1</v>
      </c>
      <c r="I692" s="293"/>
      <c r="J692" s="290"/>
      <c r="K692" s="290"/>
      <c r="L692" s="294"/>
      <c r="M692" s="295"/>
      <c r="N692" s="296"/>
      <c r="O692" s="296"/>
      <c r="P692" s="296"/>
      <c r="Q692" s="296"/>
      <c r="R692" s="296"/>
      <c r="S692" s="296"/>
      <c r="T692" s="29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98" t="s">
        <v>203</v>
      </c>
      <c r="AU692" s="298" t="s">
        <v>90</v>
      </c>
      <c r="AV692" s="14" t="s">
        <v>90</v>
      </c>
      <c r="AW692" s="14" t="s">
        <v>35</v>
      </c>
      <c r="AX692" s="14" t="s">
        <v>82</v>
      </c>
      <c r="AY692" s="298" t="s">
        <v>195</v>
      </c>
    </row>
    <row r="693" spans="1:51" s="13" customFormat="1" ht="12">
      <c r="A693" s="13"/>
      <c r="B693" s="267"/>
      <c r="C693" s="268"/>
      <c r="D693" s="263" t="s">
        <v>203</v>
      </c>
      <c r="E693" s="269" t="s">
        <v>1</v>
      </c>
      <c r="F693" s="270" t="s">
        <v>923</v>
      </c>
      <c r="G693" s="268"/>
      <c r="H693" s="271">
        <v>14.405</v>
      </c>
      <c r="I693" s="272"/>
      <c r="J693" s="268"/>
      <c r="K693" s="268"/>
      <c r="L693" s="273"/>
      <c r="M693" s="274"/>
      <c r="N693" s="275"/>
      <c r="O693" s="275"/>
      <c r="P693" s="275"/>
      <c r="Q693" s="275"/>
      <c r="R693" s="275"/>
      <c r="S693" s="275"/>
      <c r="T693" s="27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77" t="s">
        <v>203</v>
      </c>
      <c r="AU693" s="277" t="s">
        <v>90</v>
      </c>
      <c r="AV693" s="13" t="s">
        <v>92</v>
      </c>
      <c r="AW693" s="13" t="s">
        <v>35</v>
      </c>
      <c r="AX693" s="13" t="s">
        <v>90</v>
      </c>
      <c r="AY693" s="277" t="s">
        <v>195</v>
      </c>
    </row>
    <row r="694" spans="1:65" s="2" customFormat="1" ht="37.8" customHeight="1">
      <c r="A694" s="41"/>
      <c r="B694" s="42"/>
      <c r="C694" s="250" t="s">
        <v>924</v>
      </c>
      <c r="D694" s="250" t="s">
        <v>196</v>
      </c>
      <c r="E694" s="251" t="s">
        <v>925</v>
      </c>
      <c r="F694" s="252" t="s">
        <v>926</v>
      </c>
      <c r="G694" s="253" t="s">
        <v>199</v>
      </c>
      <c r="H694" s="254">
        <v>43.65</v>
      </c>
      <c r="I694" s="255"/>
      <c r="J694" s="256">
        <f>ROUND(I694*H694,2)</f>
        <v>0</v>
      </c>
      <c r="K694" s="257"/>
      <c r="L694" s="44"/>
      <c r="M694" s="258" t="s">
        <v>1</v>
      </c>
      <c r="N694" s="259" t="s">
        <v>47</v>
      </c>
      <c r="O694" s="94"/>
      <c r="P694" s="260">
        <f>O694*H694</f>
        <v>0</v>
      </c>
      <c r="Q694" s="260">
        <v>0</v>
      </c>
      <c r="R694" s="260">
        <f>Q694*H694</f>
        <v>0</v>
      </c>
      <c r="S694" s="260">
        <v>0</v>
      </c>
      <c r="T694" s="261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62" t="s">
        <v>308</v>
      </c>
      <c r="AT694" s="262" t="s">
        <v>196</v>
      </c>
      <c r="AU694" s="262" t="s">
        <v>90</v>
      </c>
      <c r="AY694" s="18" t="s">
        <v>195</v>
      </c>
      <c r="BE694" s="154">
        <f>IF(N694="základní",J694,0)</f>
        <v>0</v>
      </c>
      <c r="BF694" s="154">
        <f>IF(N694="snížená",J694,0)</f>
        <v>0</v>
      </c>
      <c r="BG694" s="154">
        <f>IF(N694="zákl. přenesená",J694,0)</f>
        <v>0</v>
      </c>
      <c r="BH694" s="154">
        <f>IF(N694="sníž. přenesená",J694,0)</f>
        <v>0</v>
      </c>
      <c r="BI694" s="154">
        <f>IF(N694="nulová",J694,0)</f>
        <v>0</v>
      </c>
      <c r="BJ694" s="18" t="s">
        <v>90</v>
      </c>
      <c r="BK694" s="154">
        <f>ROUND(I694*H694,2)</f>
        <v>0</v>
      </c>
      <c r="BL694" s="18" t="s">
        <v>308</v>
      </c>
      <c r="BM694" s="262" t="s">
        <v>927</v>
      </c>
    </row>
    <row r="695" spans="1:47" s="2" customFormat="1" ht="12">
      <c r="A695" s="41"/>
      <c r="B695" s="42"/>
      <c r="C695" s="43"/>
      <c r="D695" s="263" t="s">
        <v>202</v>
      </c>
      <c r="E695" s="43"/>
      <c r="F695" s="264" t="s">
        <v>926</v>
      </c>
      <c r="G695" s="43"/>
      <c r="H695" s="43"/>
      <c r="I695" s="221"/>
      <c r="J695" s="43"/>
      <c r="K695" s="43"/>
      <c r="L695" s="44"/>
      <c r="M695" s="265"/>
      <c r="N695" s="266"/>
      <c r="O695" s="94"/>
      <c r="P695" s="94"/>
      <c r="Q695" s="94"/>
      <c r="R695" s="94"/>
      <c r="S695" s="94"/>
      <c r="T695" s="95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T695" s="18" t="s">
        <v>202</v>
      </c>
      <c r="AU695" s="18" t="s">
        <v>90</v>
      </c>
    </row>
    <row r="696" spans="1:65" s="2" customFormat="1" ht="24.15" customHeight="1">
      <c r="A696" s="41"/>
      <c r="B696" s="42"/>
      <c r="C696" s="278" t="s">
        <v>928</v>
      </c>
      <c r="D696" s="278" t="s">
        <v>206</v>
      </c>
      <c r="E696" s="279" t="s">
        <v>929</v>
      </c>
      <c r="F696" s="280" t="s">
        <v>930</v>
      </c>
      <c r="G696" s="281" t="s">
        <v>542</v>
      </c>
      <c r="H696" s="282">
        <v>14.405</v>
      </c>
      <c r="I696" s="283"/>
      <c r="J696" s="284">
        <f>ROUND(I696*H696,2)</f>
        <v>0</v>
      </c>
      <c r="K696" s="285"/>
      <c r="L696" s="286"/>
      <c r="M696" s="287" t="s">
        <v>1</v>
      </c>
      <c r="N696" s="288" t="s">
        <v>47</v>
      </c>
      <c r="O696" s="94"/>
      <c r="P696" s="260">
        <f>O696*H696</f>
        <v>0</v>
      </c>
      <c r="Q696" s="260">
        <v>0.0016</v>
      </c>
      <c r="R696" s="260">
        <f>Q696*H696</f>
        <v>0.023048</v>
      </c>
      <c r="S696" s="260">
        <v>0</v>
      </c>
      <c r="T696" s="261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62" t="s">
        <v>405</v>
      </c>
      <c r="AT696" s="262" t="s">
        <v>206</v>
      </c>
      <c r="AU696" s="262" t="s">
        <v>90</v>
      </c>
      <c r="AY696" s="18" t="s">
        <v>195</v>
      </c>
      <c r="BE696" s="154">
        <f>IF(N696="základní",J696,0)</f>
        <v>0</v>
      </c>
      <c r="BF696" s="154">
        <f>IF(N696="snížená",J696,0)</f>
        <v>0</v>
      </c>
      <c r="BG696" s="154">
        <f>IF(N696="zákl. přenesená",J696,0)</f>
        <v>0</v>
      </c>
      <c r="BH696" s="154">
        <f>IF(N696="sníž. přenesená",J696,0)</f>
        <v>0</v>
      </c>
      <c r="BI696" s="154">
        <f>IF(N696="nulová",J696,0)</f>
        <v>0</v>
      </c>
      <c r="BJ696" s="18" t="s">
        <v>90</v>
      </c>
      <c r="BK696" s="154">
        <f>ROUND(I696*H696,2)</f>
        <v>0</v>
      </c>
      <c r="BL696" s="18" t="s">
        <v>308</v>
      </c>
      <c r="BM696" s="262" t="s">
        <v>931</v>
      </c>
    </row>
    <row r="697" spans="1:47" s="2" customFormat="1" ht="12">
      <c r="A697" s="41"/>
      <c r="B697" s="42"/>
      <c r="C697" s="43"/>
      <c r="D697" s="263" t="s">
        <v>202</v>
      </c>
      <c r="E697" s="43"/>
      <c r="F697" s="264" t="s">
        <v>930</v>
      </c>
      <c r="G697" s="43"/>
      <c r="H697" s="43"/>
      <c r="I697" s="221"/>
      <c r="J697" s="43"/>
      <c r="K697" s="43"/>
      <c r="L697" s="44"/>
      <c r="M697" s="265"/>
      <c r="N697" s="266"/>
      <c r="O697" s="94"/>
      <c r="P697" s="94"/>
      <c r="Q697" s="94"/>
      <c r="R697" s="94"/>
      <c r="S697" s="94"/>
      <c r="T697" s="95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T697" s="18" t="s">
        <v>202</v>
      </c>
      <c r="AU697" s="18" t="s">
        <v>90</v>
      </c>
    </row>
    <row r="698" spans="1:51" s="13" customFormat="1" ht="12">
      <c r="A698" s="13"/>
      <c r="B698" s="267"/>
      <c r="C698" s="268"/>
      <c r="D698" s="263" t="s">
        <v>203</v>
      </c>
      <c r="E698" s="269" t="s">
        <v>1</v>
      </c>
      <c r="F698" s="270" t="s">
        <v>932</v>
      </c>
      <c r="G698" s="268"/>
      <c r="H698" s="271">
        <v>14.405</v>
      </c>
      <c r="I698" s="272"/>
      <c r="J698" s="268"/>
      <c r="K698" s="268"/>
      <c r="L698" s="273"/>
      <c r="M698" s="274"/>
      <c r="N698" s="275"/>
      <c r="O698" s="275"/>
      <c r="P698" s="275"/>
      <c r="Q698" s="275"/>
      <c r="R698" s="275"/>
      <c r="S698" s="275"/>
      <c r="T698" s="27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77" t="s">
        <v>203</v>
      </c>
      <c r="AU698" s="277" t="s">
        <v>90</v>
      </c>
      <c r="AV698" s="13" t="s">
        <v>92</v>
      </c>
      <c r="AW698" s="13" t="s">
        <v>35</v>
      </c>
      <c r="AX698" s="13" t="s">
        <v>90</v>
      </c>
      <c r="AY698" s="277" t="s">
        <v>195</v>
      </c>
    </row>
    <row r="699" spans="1:65" s="2" customFormat="1" ht="24.15" customHeight="1">
      <c r="A699" s="41"/>
      <c r="B699" s="42"/>
      <c r="C699" s="250" t="s">
        <v>933</v>
      </c>
      <c r="D699" s="250" t="s">
        <v>196</v>
      </c>
      <c r="E699" s="251" t="s">
        <v>934</v>
      </c>
      <c r="F699" s="252" t="s">
        <v>935</v>
      </c>
      <c r="G699" s="253" t="s">
        <v>199</v>
      </c>
      <c r="H699" s="254">
        <v>618.43</v>
      </c>
      <c r="I699" s="255"/>
      <c r="J699" s="256">
        <f>ROUND(I699*H699,2)</f>
        <v>0</v>
      </c>
      <c r="K699" s="257"/>
      <c r="L699" s="44"/>
      <c r="M699" s="258" t="s">
        <v>1</v>
      </c>
      <c r="N699" s="259" t="s">
        <v>47</v>
      </c>
      <c r="O699" s="94"/>
      <c r="P699" s="260">
        <f>O699*H699</f>
        <v>0</v>
      </c>
      <c r="Q699" s="260">
        <v>0.0002</v>
      </c>
      <c r="R699" s="260">
        <f>Q699*H699</f>
        <v>0.12368599999999999</v>
      </c>
      <c r="S699" s="260">
        <v>0</v>
      </c>
      <c r="T699" s="261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62" t="s">
        <v>308</v>
      </c>
      <c r="AT699" s="262" t="s">
        <v>196</v>
      </c>
      <c r="AU699" s="262" t="s">
        <v>90</v>
      </c>
      <c r="AY699" s="18" t="s">
        <v>195</v>
      </c>
      <c r="BE699" s="154">
        <f>IF(N699="základní",J699,0)</f>
        <v>0</v>
      </c>
      <c r="BF699" s="154">
        <f>IF(N699="snížená",J699,0)</f>
        <v>0</v>
      </c>
      <c r="BG699" s="154">
        <f>IF(N699="zákl. přenesená",J699,0)</f>
        <v>0</v>
      </c>
      <c r="BH699" s="154">
        <f>IF(N699="sníž. přenesená",J699,0)</f>
        <v>0</v>
      </c>
      <c r="BI699" s="154">
        <f>IF(N699="nulová",J699,0)</f>
        <v>0</v>
      </c>
      <c r="BJ699" s="18" t="s">
        <v>90</v>
      </c>
      <c r="BK699" s="154">
        <f>ROUND(I699*H699,2)</f>
        <v>0</v>
      </c>
      <c r="BL699" s="18" t="s">
        <v>308</v>
      </c>
      <c r="BM699" s="262" t="s">
        <v>936</v>
      </c>
    </row>
    <row r="700" spans="1:47" s="2" customFormat="1" ht="12">
      <c r="A700" s="41"/>
      <c r="B700" s="42"/>
      <c r="C700" s="43"/>
      <c r="D700" s="263" t="s">
        <v>202</v>
      </c>
      <c r="E700" s="43"/>
      <c r="F700" s="264" t="s">
        <v>935</v>
      </c>
      <c r="G700" s="43"/>
      <c r="H700" s="43"/>
      <c r="I700" s="221"/>
      <c r="J700" s="43"/>
      <c r="K700" s="43"/>
      <c r="L700" s="44"/>
      <c r="M700" s="265"/>
      <c r="N700" s="266"/>
      <c r="O700" s="94"/>
      <c r="P700" s="94"/>
      <c r="Q700" s="94"/>
      <c r="R700" s="94"/>
      <c r="S700" s="94"/>
      <c r="T700" s="95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T700" s="18" t="s">
        <v>202</v>
      </c>
      <c r="AU700" s="18" t="s">
        <v>90</v>
      </c>
    </row>
    <row r="701" spans="1:65" s="2" customFormat="1" ht="24.15" customHeight="1">
      <c r="A701" s="41"/>
      <c r="B701" s="42"/>
      <c r="C701" s="250" t="s">
        <v>937</v>
      </c>
      <c r="D701" s="250" t="s">
        <v>196</v>
      </c>
      <c r="E701" s="251" t="s">
        <v>938</v>
      </c>
      <c r="F701" s="252" t="s">
        <v>939</v>
      </c>
      <c r="G701" s="253" t="s">
        <v>199</v>
      </c>
      <c r="H701" s="254">
        <v>618.43</v>
      </c>
      <c r="I701" s="255"/>
      <c r="J701" s="256">
        <f>ROUND(I701*H701,2)</f>
        <v>0</v>
      </c>
      <c r="K701" s="257"/>
      <c r="L701" s="44"/>
      <c r="M701" s="258" t="s">
        <v>1</v>
      </c>
      <c r="N701" s="259" t="s">
        <v>47</v>
      </c>
      <c r="O701" s="94"/>
      <c r="P701" s="260">
        <f>O701*H701</f>
        <v>0</v>
      </c>
      <c r="Q701" s="260">
        <v>0.00027</v>
      </c>
      <c r="R701" s="260">
        <f>Q701*H701</f>
        <v>0.1669761</v>
      </c>
      <c r="S701" s="260">
        <v>0</v>
      </c>
      <c r="T701" s="261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2" t="s">
        <v>308</v>
      </c>
      <c r="AT701" s="262" t="s">
        <v>196</v>
      </c>
      <c r="AU701" s="262" t="s">
        <v>90</v>
      </c>
      <c r="AY701" s="18" t="s">
        <v>195</v>
      </c>
      <c r="BE701" s="154">
        <f>IF(N701="základní",J701,0)</f>
        <v>0</v>
      </c>
      <c r="BF701" s="154">
        <f>IF(N701="snížená",J701,0)</f>
        <v>0</v>
      </c>
      <c r="BG701" s="154">
        <f>IF(N701="zákl. přenesená",J701,0)</f>
        <v>0</v>
      </c>
      <c r="BH701" s="154">
        <f>IF(N701="sníž. přenesená",J701,0)</f>
        <v>0</v>
      </c>
      <c r="BI701" s="154">
        <f>IF(N701="nulová",J701,0)</f>
        <v>0</v>
      </c>
      <c r="BJ701" s="18" t="s">
        <v>90</v>
      </c>
      <c r="BK701" s="154">
        <f>ROUND(I701*H701,2)</f>
        <v>0</v>
      </c>
      <c r="BL701" s="18" t="s">
        <v>308</v>
      </c>
      <c r="BM701" s="262" t="s">
        <v>940</v>
      </c>
    </row>
    <row r="702" spans="1:47" s="2" customFormat="1" ht="12">
      <c r="A702" s="41"/>
      <c r="B702" s="42"/>
      <c r="C702" s="43"/>
      <c r="D702" s="263" t="s">
        <v>202</v>
      </c>
      <c r="E702" s="43"/>
      <c r="F702" s="264" t="s">
        <v>939</v>
      </c>
      <c r="G702" s="43"/>
      <c r="H702" s="43"/>
      <c r="I702" s="221"/>
      <c r="J702" s="43"/>
      <c r="K702" s="43"/>
      <c r="L702" s="44"/>
      <c r="M702" s="265"/>
      <c r="N702" s="266"/>
      <c r="O702" s="94"/>
      <c r="P702" s="94"/>
      <c r="Q702" s="94"/>
      <c r="R702" s="94"/>
      <c r="S702" s="94"/>
      <c r="T702" s="95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T702" s="18" t="s">
        <v>202</v>
      </c>
      <c r="AU702" s="18" t="s">
        <v>90</v>
      </c>
    </row>
    <row r="703" spans="1:65" s="2" customFormat="1" ht="21.75" customHeight="1">
      <c r="A703" s="41"/>
      <c r="B703" s="42"/>
      <c r="C703" s="250" t="s">
        <v>941</v>
      </c>
      <c r="D703" s="250" t="s">
        <v>196</v>
      </c>
      <c r="E703" s="251" t="s">
        <v>942</v>
      </c>
      <c r="F703" s="252" t="s">
        <v>943</v>
      </c>
      <c r="G703" s="253" t="s">
        <v>199</v>
      </c>
      <c r="H703" s="254">
        <v>126.835</v>
      </c>
      <c r="I703" s="255"/>
      <c r="J703" s="256">
        <f>ROUND(I703*H703,2)</f>
        <v>0</v>
      </c>
      <c r="K703" s="257"/>
      <c r="L703" s="44"/>
      <c r="M703" s="258" t="s">
        <v>1</v>
      </c>
      <c r="N703" s="259" t="s">
        <v>47</v>
      </c>
      <c r="O703" s="94"/>
      <c r="P703" s="260">
        <f>O703*H703</f>
        <v>0</v>
      </c>
      <c r="Q703" s="260">
        <v>0.00035</v>
      </c>
      <c r="R703" s="260">
        <f>Q703*H703</f>
        <v>0.044392249999999994</v>
      </c>
      <c r="S703" s="260">
        <v>0</v>
      </c>
      <c r="T703" s="261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62" t="s">
        <v>308</v>
      </c>
      <c r="AT703" s="262" t="s">
        <v>196</v>
      </c>
      <c r="AU703" s="262" t="s">
        <v>90</v>
      </c>
      <c r="AY703" s="18" t="s">
        <v>195</v>
      </c>
      <c r="BE703" s="154">
        <f>IF(N703="základní",J703,0)</f>
        <v>0</v>
      </c>
      <c r="BF703" s="154">
        <f>IF(N703="snížená",J703,0)</f>
        <v>0</v>
      </c>
      <c r="BG703" s="154">
        <f>IF(N703="zákl. přenesená",J703,0)</f>
        <v>0</v>
      </c>
      <c r="BH703" s="154">
        <f>IF(N703="sníž. přenesená",J703,0)</f>
        <v>0</v>
      </c>
      <c r="BI703" s="154">
        <f>IF(N703="nulová",J703,0)</f>
        <v>0</v>
      </c>
      <c r="BJ703" s="18" t="s">
        <v>90</v>
      </c>
      <c r="BK703" s="154">
        <f>ROUND(I703*H703,2)</f>
        <v>0</v>
      </c>
      <c r="BL703" s="18" t="s">
        <v>308</v>
      </c>
      <c r="BM703" s="262" t="s">
        <v>944</v>
      </c>
    </row>
    <row r="704" spans="1:47" s="2" customFormat="1" ht="12">
      <c r="A704" s="41"/>
      <c r="B704" s="42"/>
      <c r="C704" s="43"/>
      <c r="D704" s="263" t="s">
        <v>202</v>
      </c>
      <c r="E704" s="43"/>
      <c r="F704" s="264" t="s">
        <v>943</v>
      </c>
      <c r="G704" s="43"/>
      <c r="H704" s="43"/>
      <c r="I704" s="221"/>
      <c r="J704" s="43"/>
      <c r="K704" s="43"/>
      <c r="L704" s="44"/>
      <c r="M704" s="265"/>
      <c r="N704" s="266"/>
      <c r="O704" s="94"/>
      <c r="P704" s="94"/>
      <c r="Q704" s="94"/>
      <c r="R704" s="94"/>
      <c r="S704" s="94"/>
      <c r="T704" s="95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18" t="s">
        <v>202</v>
      </c>
      <c r="AU704" s="18" t="s">
        <v>90</v>
      </c>
    </row>
    <row r="705" spans="1:51" s="13" customFormat="1" ht="12">
      <c r="A705" s="13"/>
      <c r="B705" s="267"/>
      <c r="C705" s="268"/>
      <c r="D705" s="263" t="s">
        <v>203</v>
      </c>
      <c r="E705" s="269" t="s">
        <v>1</v>
      </c>
      <c r="F705" s="270" t="s">
        <v>945</v>
      </c>
      <c r="G705" s="268"/>
      <c r="H705" s="271">
        <v>126.835</v>
      </c>
      <c r="I705" s="272"/>
      <c r="J705" s="268"/>
      <c r="K705" s="268"/>
      <c r="L705" s="273"/>
      <c r="M705" s="274"/>
      <c r="N705" s="275"/>
      <c r="O705" s="275"/>
      <c r="P705" s="275"/>
      <c r="Q705" s="275"/>
      <c r="R705" s="275"/>
      <c r="S705" s="275"/>
      <c r="T705" s="27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77" t="s">
        <v>203</v>
      </c>
      <c r="AU705" s="277" t="s">
        <v>90</v>
      </c>
      <c r="AV705" s="13" t="s">
        <v>92</v>
      </c>
      <c r="AW705" s="13" t="s">
        <v>35</v>
      </c>
      <c r="AX705" s="13" t="s">
        <v>90</v>
      </c>
      <c r="AY705" s="277" t="s">
        <v>195</v>
      </c>
    </row>
    <row r="706" spans="1:65" s="2" customFormat="1" ht="33" customHeight="1">
      <c r="A706" s="41"/>
      <c r="B706" s="42"/>
      <c r="C706" s="250" t="s">
        <v>946</v>
      </c>
      <c r="D706" s="250" t="s">
        <v>196</v>
      </c>
      <c r="E706" s="251" t="s">
        <v>947</v>
      </c>
      <c r="F706" s="252" t="s">
        <v>948</v>
      </c>
      <c r="G706" s="253" t="s">
        <v>199</v>
      </c>
      <c r="H706" s="254">
        <v>126.853</v>
      </c>
      <c r="I706" s="255"/>
      <c r="J706" s="256">
        <f>ROUND(I706*H706,2)</f>
        <v>0</v>
      </c>
      <c r="K706" s="257"/>
      <c r="L706" s="44"/>
      <c r="M706" s="258" t="s">
        <v>1</v>
      </c>
      <c r="N706" s="259" t="s">
        <v>47</v>
      </c>
      <c r="O706" s="94"/>
      <c r="P706" s="260">
        <f>O706*H706</f>
        <v>0</v>
      </c>
      <c r="Q706" s="260">
        <v>1E-05</v>
      </c>
      <c r="R706" s="260">
        <f>Q706*H706</f>
        <v>0.0012685300000000001</v>
      </c>
      <c r="S706" s="260">
        <v>0</v>
      </c>
      <c r="T706" s="261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62" t="s">
        <v>308</v>
      </c>
      <c r="AT706" s="262" t="s">
        <v>196</v>
      </c>
      <c r="AU706" s="262" t="s">
        <v>90</v>
      </c>
      <c r="AY706" s="18" t="s">
        <v>195</v>
      </c>
      <c r="BE706" s="154">
        <f>IF(N706="základní",J706,0)</f>
        <v>0</v>
      </c>
      <c r="BF706" s="154">
        <f>IF(N706="snížená",J706,0)</f>
        <v>0</v>
      </c>
      <c r="BG706" s="154">
        <f>IF(N706="zákl. přenesená",J706,0)</f>
        <v>0</v>
      </c>
      <c r="BH706" s="154">
        <f>IF(N706="sníž. přenesená",J706,0)</f>
        <v>0</v>
      </c>
      <c r="BI706" s="154">
        <f>IF(N706="nulová",J706,0)</f>
        <v>0</v>
      </c>
      <c r="BJ706" s="18" t="s">
        <v>90</v>
      </c>
      <c r="BK706" s="154">
        <f>ROUND(I706*H706,2)</f>
        <v>0</v>
      </c>
      <c r="BL706" s="18" t="s">
        <v>308</v>
      </c>
      <c r="BM706" s="262" t="s">
        <v>949</v>
      </c>
    </row>
    <row r="707" spans="1:47" s="2" customFormat="1" ht="12">
      <c r="A707" s="41"/>
      <c r="B707" s="42"/>
      <c r="C707" s="43"/>
      <c r="D707" s="263" t="s">
        <v>202</v>
      </c>
      <c r="E707" s="43"/>
      <c r="F707" s="264" t="s">
        <v>948</v>
      </c>
      <c r="G707" s="43"/>
      <c r="H707" s="43"/>
      <c r="I707" s="221"/>
      <c r="J707" s="43"/>
      <c r="K707" s="43"/>
      <c r="L707" s="44"/>
      <c r="M707" s="265"/>
      <c r="N707" s="266"/>
      <c r="O707" s="94"/>
      <c r="P707" s="94"/>
      <c r="Q707" s="94"/>
      <c r="R707" s="94"/>
      <c r="S707" s="94"/>
      <c r="T707" s="95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18" t="s">
        <v>202</v>
      </c>
      <c r="AU707" s="18" t="s">
        <v>90</v>
      </c>
    </row>
    <row r="708" spans="1:63" s="12" customFormat="1" ht="25.9" customHeight="1">
      <c r="A708" s="12"/>
      <c r="B708" s="236"/>
      <c r="C708" s="237"/>
      <c r="D708" s="238" t="s">
        <v>81</v>
      </c>
      <c r="E708" s="239" t="s">
        <v>950</v>
      </c>
      <c r="F708" s="239" t="s">
        <v>951</v>
      </c>
      <c r="G708" s="237"/>
      <c r="H708" s="237"/>
      <c r="I708" s="240"/>
      <c r="J708" s="241">
        <f>BK708</f>
        <v>0</v>
      </c>
      <c r="K708" s="237"/>
      <c r="L708" s="242"/>
      <c r="M708" s="243"/>
      <c r="N708" s="244"/>
      <c r="O708" s="244"/>
      <c r="P708" s="245">
        <f>P709+P725+P772+P825+P833+P847+P955+P977</f>
        <v>0</v>
      </c>
      <c r="Q708" s="244"/>
      <c r="R708" s="245">
        <f>R709+R725+R772+R825+R833+R847+R955+R977</f>
        <v>21.993537295</v>
      </c>
      <c r="S708" s="244"/>
      <c r="T708" s="246">
        <f>T709+T725+T772+T825+T833+T847+T955+T977</f>
        <v>0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247" t="s">
        <v>92</v>
      </c>
      <c r="AT708" s="248" t="s">
        <v>81</v>
      </c>
      <c r="AU708" s="248" t="s">
        <v>82</v>
      </c>
      <c r="AY708" s="247" t="s">
        <v>195</v>
      </c>
      <c r="BK708" s="249">
        <f>BK709+BK725+BK772+BK825+BK833+BK847+BK955+BK977</f>
        <v>0</v>
      </c>
    </row>
    <row r="709" spans="1:63" s="12" customFormat="1" ht="22.8" customHeight="1">
      <c r="A709" s="12"/>
      <c r="B709" s="236"/>
      <c r="C709" s="237"/>
      <c r="D709" s="238" t="s">
        <v>81</v>
      </c>
      <c r="E709" s="321" t="s">
        <v>952</v>
      </c>
      <c r="F709" s="321" t="s">
        <v>953</v>
      </c>
      <c r="G709" s="237"/>
      <c r="H709" s="237"/>
      <c r="I709" s="240"/>
      <c r="J709" s="322">
        <f>BK709</f>
        <v>0</v>
      </c>
      <c r="K709" s="237"/>
      <c r="L709" s="242"/>
      <c r="M709" s="243"/>
      <c r="N709" s="244"/>
      <c r="O709" s="244"/>
      <c r="P709" s="245">
        <f>SUM(P710:P724)</f>
        <v>0</v>
      </c>
      <c r="Q709" s="244"/>
      <c r="R709" s="245">
        <f>SUM(R710:R724)</f>
        <v>5.405514935</v>
      </c>
      <c r="S709" s="244"/>
      <c r="T709" s="246">
        <f>SUM(T710:T724)</f>
        <v>0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247" t="s">
        <v>92</v>
      </c>
      <c r="AT709" s="248" t="s">
        <v>81</v>
      </c>
      <c r="AU709" s="248" t="s">
        <v>90</v>
      </c>
      <c r="AY709" s="247" t="s">
        <v>195</v>
      </c>
      <c r="BK709" s="249">
        <f>SUM(BK710:BK724)</f>
        <v>0</v>
      </c>
    </row>
    <row r="710" spans="1:65" s="2" customFormat="1" ht="24.15" customHeight="1">
      <c r="A710" s="41"/>
      <c r="B710" s="42"/>
      <c r="C710" s="250" t="s">
        <v>954</v>
      </c>
      <c r="D710" s="250" t="s">
        <v>196</v>
      </c>
      <c r="E710" s="251" t="s">
        <v>955</v>
      </c>
      <c r="F710" s="252" t="s">
        <v>956</v>
      </c>
      <c r="G710" s="253" t="s">
        <v>199</v>
      </c>
      <c r="H710" s="254">
        <v>461.99</v>
      </c>
      <c r="I710" s="255"/>
      <c r="J710" s="256">
        <f>ROUND(I710*H710,2)</f>
        <v>0</v>
      </c>
      <c r="K710" s="257"/>
      <c r="L710" s="44"/>
      <c r="M710" s="258" t="s">
        <v>1</v>
      </c>
      <c r="N710" s="259" t="s">
        <v>47</v>
      </c>
      <c r="O710" s="94"/>
      <c r="P710" s="260">
        <f>O710*H710</f>
        <v>0</v>
      </c>
      <c r="Q710" s="260">
        <v>0</v>
      </c>
      <c r="R710" s="260">
        <f>Q710*H710</f>
        <v>0</v>
      </c>
      <c r="S710" s="260">
        <v>0</v>
      </c>
      <c r="T710" s="261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62" t="s">
        <v>308</v>
      </c>
      <c r="AT710" s="262" t="s">
        <v>196</v>
      </c>
      <c r="AU710" s="262" t="s">
        <v>92</v>
      </c>
      <c r="AY710" s="18" t="s">
        <v>195</v>
      </c>
      <c r="BE710" s="154">
        <f>IF(N710="základní",J710,0)</f>
        <v>0</v>
      </c>
      <c r="BF710" s="154">
        <f>IF(N710="snížená",J710,0)</f>
        <v>0</v>
      </c>
      <c r="BG710" s="154">
        <f>IF(N710="zákl. přenesená",J710,0)</f>
        <v>0</v>
      </c>
      <c r="BH710" s="154">
        <f>IF(N710="sníž. přenesená",J710,0)</f>
        <v>0</v>
      </c>
      <c r="BI710" s="154">
        <f>IF(N710="nulová",J710,0)</f>
        <v>0</v>
      </c>
      <c r="BJ710" s="18" t="s">
        <v>90</v>
      </c>
      <c r="BK710" s="154">
        <f>ROUND(I710*H710,2)</f>
        <v>0</v>
      </c>
      <c r="BL710" s="18" t="s">
        <v>308</v>
      </c>
      <c r="BM710" s="262" t="s">
        <v>957</v>
      </c>
    </row>
    <row r="711" spans="1:47" s="2" customFormat="1" ht="12">
      <c r="A711" s="41"/>
      <c r="B711" s="42"/>
      <c r="C711" s="43"/>
      <c r="D711" s="263" t="s">
        <v>202</v>
      </c>
      <c r="E711" s="43"/>
      <c r="F711" s="264" t="s">
        <v>956</v>
      </c>
      <c r="G711" s="43"/>
      <c r="H711" s="43"/>
      <c r="I711" s="221"/>
      <c r="J711" s="43"/>
      <c r="K711" s="43"/>
      <c r="L711" s="44"/>
      <c r="M711" s="265"/>
      <c r="N711" s="266"/>
      <c r="O711" s="94"/>
      <c r="P711" s="94"/>
      <c r="Q711" s="94"/>
      <c r="R711" s="94"/>
      <c r="S711" s="94"/>
      <c r="T711" s="95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T711" s="18" t="s">
        <v>202</v>
      </c>
      <c r="AU711" s="18" t="s">
        <v>92</v>
      </c>
    </row>
    <row r="712" spans="1:51" s="13" customFormat="1" ht="12">
      <c r="A712" s="13"/>
      <c r="B712" s="267"/>
      <c r="C712" s="268"/>
      <c r="D712" s="263" t="s">
        <v>203</v>
      </c>
      <c r="E712" s="269" t="s">
        <v>1</v>
      </c>
      <c r="F712" s="270" t="s">
        <v>958</v>
      </c>
      <c r="G712" s="268"/>
      <c r="H712" s="271">
        <v>461.99</v>
      </c>
      <c r="I712" s="272"/>
      <c r="J712" s="268"/>
      <c r="K712" s="268"/>
      <c r="L712" s="273"/>
      <c r="M712" s="274"/>
      <c r="N712" s="275"/>
      <c r="O712" s="275"/>
      <c r="P712" s="275"/>
      <c r="Q712" s="275"/>
      <c r="R712" s="275"/>
      <c r="S712" s="275"/>
      <c r="T712" s="276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77" t="s">
        <v>203</v>
      </c>
      <c r="AU712" s="277" t="s">
        <v>92</v>
      </c>
      <c r="AV712" s="13" t="s">
        <v>92</v>
      </c>
      <c r="AW712" s="13" t="s">
        <v>35</v>
      </c>
      <c r="AX712" s="13" t="s">
        <v>90</v>
      </c>
      <c r="AY712" s="277" t="s">
        <v>195</v>
      </c>
    </row>
    <row r="713" spans="1:65" s="2" customFormat="1" ht="16.5" customHeight="1">
      <c r="A713" s="41"/>
      <c r="B713" s="42"/>
      <c r="C713" s="278" t="s">
        <v>959</v>
      </c>
      <c r="D713" s="278" t="s">
        <v>206</v>
      </c>
      <c r="E713" s="279" t="s">
        <v>960</v>
      </c>
      <c r="F713" s="280" t="s">
        <v>961</v>
      </c>
      <c r="G713" s="281" t="s">
        <v>268</v>
      </c>
      <c r="H713" s="282">
        <v>0.152</v>
      </c>
      <c r="I713" s="283"/>
      <c r="J713" s="284">
        <f>ROUND(I713*H713,2)</f>
        <v>0</v>
      </c>
      <c r="K713" s="285"/>
      <c r="L713" s="286"/>
      <c r="M713" s="287" t="s">
        <v>1</v>
      </c>
      <c r="N713" s="288" t="s">
        <v>47</v>
      </c>
      <c r="O713" s="94"/>
      <c r="P713" s="260">
        <f>O713*H713</f>
        <v>0</v>
      </c>
      <c r="Q713" s="260">
        <v>0</v>
      </c>
      <c r="R713" s="260">
        <f>Q713*H713</f>
        <v>0</v>
      </c>
      <c r="S713" s="260">
        <v>0</v>
      </c>
      <c r="T713" s="261">
        <f>S713*H713</f>
        <v>0</v>
      </c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R713" s="262" t="s">
        <v>405</v>
      </c>
      <c r="AT713" s="262" t="s">
        <v>206</v>
      </c>
      <c r="AU713" s="262" t="s">
        <v>92</v>
      </c>
      <c r="AY713" s="18" t="s">
        <v>195</v>
      </c>
      <c r="BE713" s="154">
        <f>IF(N713="základní",J713,0)</f>
        <v>0</v>
      </c>
      <c r="BF713" s="154">
        <f>IF(N713="snížená",J713,0)</f>
        <v>0</v>
      </c>
      <c r="BG713" s="154">
        <f>IF(N713="zákl. přenesená",J713,0)</f>
        <v>0</v>
      </c>
      <c r="BH713" s="154">
        <f>IF(N713="sníž. přenesená",J713,0)</f>
        <v>0</v>
      </c>
      <c r="BI713" s="154">
        <f>IF(N713="nulová",J713,0)</f>
        <v>0</v>
      </c>
      <c r="BJ713" s="18" t="s">
        <v>90</v>
      </c>
      <c r="BK713" s="154">
        <f>ROUND(I713*H713,2)</f>
        <v>0</v>
      </c>
      <c r="BL713" s="18" t="s">
        <v>308</v>
      </c>
      <c r="BM713" s="262" t="s">
        <v>962</v>
      </c>
    </row>
    <row r="714" spans="1:47" s="2" customFormat="1" ht="12">
      <c r="A714" s="41"/>
      <c r="B714" s="42"/>
      <c r="C714" s="43"/>
      <c r="D714" s="263" t="s">
        <v>202</v>
      </c>
      <c r="E714" s="43"/>
      <c r="F714" s="264" t="s">
        <v>961</v>
      </c>
      <c r="G714" s="43"/>
      <c r="H714" s="43"/>
      <c r="I714" s="221"/>
      <c r="J714" s="43"/>
      <c r="K714" s="43"/>
      <c r="L714" s="44"/>
      <c r="M714" s="265"/>
      <c r="N714" s="266"/>
      <c r="O714" s="94"/>
      <c r="P714" s="94"/>
      <c r="Q714" s="94"/>
      <c r="R714" s="94"/>
      <c r="S714" s="94"/>
      <c r="T714" s="95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T714" s="18" t="s">
        <v>202</v>
      </c>
      <c r="AU714" s="18" t="s">
        <v>92</v>
      </c>
    </row>
    <row r="715" spans="1:51" s="13" customFormat="1" ht="12">
      <c r="A715" s="13"/>
      <c r="B715" s="267"/>
      <c r="C715" s="268"/>
      <c r="D715" s="263" t="s">
        <v>203</v>
      </c>
      <c r="E715" s="269" t="s">
        <v>1</v>
      </c>
      <c r="F715" s="270" t="s">
        <v>963</v>
      </c>
      <c r="G715" s="268"/>
      <c r="H715" s="271">
        <v>0.152</v>
      </c>
      <c r="I715" s="272"/>
      <c r="J715" s="268"/>
      <c r="K715" s="268"/>
      <c r="L715" s="273"/>
      <c r="M715" s="274"/>
      <c r="N715" s="275"/>
      <c r="O715" s="275"/>
      <c r="P715" s="275"/>
      <c r="Q715" s="275"/>
      <c r="R715" s="275"/>
      <c r="S715" s="275"/>
      <c r="T715" s="27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77" t="s">
        <v>203</v>
      </c>
      <c r="AU715" s="277" t="s">
        <v>92</v>
      </c>
      <c r="AV715" s="13" t="s">
        <v>92</v>
      </c>
      <c r="AW715" s="13" t="s">
        <v>35</v>
      </c>
      <c r="AX715" s="13" t="s">
        <v>90</v>
      </c>
      <c r="AY715" s="277" t="s">
        <v>195</v>
      </c>
    </row>
    <row r="716" spans="1:65" s="2" customFormat="1" ht="24.15" customHeight="1">
      <c r="A716" s="41"/>
      <c r="B716" s="42"/>
      <c r="C716" s="250" t="s">
        <v>964</v>
      </c>
      <c r="D716" s="250" t="s">
        <v>196</v>
      </c>
      <c r="E716" s="251" t="s">
        <v>965</v>
      </c>
      <c r="F716" s="252" t="s">
        <v>966</v>
      </c>
      <c r="G716" s="253" t="s">
        <v>199</v>
      </c>
      <c r="H716" s="254">
        <v>923.98</v>
      </c>
      <c r="I716" s="255"/>
      <c r="J716" s="256">
        <f>ROUND(I716*H716,2)</f>
        <v>0</v>
      </c>
      <c r="K716" s="257"/>
      <c r="L716" s="44"/>
      <c r="M716" s="258" t="s">
        <v>1</v>
      </c>
      <c r="N716" s="259" t="s">
        <v>47</v>
      </c>
      <c r="O716" s="94"/>
      <c r="P716" s="260">
        <f>O716*H716</f>
        <v>0</v>
      </c>
      <c r="Q716" s="260">
        <v>0.00039825</v>
      </c>
      <c r="R716" s="260">
        <f>Q716*H716</f>
        <v>0.367975035</v>
      </c>
      <c r="S716" s="260">
        <v>0</v>
      </c>
      <c r="T716" s="261">
        <f>S716*H716</f>
        <v>0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62" t="s">
        <v>308</v>
      </c>
      <c r="AT716" s="262" t="s">
        <v>196</v>
      </c>
      <c r="AU716" s="262" t="s">
        <v>92</v>
      </c>
      <c r="AY716" s="18" t="s">
        <v>195</v>
      </c>
      <c r="BE716" s="154">
        <f>IF(N716="základní",J716,0)</f>
        <v>0</v>
      </c>
      <c r="BF716" s="154">
        <f>IF(N716="snížená",J716,0)</f>
        <v>0</v>
      </c>
      <c r="BG716" s="154">
        <f>IF(N716="zákl. přenesená",J716,0)</f>
        <v>0</v>
      </c>
      <c r="BH716" s="154">
        <f>IF(N716="sníž. přenesená",J716,0)</f>
        <v>0</v>
      </c>
      <c r="BI716" s="154">
        <f>IF(N716="nulová",J716,0)</f>
        <v>0</v>
      </c>
      <c r="BJ716" s="18" t="s">
        <v>90</v>
      </c>
      <c r="BK716" s="154">
        <f>ROUND(I716*H716,2)</f>
        <v>0</v>
      </c>
      <c r="BL716" s="18" t="s">
        <v>308</v>
      </c>
      <c r="BM716" s="262" t="s">
        <v>967</v>
      </c>
    </row>
    <row r="717" spans="1:47" s="2" customFormat="1" ht="12">
      <c r="A717" s="41"/>
      <c r="B717" s="42"/>
      <c r="C717" s="43"/>
      <c r="D717" s="263" t="s">
        <v>202</v>
      </c>
      <c r="E717" s="43"/>
      <c r="F717" s="264" t="s">
        <v>966</v>
      </c>
      <c r="G717" s="43"/>
      <c r="H717" s="43"/>
      <c r="I717" s="221"/>
      <c r="J717" s="43"/>
      <c r="K717" s="43"/>
      <c r="L717" s="44"/>
      <c r="M717" s="265"/>
      <c r="N717" s="266"/>
      <c r="O717" s="94"/>
      <c r="P717" s="94"/>
      <c r="Q717" s="94"/>
      <c r="R717" s="94"/>
      <c r="S717" s="94"/>
      <c r="T717" s="95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T717" s="18" t="s">
        <v>202</v>
      </c>
      <c r="AU717" s="18" t="s">
        <v>92</v>
      </c>
    </row>
    <row r="718" spans="1:51" s="13" customFormat="1" ht="12">
      <c r="A718" s="13"/>
      <c r="B718" s="267"/>
      <c r="C718" s="268"/>
      <c r="D718" s="263" t="s">
        <v>203</v>
      </c>
      <c r="E718" s="269" t="s">
        <v>1</v>
      </c>
      <c r="F718" s="270" t="s">
        <v>968</v>
      </c>
      <c r="G718" s="268"/>
      <c r="H718" s="271">
        <v>923.98</v>
      </c>
      <c r="I718" s="272"/>
      <c r="J718" s="268"/>
      <c r="K718" s="268"/>
      <c r="L718" s="273"/>
      <c r="M718" s="274"/>
      <c r="N718" s="275"/>
      <c r="O718" s="275"/>
      <c r="P718" s="275"/>
      <c r="Q718" s="275"/>
      <c r="R718" s="275"/>
      <c r="S718" s="275"/>
      <c r="T718" s="276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77" t="s">
        <v>203</v>
      </c>
      <c r="AU718" s="277" t="s">
        <v>92</v>
      </c>
      <c r="AV718" s="13" t="s">
        <v>92</v>
      </c>
      <c r="AW718" s="13" t="s">
        <v>35</v>
      </c>
      <c r="AX718" s="13" t="s">
        <v>90</v>
      </c>
      <c r="AY718" s="277" t="s">
        <v>195</v>
      </c>
    </row>
    <row r="719" spans="1:65" s="2" customFormat="1" ht="49.05" customHeight="1">
      <c r="A719" s="41"/>
      <c r="B719" s="42"/>
      <c r="C719" s="278" t="s">
        <v>969</v>
      </c>
      <c r="D719" s="278" t="s">
        <v>206</v>
      </c>
      <c r="E719" s="279" t="s">
        <v>970</v>
      </c>
      <c r="F719" s="280" t="s">
        <v>971</v>
      </c>
      <c r="G719" s="281" t="s">
        <v>199</v>
      </c>
      <c r="H719" s="282">
        <v>1071.817</v>
      </c>
      <c r="I719" s="283"/>
      <c r="J719" s="284">
        <f>ROUND(I719*H719,2)</f>
        <v>0</v>
      </c>
      <c r="K719" s="285"/>
      <c r="L719" s="286"/>
      <c r="M719" s="287" t="s">
        <v>1</v>
      </c>
      <c r="N719" s="288" t="s">
        <v>47</v>
      </c>
      <c r="O719" s="94"/>
      <c r="P719" s="260">
        <f>O719*H719</f>
        <v>0</v>
      </c>
      <c r="Q719" s="260">
        <v>0.0047</v>
      </c>
      <c r="R719" s="260">
        <f>Q719*H719</f>
        <v>5.0375399000000005</v>
      </c>
      <c r="S719" s="260">
        <v>0</v>
      </c>
      <c r="T719" s="261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62" t="s">
        <v>405</v>
      </c>
      <c r="AT719" s="262" t="s">
        <v>206</v>
      </c>
      <c r="AU719" s="262" t="s">
        <v>92</v>
      </c>
      <c r="AY719" s="18" t="s">
        <v>195</v>
      </c>
      <c r="BE719" s="154">
        <f>IF(N719="základní",J719,0)</f>
        <v>0</v>
      </c>
      <c r="BF719" s="154">
        <f>IF(N719="snížená",J719,0)</f>
        <v>0</v>
      </c>
      <c r="BG719" s="154">
        <f>IF(N719="zákl. přenesená",J719,0)</f>
        <v>0</v>
      </c>
      <c r="BH719" s="154">
        <f>IF(N719="sníž. přenesená",J719,0)</f>
        <v>0</v>
      </c>
      <c r="BI719" s="154">
        <f>IF(N719="nulová",J719,0)</f>
        <v>0</v>
      </c>
      <c r="BJ719" s="18" t="s">
        <v>90</v>
      </c>
      <c r="BK719" s="154">
        <f>ROUND(I719*H719,2)</f>
        <v>0</v>
      </c>
      <c r="BL719" s="18" t="s">
        <v>308</v>
      </c>
      <c r="BM719" s="262" t="s">
        <v>972</v>
      </c>
    </row>
    <row r="720" spans="1:47" s="2" customFormat="1" ht="12">
      <c r="A720" s="41"/>
      <c r="B720" s="42"/>
      <c r="C720" s="43"/>
      <c r="D720" s="263" t="s">
        <v>202</v>
      </c>
      <c r="E720" s="43"/>
      <c r="F720" s="264" t="s">
        <v>971</v>
      </c>
      <c r="G720" s="43"/>
      <c r="H720" s="43"/>
      <c r="I720" s="221"/>
      <c r="J720" s="43"/>
      <c r="K720" s="43"/>
      <c r="L720" s="44"/>
      <c r="M720" s="265"/>
      <c r="N720" s="266"/>
      <c r="O720" s="94"/>
      <c r="P720" s="94"/>
      <c r="Q720" s="94"/>
      <c r="R720" s="94"/>
      <c r="S720" s="94"/>
      <c r="T720" s="95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T720" s="18" t="s">
        <v>202</v>
      </c>
      <c r="AU720" s="18" t="s">
        <v>92</v>
      </c>
    </row>
    <row r="721" spans="1:51" s="13" customFormat="1" ht="12">
      <c r="A721" s="13"/>
      <c r="B721" s="267"/>
      <c r="C721" s="268"/>
      <c r="D721" s="263" t="s">
        <v>203</v>
      </c>
      <c r="E721" s="269" t="s">
        <v>1</v>
      </c>
      <c r="F721" s="270" t="s">
        <v>973</v>
      </c>
      <c r="G721" s="268"/>
      <c r="H721" s="271">
        <v>923.98</v>
      </c>
      <c r="I721" s="272"/>
      <c r="J721" s="268"/>
      <c r="K721" s="268"/>
      <c r="L721" s="273"/>
      <c r="M721" s="274"/>
      <c r="N721" s="275"/>
      <c r="O721" s="275"/>
      <c r="P721" s="275"/>
      <c r="Q721" s="275"/>
      <c r="R721" s="275"/>
      <c r="S721" s="275"/>
      <c r="T721" s="27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77" t="s">
        <v>203</v>
      </c>
      <c r="AU721" s="277" t="s">
        <v>92</v>
      </c>
      <c r="AV721" s="13" t="s">
        <v>92</v>
      </c>
      <c r="AW721" s="13" t="s">
        <v>35</v>
      </c>
      <c r="AX721" s="13" t="s">
        <v>82</v>
      </c>
      <c r="AY721" s="277" t="s">
        <v>195</v>
      </c>
    </row>
    <row r="722" spans="1:51" s="13" customFormat="1" ht="12">
      <c r="A722" s="13"/>
      <c r="B722" s="267"/>
      <c r="C722" s="268"/>
      <c r="D722" s="263" t="s">
        <v>203</v>
      </c>
      <c r="E722" s="269" t="s">
        <v>1</v>
      </c>
      <c r="F722" s="270" t="s">
        <v>974</v>
      </c>
      <c r="G722" s="268"/>
      <c r="H722" s="271">
        <v>1071.817</v>
      </c>
      <c r="I722" s="272"/>
      <c r="J722" s="268"/>
      <c r="K722" s="268"/>
      <c r="L722" s="273"/>
      <c r="M722" s="274"/>
      <c r="N722" s="275"/>
      <c r="O722" s="275"/>
      <c r="P722" s="275"/>
      <c r="Q722" s="275"/>
      <c r="R722" s="275"/>
      <c r="S722" s="275"/>
      <c r="T722" s="276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77" t="s">
        <v>203</v>
      </c>
      <c r="AU722" s="277" t="s">
        <v>92</v>
      </c>
      <c r="AV722" s="13" t="s">
        <v>92</v>
      </c>
      <c r="AW722" s="13" t="s">
        <v>35</v>
      </c>
      <c r="AX722" s="13" t="s">
        <v>90</v>
      </c>
      <c r="AY722" s="277" t="s">
        <v>195</v>
      </c>
    </row>
    <row r="723" spans="1:65" s="2" customFormat="1" ht="24.15" customHeight="1">
      <c r="A723" s="41"/>
      <c r="B723" s="42"/>
      <c r="C723" s="250" t="s">
        <v>975</v>
      </c>
      <c r="D723" s="250" t="s">
        <v>196</v>
      </c>
      <c r="E723" s="251" t="s">
        <v>976</v>
      </c>
      <c r="F723" s="252" t="s">
        <v>977</v>
      </c>
      <c r="G723" s="253" t="s">
        <v>873</v>
      </c>
      <c r="H723" s="323"/>
      <c r="I723" s="255"/>
      <c r="J723" s="256">
        <f>ROUND(I723*H723,2)</f>
        <v>0</v>
      </c>
      <c r="K723" s="257"/>
      <c r="L723" s="44"/>
      <c r="M723" s="258" t="s">
        <v>1</v>
      </c>
      <c r="N723" s="259" t="s">
        <v>47</v>
      </c>
      <c r="O723" s="94"/>
      <c r="P723" s="260">
        <f>O723*H723</f>
        <v>0</v>
      </c>
      <c r="Q723" s="260">
        <v>0</v>
      </c>
      <c r="R723" s="260">
        <f>Q723*H723</f>
        <v>0</v>
      </c>
      <c r="S723" s="260">
        <v>0</v>
      </c>
      <c r="T723" s="261">
        <f>S723*H723</f>
        <v>0</v>
      </c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R723" s="262" t="s">
        <v>308</v>
      </c>
      <c r="AT723" s="262" t="s">
        <v>196</v>
      </c>
      <c r="AU723" s="262" t="s">
        <v>92</v>
      </c>
      <c r="AY723" s="18" t="s">
        <v>195</v>
      </c>
      <c r="BE723" s="154">
        <f>IF(N723="základní",J723,0)</f>
        <v>0</v>
      </c>
      <c r="BF723" s="154">
        <f>IF(N723="snížená",J723,0)</f>
        <v>0</v>
      </c>
      <c r="BG723" s="154">
        <f>IF(N723="zákl. přenesená",J723,0)</f>
        <v>0</v>
      </c>
      <c r="BH723" s="154">
        <f>IF(N723="sníž. přenesená",J723,0)</f>
        <v>0</v>
      </c>
      <c r="BI723" s="154">
        <f>IF(N723="nulová",J723,0)</f>
        <v>0</v>
      </c>
      <c r="BJ723" s="18" t="s">
        <v>90</v>
      </c>
      <c r="BK723" s="154">
        <f>ROUND(I723*H723,2)</f>
        <v>0</v>
      </c>
      <c r="BL723" s="18" t="s">
        <v>308</v>
      </c>
      <c r="BM723" s="262" t="s">
        <v>978</v>
      </c>
    </row>
    <row r="724" spans="1:47" s="2" customFormat="1" ht="12">
      <c r="A724" s="41"/>
      <c r="B724" s="42"/>
      <c r="C724" s="43"/>
      <c r="D724" s="263" t="s">
        <v>202</v>
      </c>
      <c r="E724" s="43"/>
      <c r="F724" s="264" t="s">
        <v>977</v>
      </c>
      <c r="G724" s="43"/>
      <c r="H724" s="43"/>
      <c r="I724" s="221"/>
      <c r="J724" s="43"/>
      <c r="K724" s="43"/>
      <c r="L724" s="44"/>
      <c r="M724" s="265"/>
      <c r="N724" s="266"/>
      <c r="O724" s="94"/>
      <c r="P724" s="94"/>
      <c r="Q724" s="94"/>
      <c r="R724" s="94"/>
      <c r="S724" s="94"/>
      <c r="T724" s="95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18" t="s">
        <v>202</v>
      </c>
      <c r="AU724" s="18" t="s">
        <v>92</v>
      </c>
    </row>
    <row r="725" spans="1:63" s="12" customFormat="1" ht="22.8" customHeight="1">
      <c r="A725" s="12"/>
      <c r="B725" s="236"/>
      <c r="C725" s="237"/>
      <c r="D725" s="238" t="s">
        <v>81</v>
      </c>
      <c r="E725" s="321" t="s">
        <v>979</v>
      </c>
      <c r="F725" s="321" t="s">
        <v>980</v>
      </c>
      <c r="G725" s="237"/>
      <c r="H725" s="237"/>
      <c r="I725" s="240"/>
      <c r="J725" s="322">
        <f>BK725</f>
        <v>0</v>
      </c>
      <c r="K725" s="237"/>
      <c r="L725" s="242"/>
      <c r="M725" s="243"/>
      <c r="N725" s="244"/>
      <c r="O725" s="244"/>
      <c r="P725" s="245">
        <f>SUM(P726:P771)</f>
        <v>0</v>
      </c>
      <c r="Q725" s="244"/>
      <c r="R725" s="245">
        <f>SUM(R726:R771)</f>
        <v>2.0052189</v>
      </c>
      <c r="S725" s="244"/>
      <c r="T725" s="246">
        <f>SUM(T726:T771)</f>
        <v>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R725" s="247" t="s">
        <v>92</v>
      </c>
      <c r="AT725" s="248" t="s">
        <v>81</v>
      </c>
      <c r="AU725" s="248" t="s">
        <v>90</v>
      </c>
      <c r="AY725" s="247" t="s">
        <v>195</v>
      </c>
      <c r="BK725" s="249">
        <f>SUM(BK726:BK771)</f>
        <v>0</v>
      </c>
    </row>
    <row r="726" spans="1:65" s="2" customFormat="1" ht="37.8" customHeight="1">
      <c r="A726" s="41"/>
      <c r="B726" s="42"/>
      <c r="C726" s="250" t="s">
        <v>981</v>
      </c>
      <c r="D726" s="250" t="s">
        <v>196</v>
      </c>
      <c r="E726" s="251" t="s">
        <v>982</v>
      </c>
      <c r="F726" s="252" t="s">
        <v>983</v>
      </c>
      <c r="G726" s="253" t="s">
        <v>215</v>
      </c>
      <c r="H726" s="254">
        <v>108.6</v>
      </c>
      <c r="I726" s="255"/>
      <c r="J726" s="256">
        <f>ROUND(I726*H726,2)</f>
        <v>0</v>
      </c>
      <c r="K726" s="257"/>
      <c r="L726" s="44"/>
      <c r="M726" s="258" t="s">
        <v>1</v>
      </c>
      <c r="N726" s="259" t="s">
        <v>47</v>
      </c>
      <c r="O726" s="94"/>
      <c r="P726" s="260">
        <f>O726*H726</f>
        <v>0</v>
      </c>
      <c r="Q726" s="260">
        <v>0.0006</v>
      </c>
      <c r="R726" s="260">
        <f>Q726*H726</f>
        <v>0.06516</v>
      </c>
      <c r="S726" s="260">
        <v>0</v>
      </c>
      <c r="T726" s="261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62" t="s">
        <v>308</v>
      </c>
      <c r="AT726" s="262" t="s">
        <v>196</v>
      </c>
      <c r="AU726" s="262" t="s">
        <v>92</v>
      </c>
      <c r="AY726" s="18" t="s">
        <v>195</v>
      </c>
      <c r="BE726" s="154">
        <f>IF(N726="základní",J726,0)</f>
        <v>0</v>
      </c>
      <c r="BF726" s="154">
        <f>IF(N726="snížená",J726,0)</f>
        <v>0</v>
      </c>
      <c r="BG726" s="154">
        <f>IF(N726="zákl. přenesená",J726,0)</f>
        <v>0</v>
      </c>
      <c r="BH726" s="154">
        <f>IF(N726="sníž. přenesená",J726,0)</f>
        <v>0</v>
      </c>
      <c r="BI726" s="154">
        <f>IF(N726="nulová",J726,0)</f>
        <v>0</v>
      </c>
      <c r="BJ726" s="18" t="s">
        <v>90</v>
      </c>
      <c r="BK726" s="154">
        <f>ROUND(I726*H726,2)</f>
        <v>0</v>
      </c>
      <c r="BL726" s="18" t="s">
        <v>308</v>
      </c>
      <c r="BM726" s="262" t="s">
        <v>984</v>
      </c>
    </row>
    <row r="727" spans="1:47" s="2" customFormat="1" ht="12">
      <c r="A727" s="41"/>
      <c r="B727" s="42"/>
      <c r="C727" s="43"/>
      <c r="D727" s="263" t="s">
        <v>202</v>
      </c>
      <c r="E727" s="43"/>
      <c r="F727" s="264" t="s">
        <v>983</v>
      </c>
      <c r="G727" s="43"/>
      <c r="H727" s="43"/>
      <c r="I727" s="221"/>
      <c r="J727" s="43"/>
      <c r="K727" s="43"/>
      <c r="L727" s="44"/>
      <c r="M727" s="265"/>
      <c r="N727" s="266"/>
      <c r="O727" s="94"/>
      <c r="P727" s="94"/>
      <c r="Q727" s="94"/>
      <c r="R727" s="94"/>
      <c r="S727" s="94"/>
      <c r="T727" s="95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T727" s="18" t="s">
        <v>202</v>
      </c>
      <c r="AU727" s="18" t="s">
        <v>92</v>
      </c>
    </row>
    <row r="728" spans="1:51" s="13" customFormat="1" ht="12">
      <c r="A728" s="13"/>
      <c r="B728" s="267"/>
      <c r="C728" s="268"/>
      <c r="D728" s="263" t="s">
        <v>203</v>
      </c>
      <c r="E728" s="269" t="s">
        <v>1</v>
      </c>
      <c r="F728" s="270" t="s">
        <v>985</v>
      </c>
      <c r="G728" s="268"/>
      <c r="H728" s="271">
        <v>108.6</v>
      </c>
      <c r="I728" s="272"/>
      <c r="J728" s="268"/>
      <c r="K728" s="268"/>
      <c r="L728" s="273"/>
      <c r="M728" s="274"/>
      <c r="N728" s="275"/>
      <c r="O728" s="275"/>
      <c r="P728" s="275"/>
      <c r="Q728" s="275"/>
      <c r="R728" s="275"/>
      <c r="S728" s="275"/>
      <c r="T728" s="276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77" t="s">
        <v>203</v>
      </c>
      <c r="AU728" s="277" t="s">
        <v>92</v>
      </c>
      <c r="AV728" s="13" t="s">
        <v>92</v>
      </c>
      <c r="AW728" s="13" t="s">
        <v>35</v>
      </c>
      <c r="AX728" s="13" t="s">
        <v>90</v>
      </c>
      <c r="AY728" s="277" t="s">
        <v>195</v>
      </c>
    </row>
    <row r="729" spans="1:65" s="2" customFormat="1" ht="37.8" customHeight="1">
      <c r="A729" s="41"/>
      <c r="B729" s="42"/>
      <c r="C729" s="250" t="s">
        <v>986</v>
      </c>
      <c r="D729" s="250" t="s">
        <v>196</v>
      </c>
      <c r="E729" s="251" t="s">
        <v>987</v>
      </c>
      <c r="F729" s="252" t="s">
        <v>988</v>
      </c>
      <c r="G729" s="253" t="s">
        <v>215</v>
      </c>
      <c r="H729" s="254">
        <v>217.2</v>
      </c>
      <c r="I729" s="255"/>
      <c r="J729" s="256">
        <f>ROUND(I729*H729,2)</f>
        <v>0</v>
      </c>
      <c r="K729" s="257"/>
      <c r="L729" s="44"/>
      <c r="M729" s="258" t="s">
        <v>1</v>
      </c>
      <c r="N729" s="259" t="s">
        <v>47</v>
      </c>
      <c r="O729" s="94"/>
      <c r="P729" s="260">
        <f>O729*H729</f>
        <v>0</v>
      </c>
      <c r="Q729" s="260">
        <v>0.0006</v>
      </c>
      <c r="R729" s="260">
        <f>Q729*H729</f>
        <v>0.13032</v>
      </c>
      <c r="S729" s="260">
        <v>0</v>
      </c>
      <c r="T729" s="261">
        <f>S729*H729</f>
        <v>0</v>
      </c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R729" s="262" t="s">
        <v>308</v>
      </c>
      <c r="AT729" s="262" t="s">
        <v>196</v>
      </c>
      <c r="AU729" s="262" t="s">
        <v>92</v>
      </c>
      <c r="AY729" s="18" t="s">
        <v>195</v>
      </c>
      <c r="BE729" s="154">
        <f>IF(N729="základní",J729,0)</f>
        <v>0</v>
      </c>
      <c r="BF729" s="154">
        <f>IF(N729="snížená",J729,0)</f>
        <v>0</v>
      </c>
      <c r="BG729" s="154">
        <f>IF(N729="zákl. přenesená",J729,0)</f>
        <v>0</v>
      </c>
      <c r="BH729" s="154">
        <f>IF(N729="sníž. přenesená",J729,0)</f>
        <v>0</v>
      </c>
      <c r="BI729" s="154">
        <f>IF(N729="nulová",J729,0)</f>
        <v>0</v>
      </c>
      <c r="BJ729" s="18" t="s">
        <v>90</v>
      </c>
      <c r="BK729" s="154">
        <f>ROUND(I729*H729,2)</f>
        <v>0</v>
      </c>
      <c r="BL729" s="18" t="s">
        <v>308</v>
      </c>
      <c r="BM729" s="262" t="s">
        <v>989</v>
      </c>
    </row>
    <row r="730" spans="1:47" s="2" customFormat="1" ht="12">
      <c r="A730" s="41"/>
      <c r="B730" s="42"/>
      <c r="C730" s="43"/>
      <c r="D730" s="263" t="s">
        <v>202</v>
      </c>
      <c r="E730" s="43"/>
      <c r="F730" s="264" t="s">
        <v>988</v>
      </c>
      <c r="G730" s="43"/>
      <c r="H730" s="43"/>
      <c r="I730" s="221"/>
      <c r="J730" s="43"/>
      <c r="K730" s="43"/>
      <c r="L730" s="44"/>
      <c r="M730" s="265"/>
      <c r="N730" s="266"/>
      <c r="O730" s="94"/>
      <c r="P730" s="94"/>
      <c r="Q730" s="94"/>
      <c r="R730" s="94"/>
      <c r="S730" s="94"/>
      <c r="T730" s="95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T730" s="18" t="s">
        <v>202</v>
      </c>
      <c r="AU730" s="18" t="s">
        <v>92</v>
      </c>
    </row>
    <row r="731" spans="1:51" s="13" customFormat="1" ht="12">
      <c r="A731" s="13"/>
      <c r="B731" s="267"/>
      <c r="C731" s="268"/>
      <c r="D731" s="263" t="s">
        <v>203</v>
      </c>
      <c r="E731" s="269" t="s">
        <v>1</v>
      </c>
      <c r="F731" s="270" t="s">
        <v>990</v>
      </c>
      <c r="G731" s="268"/>
      <c r="H731" s="271">
        <v>217.2</v>
      </c>
      <c r="I731" s="272"/>
      <c r="J731" s="268"/>
      <c r="K731" s="268"/>
      <c r="L731" s="273"/>
      <c r="M731" s="274"/>
      <c r="N731" s="275"/>
      <c r="O731" s="275"/>
      <c r="P731" s="275"/>
      <c r="Q731" s="275"/>
      <c r="R731" s="275"/>
      <c r="S731" s="275"/>
      <c r="T731" s="27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77" t="s">
        <v>203</v>
      </c>
      <c r="AU731" s="277" t="s">
        <v>92</v>
      </c>
      <c r="AV731" s="13" t="s">
        <v>92</v>
      </c>
      <c r="AW731" s="13" t="s">
        <v>35</v>
      </c>
      <c r="AX731" s="13" t="s">
        <v>90</v>
      </c>
      <c r="AY731" s="277" t="s">
        <v>195</v>
      </c>
    </row>
    <row r="732" spans="1:65" s="2" customFormat="1" ht="24.15" customHeight="1">
      <c r="A732" s="41"/>
      <c r="B732" s="42"/>
      <c r="C732" s="278" t="s">
        <v>991</v>
      </c>
      <c r="D732" s="278" t="s">
        <v>206</v>
      </c>
      <c r="E732" s="279" t="s">
        <v>992</v>
      </c>
      <c r="F732" s="280" t="s">
        <v>993</v>
      </c>
      <c r="G732" s="281" t="s">
        <v>215</v>
      </c>
      <c r="H732" s="282">
        <v>114.03</v>
      </c>
      <c r="I732" s="283"/>
      <c r="J732" s="284">
        <f>ROUND(I732*H732,2)</f>
        <v>0</v>
      </c>
      <c r="K732" s="285"/>
      <c r="L732" s="286"/>
      <c r="M732" s="287" t="s">
        <v>1</v>
      </c>
      <c r="N732" s="288" t="s">
        <v>47</v>
      </c>
      <c r="O732" s="94"/>
      <c r="P732" s="260">
        <f>O732*H732</f>
        <v>0</v>
      </c>
      <c r="Q732" s="260">
        <v>0.0005</v>
      </c>
      <c r="R732" s="260">
        <f>Q732*H732</f>
        <v>0.057015</v>
      </c>
      <c r="S732" s="260">
        <v>0</v>
      </c>
      <c r="T732" s="261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62" t="s">
        <v>405</v>
      </c>
      <c r="AT732" s="262" t="s">
        <v>206</v>
      </c>
      <c r="AU732" s="262" t="s">
        <v>92</v>
      </c>
      <c r="AY732" s="18" t="s">
        <v>195</v>
      </c>
      <c r="BE732" s="154">
        <f>IF(N732="základní",J732,0)</f>
        <v>0</v>
      </c>
      <c r="BF732" s="154">
        <f>IF(N732="snížená",J732,0)</f>
        <v>0</v>
      </c>
      <c r="BG732" s="154">
        <f>IF(N732="zákl. přenesená",J732,0)</f>
        <v>0</v>
      </c>
      <c r="BH732" s="154">
        <f>IF(N732="sníž. přenesená",J732,0)</f>
        <v>0</v>
      </c>
      <c r="BI732" s="154">
        <f>IF(N732="nulová",J732,0)</f>
        <v>0</v>
      </c>
      <c r="BJ732" s="18" t="s">
        <v>90</v>
      </c>
      <c r="BK732" s="154">
        <f>ROUND(I732*H732,2)</f>
        <v>0</v>
      </c>
      <c r="BL732" s="18" t="s">
        <v>308</v>
      </c>
      <c r="BM732" s="262" t="s">
        <v>994</v>
      </c>
    </row>
    <row r="733" spans="1:47" s="2" customFormat="1" ht="12">
      <c r="A733" s="41"/>
      <c r="B733" s="42"/>
      <c r="C733" s="43"/>
      <c r="D733" s="263" t="s">
        <v>202</v>
      </c>
      <c r="E733" s="43"/>
      <c r="F733" s="264" t="s">
        <v>993</v>
      </c>
      <c r="G733" s="43"/>
      <c r="H733" s="43"/>
      <c r="I733" s="221"/>
      <c r="J733" s="43"/>
      <c r="K733" s="43"/>
      <c r="L733" s="44"/>
      <c r="M733" s="265"/>
      <c r="N733" s="266"/>
      <c r="O733" s="94"/>
      <c r="P733" s="94"/>
      <c r="Q733" s="94"/>
      <c r="R733" s="94"/>
      <c r="S733" s="94"/>
      <c r="T733" s="95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T733" s="18" t="s">
        <v>202</v>
      </c>
      <c r="AU733" s="18" t="s">
        <v>92</v>
      </c>
    </row>
    <row r="734" spans="1:51" s="13" customFormat="1" ht="12">
      <c r="A734" s="13"/>
      <c r="B734" s="267"/>
      <c r="C734" s="268"/>
      <c r="D734" s="263" t="s">
        <v>203</v>
      </c>
      <c r="E734" s="269" t="s">
        <v>1</v>
      </c>
      <c r="F734" s="270" t="s">
        <v>995</v>
      </c>
      <c r="G734" s="268"/>
      <c r="H734" s="271">
        <v>114.03</v>
      </c>
      <c r="I734" s="272"/>
      <c r="J734" s="268"/>
      <c r="K734" s="268"/>
      <c r="L734" s="273"/>
      <c r="M734" s="274"/>
      <c r="N734" s="275"/>
      <c r="O734" s="275"/>
      <c r="P734" s="275"/>
      <c r="Q734" s="275"/>
      <c r="R734" s="275"/>
      <c r="S734" s="275"/>
      <c r="T734" s="276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77" t="s">
        <v>203</v>
      </c>
      <c r="AU734" s="277" t="s">
        <v>92</v>
      </c>
      <c r="AV734" s="13" t="s">
        <v>92</v>
      </c>
      <c r="AW734" s="13" t="s">
        <v>35</v>
      </c>
      <c r="AX734" s="13" t="s">
        <v>90</v>
      </c>
      <c r="AY734" s="277" t="s">
        <v>195</v>
      </c>
    </row>
    <row r="735" spans="1:65" s="2" customFormat="1" ht="24.15" customHeight="1">
      <c r="A735" s="41"/>
      <c r="B735" s="42"/>
      <c r="C735" s="278" t="s">
        <v>996</v>
      </c>
      <c r="D735" s="278" t="s">
        <v>206</v>
      </c>
      <c r="E735" s="279" t="s">
        <v>997</v>
      </c>
      <c r="F735" s="280" t="s">
        <v>998</v>
      </c>
      <c r="G735" s="281" t="s">
        <v>215</v>
      </c>
      <c r="H735" s="282">
        <v>228.06</v>
      </c>
      <c r="I735" s="283"/>
      <c r="J735" s="284">
        <f>ROUND(I735*H735,2)</f>
        <v>0</v>
      </c>
      <c r="K735" s="285"/>
      <c r="L735" s="286"/>
      <c r="M735" s="287" t="s">
        <v>1</v>
      </c>
      <c r="N735" s="288" t="s">
        <v>47</v>
      </c>
      <c r="O735" s="94"/>
      <c r="P735" s="260">
        <f>O735*H735</f>
        <v>0</v>
      </c>
      <c r="Q735" s="260">
        <v>0.0005</v>
      </c>
      <c r="R735" s="260">
        <f>Q735*H735</f>
        <v>0.11403</v>
      </c>
      <c r="S735" s="260">
        <v>0</v>
      </c>
      <c r="T735" s="261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2" t="s">
        <v>405</v>
      </c>
      <c r="AT735" s="262" t="s">
        <v>206</v>
      </c>
      <c r="AU735" s="262" t="s">
        <v>92</v>
      </c>
      <c r="AY735" s="18" t="s">
        <v>195</v>
      </c>
      <c r="BE735" s="154">
        <f>IF(N735="základní",J735,0)</f>
        <v>0</v>
      </c>
      <c r="BF735" s="154">
        <f>IF(N735="snížená",J735,0)</f>
        <v>0</v>
      </c>
      <c r="BG735" s="154">
        <f>IF(N735="zákl. přenesená",J735,0)</f>
        <v>0</v>
      </c>
      <c r="BH735" s="154">
        <f>IF(N735="sníž. přenesená",J735,0)</f>
        <v>0</v>
      </c>
      <c r="BI735" s="154">
        <f>IF(N735="nulová",J735,0)</f>
        <v>0</v>
      </c>
      <c r="BJ735" s="18" t="s">
        <v>90</v>
      </c>
      <c r="BK735" s="154">
        <f>ROUND(I735*H735,2)</f>
        <v>0</v>
      </c>
      <c r="BL735" s="18" t="s">
        <v>308</v>
      </c>
      <c r="BM735" s="262" t="s">
        <v>999</v>
      </c>
    </row>
    <row r="736" spans="1:47" s="2" customFormat="1" ht="12">
      <c r="A736" s="41"/>
      <c r="B736" s="42"/>
      <c r="C736" s="43"/>
      <c r="D736" s="263" t="s">
        <v>202</v>
      </c>
      <c r="E736" s="43"/>
      <c r="F736" s="264" t="s">
        <v>998</v>
      </c>
      <c r="G736" s="43"/>
      <c r="H736" s="43"/>
      <c r="I736" s="221"/>
      <c r="J736" s="43"/>
      <c r="K736" s="43"/>
      <c r="L736" s="44"/>
      <c r="M736" s="265"/>
      <c r="N736" s="266"/>
      <c r="O736" s="94"/>
      <c r="P736" s="94"/>
      <c r="Q736" s="94"/>
      <c r="R736" s="94"/>
      <c r="S736" s="94"/>
      <c r="T736" s="95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18" t="s">
        <v>202</v>
      </c>
      <c r="AU736" s="18" t="s">
        <v>92</v>
      </c>
    </row>
    <row r="737" spans="1:51" s="13" customFormat="1" ht="12">
      <c r="A737" s="13"/>
      <c r="B737" s="267"/>
      <c r="C737" s="268"/>
      <c r="D737" s="263" t="s">
        <v>203</v>
      </c>
      <c r="E737" s="269" t="s">
        <v>1</v>
      </c>
      <c r="F737" s="270" t="s">
        <v>1000</v>
      </c>
      <c r="G737" s="268"/>
      <c r="H737" s="271">
        <v>228.06</v>
      </c>
      <c r="I737" s="272"/>
      <c r="J737" s="268"/>
      <c r="K737" s="268"/>
      <c r="L737" s="273"/>
      <c r="M737" s="274"/>
      <c r="N737" s="275"/>
      <c r="O737" s="275"/>
      <c r="P737" s="275"/>
      <c r="Q737" s="275"/>
      <c r="R737" s="275"/>
      <c r="S737" s="275"/>
      <c r="T737" s="27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77" t="s">
        <v>203</v>
      </c>
      <c r="AU737" s="277" t="s">
        <v>92</v>
      </c>
      <c r="AV737" s="13" t="s">
        <v>92</v>
      </c>
      <c r="AW737" s="13" t="s">
        <v>35</v>
      </c>
      <c r="AX737" s="13" t="s">
        <v>90</v>
      </c>
      <c r="AY737" s="277" t="s">
        <v>195</v>
      </c>
    </row>
    <row r="738" spans="1:65" s="2" customFormat="1" ht="24.15" customHeight="1">
      <c r="A738" s="41"/>
      <c r="B738" s="42"/>
      <c r="C738" s="250" t="s">
        <v>1001</v>
      </c>
      <c r="D738" s="250" t="s">
        <v>196</v>
      </c>
      <c r="E738" s="251" t="s">
        <v>1002</v>
      </c>
      <c r="F738" s="252" t="s">
        <v>1003</v>
      </c>
      <c r="G738" s="253" t="s">
        <v>199</v>
      </c>
      <c r="H738" s="254">
        <v>562.35</v>
      </c>
      <c r="I738" s="255"/>
      <c r="J738" s="256">
        <f>ROUND(I738*H738,2)</f>
        <v>0</v>
      </c>
      <c r="K738" s="257"/>
      <c r="L738" s="44"/>
      <c r="M738" s="258" t="s">
        <v>1</v>
      </c>
      <c r="N738" s="259" t="s">
        <v>47</v>
      </c>
      <c r="O738" s="94"/>
      <c r="P738" s="260">
        <f>O738*H738</f>
        <v>0</v>
      </c>
      <c r="Q738" s="260">
        <v>0.00013</v>
      </c>
      <c r="R738" s="260">
        <f>Q738*H738</f>
        <v>0.07310549999999999</v>
      </c>
      <c r="S738" s="260">
        <v>0</v>
      </c>
      <c r="T738" s="261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62" t="s">
        <v>308</v>
      </c>
      <c r="AT738" s="262" t="s">
        <v>196</v>
      </c>
      <c r="AU738" s="262" t="s">
        <v>92</v>
      </c>
      <c r="AY738" s="18" t="s">
        <v>195</v>
      </c>
      <c r="BE738" s="154">
        <f>IF(N738="základní",J738,0)</f>
        <v>0</v>
      </c>
      <c r="BF738" s="154">
        <f>IF(N738="snížená",J738,0)</f>
        <v>0</v>
      </c>
      <c r="BG738" s="154">
        <f>IF(N738="zákl. přenesená",J738,0)</f>
        <v>0</v>
      </c>
      <c r="BH738" s="154">
        <f>IF(N738="sníž. přenesená",J738,0)</f>
        <v>0</v>
      </c>
      <c r="BI738" s="154">
        <f>IF(N738="nulová",J738,0)</f>
        <v>0</v>
      </c>
      <c r="BJ738" s="18" t="s">
        <v>90</v>
      </c>
      <c r="BK738" s="154">
        <f>ROUND(I738*H738,2)</f>
        <v>0</v>
      </c>
      <c r="BL738" s="18" t="s">
        <v>308</v>
      </c>
      <c r="BM738" s="262" t="s">
        <v>1004</v>
      </c>
    </row>
    <row r="739" spans="1:47" s="2" customFormat="1" ht="12">
      <c r="A739" s="41"/>
      <c r="B739" s="42"/>
      <c r="C739" s="43"/>
      <c r="D739" s="263" t="s">
        <v>202</v>
      </c>
      <c r="E739" s="43"/>
      <c r="F739" s="264" t="s">
        <v>1003</v>
      </c>
      <c r="G739" s="43"/>
      <c r="H739" s="43"/>
      <c r="I739" s="221"/>
      <c r="J739" s="43"/>
      <c r="K739" s="43"/>
      <c r="L739" s="44"/>
      <c r="M739" s="265"/>
      <c r="N739" s="266"/>
      <c r="O739" s="94"/>
      <c r="P739" s="94"/>
      <c r="Q739" s="94"/>
      <c r="R739" s="94"/>
      <c r="S739" s="94"/>
      <c r="T739" s="95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18" t="s">
        <v>202</v>
      </c>
      <c r="AU739" s="18" t="s">
        <v>92</v>
      </c>
    </row>
    <row r="740" spans="1:51" s="14" customFormat="1" ht="12">
      <c r="A740" s="14"/>
      <c r="B740" s="289"/>
      <c r="C740" s="290"/>
      <c r="D740" s="263" t="s">
        <v>203</v>
      </c>
      <c r="E740" s="291" t="s">
        <v>1</v>
      </c>
      <c r="F740" s="292" t="s">
        <v>1005</v>
      </c>
      <c r="G740" s="290"/>
      <c r="H740" s="291" t="s">
        <v>1</v>
      </c>
      <c r="I740" s="293"/>
      <c r="J740" s="290"/>
      <c r="K740" s="290"/>
      <c r="L740" s="294"/>
      <c r="M740" s="295"/>
      <c r="N740" s="296"/>
      <c r="O740" s="296"/>
      <c r="P740" s="296"/>
      <c r="Q740" s="296"/>
      <c r="R740" s="296"/>
      <c r="S740" s="296"/>
      <c r="T740" s="29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98" t="s">
        <v>203</v>
      </c>
      <c r="AU740" s="298" t="s">
        <v>92</v>
      </c>
      <c r="AV740" s="14" t="s">
        <v>90</v>
      </c>
      <c r="AW740" s="14" t="s">
        <v>35</v>
      </c>
      <c r="AX740" s="14" t="s">
        <v>82</v>
      </c>
      <c r="AY740" s="298" t="s">
        <v>195</v>
      </c>
    </row>
    <row r="741" spans="1:51" s="13" customFormat="1" ht="12">
      <c r="A741" s="13"/>
      <c r="B741" s="267"/>
      <c r="C741" s="268"/>
      <c r="D741" s="263" t="s">
        <v>203</v>
      </c>
      <c r="E741" s="269" t="s">
        <v>1</v>
      </c>
      <c r="F741" s="270" t="s">
        <v>1006</v>
      </c>
      <c r="G741" s="268"/>
      <c r="H741" s="271">
        <v>525.95</v>
      </c>
      <c r="I741" s="272"/>
      <c r="J741" s="268"/>
      <c r="K741" s="268"/>
      <c r="L741" s="273"/>
      <c r="M741" s="274"/>
      <c r="N741" s="275"/>
      <c r="O741" s="275"/>
      <c r="P741" s="275"/>
      <c r="Q741" s="275"/>
      <c r="R741" s="275"/>
      <c r="S741" s="275"/>
      <c r="T741" s="27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77" t="s">
        <v>203</v>
      </c>
      <c r="AU741" s="277" t="s">
        <v>92</v>
      </c>
      <c r="AV741" s="13" t="s">
        <v>92</v>
      </c>
      <c r="AW741" s="13" t="s">
        <v>35</v>
      </c>
      <c r="AX741" s="13" t="s">
        <v>82</v>
      </c>
      <c r="AY741" s="277" t="s">
        <v>195</v>
      </c>
    </row>
    <row r="742" spans="1:51" s="14" customFormat="1" ht="12">
      <c r="A742" s="14"/>
      <c r="B742" s="289"/>
      <c r="C742" s="290"/>
      <c r="D742" s="263" t="s">
        <v>203</v>
      </c>
      <c r="E742" s="291" t="s">
        <v>1</v>
      </c>
      <c r="F742" s="292" t="s">
        <v>1007</v>
      </c>
      <c r="G742" s="290"/>
      <c r="H742" s="291" t="s">
        <v>1</v>
      </c>
      <c r="I742" s="293"/>
      <c r="J742" s="290"/>
      <c r="K742" s="290"/>
      <c r="L742" s="294"/>
      <c r="M742" s="295"/>
      <c r="N742" s="296"/>
      <c r="O742" s="296"/>
      <c r="P742" s="296"/>
      <c r="Q742" s="296"/>
      <c r="R742" s="296"/>
      <c r="S742" s="296"/>
      <c r="T742" s="29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98" t="s">
        <v>203</v>
      </c>
      <c r="AU742" s="298" t="s">
        <v>92</v>
      </c>
      <c r="AV742" s="14" t="s">
        <v>90</v>
      </c>
      <c r="AW742" s="14" t="s">
        <v>35</v>
      </c>
      <c r="AX742" s="14" t="s">
        <v>82</v>
      </c>
      <c r="AY742" s="298" t="s">
        <v>195</v>
      </c>
    </row>
    <row r="743" spans="1:51" s="13" customFormat="1" ht="12">
      <c r="A743" s="13"/>
      <c r="B743" s="267"/>
      <c r="C743" s="268"/>
      <c r="D743" s="263" t="s">
        <v>203</v>
      </c>
      <c r="E743" s="269" t="s">
        <v>1</v>
      </c>
      <c r="F743" s="270" t="s">
        <v>1008</v>
      </c>
      <c r="G743" s="268"/>
      <c r="H743" s="271">
        <v>36.4</v>
      </c>
      <c r="I743" s="272"/>
      <c r="J743" s="268"/>
      <c r="K743" s="268"/>
      <c r="L743" s="273"/>
      <c r="M743" s="274"/>
      <c r="N743" s="275"/>
      <c r="O743" s="275"/>
      <c r="P743" s="275"/>
      <c r="Q743" s="275"/>
      <c r="R743" s="275"/>
      <c r="S743" s="275"/>
      <c r="T743" s="27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77" t="s">
        <v>203</v>
      </c>
      <c r="AU743" s="277" t="s">
        <v>92</v>
      </c>
      <c r="AV743" s="13" t="s">
        <v>92</v>
      </c>
      <c r="AW743" s="13" t="s">
        <v>35</v>
      </c>
      <c r="AX743" s="13" t="s">
        <v>82</v>
      </c>
      <c r="AY743" s="277" t="s">
        <v>195</v>
      </c>
    </row>
    <row r="744" spans="1:51" s="15" customFormat="1" ht="12">
      <c r="A744" s="15"/>
      <c r="B744" s="299"/>
      <c r="C744" s="300"/>
      <c r="D744" s="263" t="s">
        <v>203</v>
      </c>
      <c r="E744" s="301" t="s">
        <v>1</v>
      </c>
      <c r="F744" s="302" t="s">
        <v>234</v>
      </c>
      <c r="G744" s="300"/>
      <c r="H744" s="303">
        <v>562.35</v>
      </c>
      <c r="I744" s="304"/>
      <c r="J744" s="300"/>
      <c r="K744" s="300"/>
      <c r="L744" s="305"/>
      <c r="M744" s="306"/>
      <c r="N744" s="307"/>
      <c r="O744" s="307"/>
      <c r="P744" s="307"/>
      <c r="Q744" s="307"/>
      <c r="R744" s="307"/>
      <c r="S744" s="307"/>
      <c r="T744" s="308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309" t="s">
        <v>203</v>
      </c>
      <c r="AU744" s="309" t="s">
        <v>92</v>
      </c>
      <c r="AV744" s="15" t="s">
        <v>200</v>
      </c>
      <c r="AW744" s="15" t="s">
        <v>35</v>
      </c>
      <c r="AX744" s="15" t="s">
        <v>90</v>
      </c>
      <c r="AY744" s="309" t="s">
        <v>195</v>
      </c>
    </row>
    <row r="745" spans="1:65" s="2" customFormat="1" ht="16.5" customHeight="1">
      <c r="A745" s="41"/>
      <c r="B745" s="42"/>
      <c r="C745" s="278" t="s">
        <v>1009</v>
      </c>
      <c r="D745" s="278" t="s">
        <v>206</v>
      </c>
      <c r="E745" s="279" t="s">
        <v>1010</v>
      </c>
      <c r="F745" s="280" t="s">
        <v>1011</v>
      </c>
      <c r="G745" s="281" t="s">
        <v>199</v>
      </c>
      <c r="H745" s="282">
        <v>652.338</v>
      </c>
      <c r="I745" s="283"/>
      <c r="J745" s="284">
        <f>ROUND(I745*H745,2)</f>
        <v>0</v>
      </c>
      <c r="K745" s="285"/>
      <c r="L745" s="286"/>
      <c r="M745" s="287" t="s">
        <v>1</v>
      </c>
      <c r="N745" s="288" t="s">
        <v>47</v>
      </c>
      <c r="O745" s="94"/>
      <c r="P745" s="260">
        <f>O745*H745</f>
        <v>0</v>
      </c>
      <c r="Q745" s="260">
        <v>0.0005</v>
      </c>
      <c r="R745" s="260">
        <f>Q745*H745</f>
        <v>0.326169</v>
      </c>
      <c r="S745" s="260">
        <v>0</v>
      </c>
      <c r="T745" s="261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2" t="s">
        <v>405</v>
      </c>
      <c r="AT745" s="262" t="s">
        <v>206</v>
      </c>
      <c r="AU745" s="262" t="s">
        <v>92</v>
      </c>
      <c r="AY745" s="18" t="s">
        <v>195</v>
      </c>
      <c r="BE745" s="154">
        <f>IF(N745="základní",J745,0)</f>
        <v>0</v>
      </c>
      <c r="BF745" s="154">
        <f>IF(N745="snížená",J745,0)</f>
        <v>0</v>
      </c>
      <c r="BG745" s="154">
        <f>IF(N745="zákl. přenesená",J745,0)</f>
        <v>0</v>
      </c>
      <c r="BH745" s="154">
        <f>IF(N745="sníž. přenesená",J745,0)</f>
        <v>0</v>
      </c>
      <c r="BI745" s="154">
        <f>IF(N745="nulová",J745,0)</f>
        <v>0</v>
      </c>
      <c r="BJ745" s="18" t="s">
        <v>90</v>
      </c>
      <c r="BK745" s="154">
        <f>ROUND(I745*H745,2)</f>
        <v>0</v>
      </c>
      <c r="BL745" s="18" t="s">
        <v>308</v>
      </c>
      <c r="BM745" s="262" t="s">
        <v>1012</v>
      </c>
    </row>
    <row r="746" spans="1:47" s="2" customFormat="1" ht="12">
      <c r="A746" s="41"/>
      <c r="B746" s="42"/>
      <c r="C746" s="43"/>
      <c r="D746" s="263" t="s">
        <v>202</v>
      </c>
      <c r="E746" s="43"/>
      <c r="F746" s="264" t="s">
        <v>1011</v>
      </c>
      <c r="G746" s="43"/>
      <c r="H746" s="43"/>
      <c r="I746" s="221"/>
      <c r="J746" s="43"/>
      <c r="K746" s="43"/>
      <c r="L746" s="44"/>
      <c r="M746" s="265"/>
      <c r="N746" s="266"/>
      <c r="O746" s="94"/>
      <c r="P746" s="94"/>
      <c r="Q746" s="94"/>
      <c r="R746" s="94"/>
      <c r="S746" s="94"/>
      <c r="T746" s="95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18" t="s">
        <v>202</v>
      </c>
      <c r="AU746" s="18" t="s">
        <v>92</v>
      </c>
    </row>
    <row r="747" spans="1:51" s="13" customFormat="1" ht="12">
      <c r="A747" s="13"/>
      <c r="B747" s="267"/>
      <c r="C747" s="268"/>
      <c r="D747" s="263" t="s">
        <v>203</v>
      </c>
      <c r="E747" s="269" t="s">
        <v>1</v>
      </c>
      <c r="F747" s="270" t="s">
        <v>1013</v>
      </c>
      <c r="G747" s="268"/>
      <c r="H747" s="271">
        <v>562.36</v>
      </c>
      <c r="I747" s="272"/>
      <c r="J747" s="268"/>
      <c r="K747" s="268"/>
      <c r="L747" s="273"/>
      <c r="M747" s="274"/>
      <c r="N747" s="275"/>
      <c r="O747" s="275"/>
      <c r="P747" s="275"/>
      <c r="Q747" s="275"/>
      <c r="R747" s="275"/>
      <c r="S747" s="275"/>
      <c r="T747" s="27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77" t="s">
        <v>203</v>
      </c>
      <c r="AU747" s="277" t="s">
        <v>92</v>
      </c>
      <c r="AV747" s="13" t="s">
        <v>92</v>
      </c>
      <c r="AW747" s="13" t="s">
        <v>35</v>
      </c>
      <c r="AX747" s="13" t="s">
        <v>82</v>
      </c>
      <c r="AY747" s="277" t="s">
        <v>195</v>
      </c>
    </row>
    <row r="748" spans="1:51" s="13" customFormat="1" ht="12">
      <c r="A748" s="13"/>
      <c r="B748" s="267"/>
      <c r="C748" s="268"/>
      <c r="D748" s="263" t="s">
        <v>203</v>
      </c>
      <c r="E748" s="269" t="s">
        <v>1</v>
      </c>
      <c r="F748" s="270" t="s">
        <v>1014</v>
      </c>
      <c r="G748" s="268"/>
      <c r="H748" s="271">
        <v>652.338</v>
      </c>
      <c r="I748" s="272"/>
      <c r="J748" s="268"/>
      <c r="K748" s="268"/>
      <c r="L748" s="273"/>
      <c r="M748" s="274"/>
      <c r="N748" s="275"/>
      <c r="O748" s="275"/>
      <c r="P748" s="275"/>
      <c r="Q748" s="275"/>
      <c r="R748" s="275"/>
      <c r="S748" s="275"/>
      <c r="T748" s="27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77" t="s">
        <v>203</v>
      </c>
      <c r="AU748" s="277" t="s">
        <v>92</v>
      </c>
      <c r="AV748" s="13" t="s">
        <v>92</v>
      </c>
      <c r="AW748" s="13" t="s">
        <v>35</v>
      </c>
      <c r="AX748" s="13" t="s">
        <v>90</v>
      </c>
      <c r="AY748" s="277" t="s">
        <v>195</v>
      </c>
    </row>
    <row r="749" spans="1:65" s="2" customFormat="1" ht="37.8" customHeight="1">
      <c r="A749" s="41"/>
      <c r="B749" s="42"/>
      <c r="C749" s="250" t="s">
        <v>1015</v>
      </c>
      <c r="D749" s="250" t="s">
        <v>196</v>
      </c>
      <c r="E749" s="251" t="s">
        <v>1016</v>
      </c>
      <c r="F749" s="252" t="s">
        <v>1017</v>
      </c>
      <c r="G749" s="253" t="s">
        <v>199</v>
      </c>
      <c r="H749" s="254">
        <v>562.35</v>
      </c>
      <c r="I749" s="255"/>
      <c r="J749" s="256">
        <f>ROUND(I749*H749,2)</f>
        <v>0</v>
      </c>
      <c r="K749" s="257"/>
      <c r="L749" s="44"/>
      <c r="M749" s="258" t="s">
        <v>1</v>
      </c>
      <c r="N749" s="259" t="s">
        <v>47</v>
      </c>
      <c r="O749" s="94"/>
      <c r="P749" s="260">
        <f>O749*H749</f>
        <v>0</v>
      </c>
      <c r="Q749" s="260">
        <v>0</v>
      </c>
      <c r="R749" s="260">
        <f>Q749*H749</f>
        <v>0</v>
      </c>
      <c r="S749" s="260">
        <v>0</v>
      </c>
      <c r="T749" s="261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62" t="s">
        <v>308</v>
      </c>
      <c r="AT749" s="262" t="s">
        <v>196</v>
      </c>
      <c r="AU749" s="262" t="s">
        <v>92</v>
      </c>
      <c r="AY749" s="18" t="s">
        <v>195</v>
      </c>
      <c r="BE749" s="154">
        <f>IF(N749="základní",J749,0)</f>
        <v>0</v>
      </c>
      <c r="BF749" s="154">
        <f>IF(N749="snížená",J749,0)</f>
        <v>0</v>
      </c>
      <c r="BG749" s="154">
        <f>IF(N749="zákl. přenesená",J749,0)</f>
        <v>0</v>
      </c>
      <c r="BH749" s="154">
        <f>IF(N749="sníž. přenesená",J749,0)</f>
        <v>0</v>
      </c>
      <c r="BI749" s="154">
        <f>IF(N749="nulová",J749,0)</f>
        <v>0</v>
      </c>
      <c r="BJ749" s="18" t="s">
        <v>90</v>
      </c>
      <c r="BK749" s="154">
        <f>ROUND(I749*H749,2)</f>
        <v>0</v>
      </c>
      <c r="BL749" s="18" t="s">
        <v>308</v>
      </c>
      <c r="BM749" s="262" t="s">
        <v>1018</v>
      </c>
    </row>
    <row r="750" spans="1:47" s="2" customFormat="1" ht="12">
      <c r="A750" s="41"/>
      <c r="B750" s="42"/>
      <c r="C750" s="43"/>
      <c r="D750" s="263" t="s">
        <v>202</v>
      </c>
      <c r="E750" s="43"/>
      <c r="F750" s="264" t="s">
        <v>1017</v>
      </c>
      <c r="G750" s="43"/>
      <c r="H750" s="43"/>
      <c r="I750" s="221"/>
      <c r="J750" s="43"/>
      <c r="K750" s="43"/>
      <c r="L750" s="44"/>
      <c r="M750" s="265"/>
      <c r="N750" s="266"/>
      <c r="O750" s="94"/>
      <c r="P750" s="94"/>
      <c r="Q750" s="94"/>
      <c r="R750" s="94"/>
      <c r="S750" s="94"/>
      <c r="T750" s="95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18" t="s">
        <v>202</v>
      </c>
      <c r="AU750" s="18" t="s">
        <v>92</v>
      </c>
    </row>
    <row r="751" spans="1:51" s="14" customFormat="1" ht="12">
      <c r="A751" s="14"/>
      <c r="B751" s="289"/>
      <c r="C751" s="290"/>
      <c r="D751" s="263" t="s">
        <v>203</v>
      </c>
      <c r="E751" s="291" t="s">
        <v>1</v>
      </c>
      <c r="F751" s="292" t="s">
        <v>1005</v>
      </c>
      <c r="G751" s="290"/>
      <c r="H751" s="291" t="s">
        <v>1</v>
      </c>
      <c r="I751" s="293"/>
      <c r="J751" s="290"/>
      <c r="K751" s="290"/>
      <c r="L751" s="294"/>
      <c r="M751" s="295"/>
      <c r="N751" s="296"/>
      <c r="O751" s="296"/>
      <c r="P751" s="296"/>
      <c r="Q751" s="296"/>
      <c r="R751" s="296"/>
      <c r="S751" s="296"/>
      <c r="T751" s="29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98" t="s">
        <v>203</v>
      </c>
      <c r="AU751" s="298" t="s">
        <v>92</v>
      </c>
      <c r="AV751" s="14" t="s">
        <v>90</v>
      </c>
      <c r="AW751" s="14" t="s">
        <v>35</v>
      </c>
      <c r="AX751" s="14" t="s">
        <v>82</v>
      </c>
      <c r="AY751" s="298" t="s">
        <v>195</v>
      </c>
    </row>
    <row r="752" spans="1:51" s="13" customFormat="1" ht="12">
      <c r="A752" s="13"/>
      <c r="B752" s="267"/>
      <c r="C752" s="268"/>
      <c r="D752" s="263" t="s">
        <v>203</v>
      </c>
      <c r="E752" s="269" t="s">
        <v>1</v>
      </c>
      <c r="F752" s="270" t="s">
        <v>1006</v>
      </c>
      <c r="G752" s="268"/>
      <c r="H752" s="271">
        <v>525.95</v>
      </c>
      <c r="I752" s="272"/>
      <c r="J752" s="268"/>
      <c r="K752" s="268"/>
      <c r="L752" s="273"/>
      <c r="M752" s="274"/>
      <c r="N752" s="275"/>
      <c r="O752" s="275"/>
      <c r="P752" s="275"/>
      <c r="Q752" s="275"/>
      <c r="R752" s="275"/>
      <c r="S752" s="275"/>
      <c r="T752" s="27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77" t="s">
        <v>203</v>
      </c>
      <c r="AU752" s="277" t="s">
        <v>92</v>
      </c>
      <c r="AV752" s="13" t="s">
        <v>92</v>
      </c>
      <c r="AW752" s="13" t="s">
        <v>35</v>
      </c>
      <c r="AX752" s="13" t="s">
        <v>82</v>
      </c>
      <c r="AY752" s="277" t="s">
        <v>195</v>
      </c>
    </row>
    <row r="753" spans="1:51" s="14" customFormat="1" ht="12">
      <c r="A753" s="14"/>
      <c r="B753" s="289"/>
      <c r="C753" s="290"/>
      <c r="D753" s="263" t="s">
        <v>203</v>
      </c>
      <c r="E753" s="291" t="s">
        <v>1</v>
      </c>
      <c r="F753" s="292" t="s">
        <v>1007</v>
      </c>
      <c r="G753" s="290"/>
      <c r="H753" s="291" t="s">
        <v>1</v>
      </c>
      <c r="I753" s="293"/>
      <c r="J753" s="290"/>
      <c r="K753" s="290"/>
      <c r="L753" s="294"/>
      <c r="M753" s="295"/>
      <c r="N753" s="296"/>
      <c r="O753" s="296"/>
      <c r="P753" s="296"/>
      <c r="Q753" s="296"/>
      <c r="R753" s="296"/>
      <c r="S753" s="296"/>
      <c r="T753" s="29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98" t="s">
        <v>203</v>
      </c>
      <c r="AU753" s="298" t="s">
        <v>92</v>
      </c>
      <c r="AV753" s="14" t="s">
        <v>90</v>
      </c>
      <c r="AW753" s="14" t="s">
        <v>35</v>
      </c>
      <c r="AX753" s="14" t="s">
        <v>82</v>
      </c>
      <c r="AY753" s="298" t="s">
        <v>195</v>
      </c>
    </row>
    <row r="754" spans="1:51" s="13" customFormat="1" ht="12">
      <c r="A754" s="13"/>
      <c r="B754" s="267"/>
      <c r="C754" s="268"/>
      <c r="D754" s="263" t="s">
        <v>203</v>
      </c>
      <c r="E754" s="269" t="s">
        <v>1</v>
      </c>
      <c r="F754" s="270" t="s">
        <v>1008</v>
      </c>
      <c r="G754" s="268"/>
      <c r="H754" s="271">
        <v>36.4</v>
      </c>
      <c r="I754" s="272"/>
      <c r="J754" s="268"/>
      <c r="K754" s="268"/>
      <c r="L754" s="273"/>
      <c r="M754" s="274"/>
      <c r="N754" s="275"/>
      <c r="O754" s="275"/>
      <c r="P754" s="275"/>
      <c r="Q754" s="275"/>
      <c r="R754" s="275"/>
      <c r="S754" s="275"/>
      <c r="T754" s="27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77" t="s">
        <v>203</v>
      </c>
      <c r="AU754" s="277" t="s">
        <v>92</v>
      </c>
      <c r="AV754" s="13" t="s">
        <v>92</v>
      </c>
      <c r="AW754" s="13" t="s">
        <v>35</v>
      </c>
      <c r="AX754" s="13" t="s">
        <v>82</v>
      </c>
      <c r="AY754" s="277" t="s">
        <v>195</v>
      </c>
    </row>
    <row r="755" spans="1:51" s="15" customFormat="1" ht="12">
      <c r="A755" s="15"/>
      <c r="B755" s="299"/>
      <c r="C755" s="300"/>
      <c r="D755" s="263" t="s">
        <v>203</v>
      </c>
      <c r="E755" s="301" t="s">
        <v>1</v>
      </c>
      <c r="F755" s="302" t="s">
        <v>234</v>
      </c>
      <c r="G755" s="300"/>
      <c r="H755" s="303">
        <v>562.35</v>
      </c>
      <c r="I755" s="304"/>
      <c r="J755" s="300"/>
      <c r="K755" s="300"/>
      <c r="L755" s="305"/>
      <c r="M755" s="306"/>
      <c r="N755" s="307"/>
      <c r="O755" s="307"/>
      <c r="P755" s="307"/>
      <c r="Q755" s="307"/>
      <c r="R755" s="307"/>
      <c r="S755" s="307"/>
      <c r="T755" s="308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309" t="s">
        <v>203</v>
      </c>
      <c r="AU755" s="309" t="s">
        <v>92</v>
      </c>
      <c r="AV755" s="15" t="s">
        <v>200</v>
      </c>
      <c r="AW755" s="15" t="s">
        <v>35</v>
      </c>
      <c r="AX755" s="15" t="s">
        <v>90</v>
      </c>
      <c r="AY755" s="309" t="s">
        <v>195</v>
      </c>
    </row>
    <row r="756" spans="1:65" s="2" customFormat="1" ht="24.15" customHeight="1">
      <c r="A756" s="41"/>
      <c r="B756" s="42"/>
      <c r="C756" s="250" t="s">
        <v>1019</v>
      </c>
      <c r="D756" s="250" t="s">
        <v>196</v>
      </c>
      <c r="E756" s="251" t="s">
        <v>1020</v>
      </c>
      <c r="F756" s="252" t="s">
        <v>1021</v>
      </c>
      <c r="G756" s="253" t="s">
        <v>215</v>
      </c>
      <c r="H756" s="254">
        <v>251.6</v>
      </c>
      <c r="I756" s="255"/>
      <c r="J756" s="256">
        <f>ROUND(I756*H756,2)</f>
        <v>0</v>
      </c>
      <c r="K756" s="257"/>
      <c r="L756" s="44"/>
      <c r="M756" s="258" t="s">
        <v>1</v>
      </c>
      <c r="N756" s="259" t="s">
        <v>47</v>
      </c>
      <c r="O756" s="94"/>
      <c r="P756" s="260">
        <f>O756*H756</f>
        <v>0</v>
      </c>
      <c r="Q756" s="260">
        <v>0</v>
      </c>
      <c r="R756" s="260">
        <f>Q756*H756</f>
        <v>0</v>
      </c>
      <c r="S756" s="260">
        <v>0</v>
      </c>
      <c r="T756" s="261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62" t="s">
        <v>308</v>
      </c>
      <c r="AT756" s="262" t="s">
        <v>196</v>
      </c>
      <c r="AU756" s="262" t="s">
        <v>92</v>
      </c>
      <c r="AY756" s="18" t="s">
        <v>195</v>
      </c>
      <c r="BE756" s="154">
        <f>IF(N756="základní",J756,0)</f>
        <v>0</v>
      </c>
      <c r="BF756" s="154">
        <f>IF(N756="snížená",J756,0)</f>
        <v>0</v>
      </c>
      <c r="BG756" s="154">
        <f>IF(N756="zákl. přenesená",J756,0)</f>
        <v>0</v>
      </c>
      <c r="BH756" s="154">
        <f>IF(N756="sníž. přenesená",J756,0)</f>
        <v>0</v>
      </c>
      <c r="BI756" s="154">
        <f>IF(N756="nulová",J756,0)</f>
        <v>0</v>
      </c>
      <c r="BJ756" s="18" t="s">
        <v>90</v>
      </c>
      <c r="BK756" s="154">
        <f>ROUND(I756*H756,2)</f>
        <v>0</v>
      </c>
      <c r="BL756" s="18" t="s">
        <v>308</v>
      </c>
      <c r="BM756" s="262" t="s">
        <v>1022</v>
      </c>
    </row>
    <row r="757" spans="1:47" s="2" customFormat="1" ht="12">
      <c r="A757" s="41"/>
      <c r="B757" s="42"/>
      <c r="C757" s="43"/>
      <c r="D757" s="263" t="s">
        <v>202</v>
      </c>
      <c r="E757" s="43"/>
      <c r="F757" s="264" t="s">
        <v>1021</v>
      </c>
      <c r="G757" s="43"/>
      <c r="H757" s="43"/>
      <c r="I757" s="221"/>
      <c r="J757" s="43"/>
      <c r="K757" s="43"/>
      <c r="L757" s="44"/>
      <c r="M757" s="265"/>
      <c r="N757" s="266"/>
      <c r="O757" s="94"/>
      <c r="P757" s="94"/>
      <c r="Q757" s="94"/>
      <c r="R757" s="94"/>
      <c r="S757" s="94"/>
      <c r="T757" s="95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18" t="s">
        <v>202</v>
      </c>
      <c r="AU757" s="18" t="s">
        <v>92</v>
      </c>
    </row>
    <row r="758" spans="1:51" s="13" customFormat="1" ht="12">
      <c r="A758" s="13"/>
      <c r="B758" s="267"/>
      <c r="C758" s="268"/>
      <c r="D758" s="263" t="s">
        <v>203</v>
      </c>
      <c r="E758" s="269" t="s">
        <v>1</v>
      </c>
      <c r="F758" s="270" t="s">
        <v>1023</v>
      </c>
      <c r="G758" s="268"/>
      <c r="H758" s="271">
        <v>251.6</v>
      </c>
      <c r="I758" s="272"/>
      <c r="J758" s="268"/>
      <c r="K758" s="268"/>
      <c r="L758" s="273"/>
      <c r="M758" s="274"/>
      <c r="N758" s="275"/>
      <c r="O758" s="275"/>
      <c r="P758" s="275"/>
      <c r="Q758" s="275"/>
      <c r="R758" s="275"/>
      <c r="S758" s="275"/>
      <c r="T758" s="27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77" t="s">
        <v>203</v>
      </c>
      <c r="AU758" s="277" t="s">
        <v>92</v>
      </c>
      <c r="AV758" s="13" t="s">
        <v>92</v>
      </c>
      <c r="AW758" s="13" t="s">
        <v>35</v>
      </c>
      <c r="AX758" s="13" t="s">
        <v>90</v>
      </c>
      <c r="AY758" s="277" t="s">
        <v>195</v>
      </c>
    </row>
    <row r="759" spans="1:65" s="2" customFormat="1" ht="24.15" customHeight="1">
      <c r="A759" s="41"/>
      <c r="B759" s="42"/>
      <c r="C759" s="278" t="s">
        <v>1024</v>
      </c>
      <c r="D759" s="278" t="s">
        <v>206</v>
      </c>
      <c r="E759" s="279" t="s">
        <v>1025</v>
      </c>
      <c r="F759" s="280" t="s">
        <v>1026</v>
      </c>
      <c r="G759" s="281" t="s">
        <v>199</v>
      </c>
      <c r="H759" s="282">
        <v>652.326</v>
      </c>
      <c r="I759" s="283"/>
      <c r="J759" s="284">
        <f>ROUND(I759*H759,2)</f>
        <v>0</v>
      </c>
      <c r="K759" s="285"/>
      <c r="L759" s="286"/>
      <c r="M759" s="287" t="s">
        <v>1</v>
      </c>
      <c r="N759" s="288" t="s">
        <v>47</v>
      </c>
      <c r="O759" s="94"/>
      <c r="P759" s="260">
        <f>O759*H759</f>
        <v>0</v>
      </c>
      <c r="Q759" s="260">
        <v>0.0019</v>
      </c>
      <c r="R759" s="260">
        <f>Q759*H759</f>
        <v>1.2394194</v>
      </c>
      <c r="S759" s="260">
        <v>0</v>
      </c>
      <c r="T759" s="261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62" t="s">
        <v>405</v>
      </c>
      <c r="AT759" s="262" t="s">
        <v>206</v>
      </c>
      <c r="AU759" s="262" t="s">
        <v>92</v>
      </c>
      <c r="AY759" s="18" t="s">
        <v>195</v>
      </c>
      <c r="BE759" s="154">
        <f>IF(N759="základní",J759,0)</f>
        <v>0</v>
      </c>
      <c r="BF759" s="154">
        <f>IF(N759="snížená",J759,0)</f>
        <v>0</v>
      </c>
      <c r="BG759" s="154">
        <f>IF(N759="zákl. přenesená",J759,0)</f>
        <v>0</v>
      </c>
      <c r="BH759" s="154">
        <f>IF(N759="sníž. přenesená",J759,0)</f>
        <v>0</v>
      </c>
      <c r="BI759" s="154">
        <f>IF(N759="nulová",J759,0)</f>
        <v>0</v>
      </c>
      <c r="BJ759" s="18" t="s">
        <v>90</v>
      </c>
      <c r="BK759" s="154">
        <f>ROUND(I759*H759,2)</f>
        <v>0</v>
      </c>
      <c r="BL759" s="18" t="s">
        <v>308</v>
      </c>
      <c r="BM759" s="262" t="s">
        <v>1027</v>
      </c>
    </row>
    <row r="760" spans="1:47" s="2" customFormat="1" ht="12">
      <c r="A760" s="41"/>
      <c r="B760" s="42"/>
      <c r="C760" s="43"/>
      <c r="D760" s="263" t="s">
        <v>202</v>
      </c>
      <c r="E760" s="43"/>
      <c r="F760" s="264" t="s">
        <v>1026</v>
      </c>
      <c r="G760" s="43"/>
      <c r="H760" s="43"/>
      <c r="I760" s="221"/>
      <c r="J760" s="43"/>
      <c r="K760" s="43"/>
      <c r="L760" s="44"/>
      <c r="M760" s="265"/>
      <c r="N760" s="266"/>
      <c r="O760" s="94"/>
      <c r="P760" s="94"/>
      <c r="Q760" s="94"/>
      <c r="R760" s="94"/>
      <c r="S760" s="94"/>
      <c r="T760" s="95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18" t="s">
        <v>202</v>
      </c>
      <c r="AU760" s="18" t="s">
        <v>92</v>
      </c>
    </row>
    <row r="761" spans="1:51" s="14" customFormat="1" ht="12">
      <c r="A761" s="14"/>
      <c r="B761" s="289"/>
      <c r="C761" s="290"/>
      <c r="D761" s="263" t="s">
        <v>203</v>
      </c>
      <c r="E761" s="291" t="s">
        <v>1</v>
      </c>
      <c r="F761" s="292" t="s">
        <v>1005</v>
      </c>
      <c r="G761" s="290"/>
      <c r="H761" s="291" t="s">
        <v>1</v>
      </c>
      <c r="I761" s="293"/>
      <c r="J761" s="290"/>
      <c r="K761" s="290"/>
      <c r="L761" s="294"/>
      <c r="M761" s="295"/>
      <c r="N761" s="296"/>
      <c r="O761" s="296"/>
      <c r="P761" s="296"/>
      <c r="Q761" s="296"/>
      <c r="R761" s="296"/>
      <c r="S761" s="296"/>
      <c r="T761" s="29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98" t="s">
        <v>203</v>
      </c>
      <c r="AU761" s="298" t="s">
        <v>92</v>
      </c>
      <c r="AV761" s="14" t="s">
        <v>90</v>
      </c>
      <c r="AW761" s="14" t="s">
        <v>35</v>
      </c>
      <c r="AX761" s="14" t="s">
        <v>82</v>
      </c>
      <c r="AY761" s="298" t="s">
        <v>195</v>
      </c>
    </row>
    <row r="762" spans="1:51" s="13" customFormat="1" ht="12">
      <c r="A762" s="13"/>
      <c r="B762" s="267"/>
      <c r="C762" s="268"/>
      <c r="D762" s="263" t="s">
        <v>203</v>
      </c>
      <c r="E762" s="269" t="s">
        <v>1</v>
      </c>
      <c r="F762" s="270" t="s">
        <v>1006</v>
      </c>
      <c r="G762" s="268"/>
      <c r="H762" s="271">
        <v>525.95</v>
      </c>
      <c r="I762" s="272"/>
      <c r="J762" s="268"/>
      <c r="K762" s="268"/>
      <c r="L762" s="273"/>
      <c r="M762" s="274"/>
      <c r="N762" s="275"/>
      <c r="O762" s="275"/>
      <c r="P762" s="275"/>
      <c r="Q762" s="275"/>
      <c r="R762" s="275"/>
      <c r="S762" s="275"/>
      <c r="T762" s="276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77" t="s">
        <v>203</v>
      </c>
      <c r="AU762" s="277" t="s">
        <v>92</v>
      </c>
      <c r="AV762" s="13" t="s">
        <v>92</v>
      </c>
      <c r="AW762" s="13" t="s">
        <v>35</v>
      </c>
      <c r="AX762" s="13" t="s">
        <v>82</v>
      </c>
      <c r="AY762" s="277" t="s">
        <v>195</v>
      </c>
    </row>
    <row r="763" spans="1:51" s="14" customFormat="1" ht="12">
      <c r="A763" s="14"/>
      <c r="B763" s="289"/>
      <c r="C763" s="290"/>
      <c r="D763" s="263" t="s">
        <v>203</v>
      </c>
      <c r="E763" s="291" t="s">
        <v>1</v>
      </c>
      <c r="F763" s="292" t="s">
        <v>1007</v>
      </c>
      <c r="G763" s="290"/>
      <c r="H763" s="291" t="s">
        <v>1</v>
      </c>
      <c r="I763" s="293"/>
      <c r="J763" s="290"/>
      <c r="K763" s="290"/>
      <c r="L763" s="294"/>
      <c r="M763" s="295"/>
      <c r="N763" s="296"/>
      <c r="O763" s="296"/>
      <c r="P763" s="296"/>
      <c r="Q763" s="296"/>
      <c r="R763" s="296"/>
      <c r="S763" s="296"/>
      <c r="T763" s="29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98" t="s">
        <v>203</v>
      </c>
      <c r="AU763" s="298" t="s">
        <v>92</v>
      </c>
      <c r="AV763" s="14" t="s">
        <v>90</v>
      </c>
      <c r="AW763" s="14" t="s">
        <v>35</v>
      </c>
      <c r="AX763" s="14" t="s">
        <v>82</v>
      </c>
      <c r="AY763" s="298" t="s">
        <v>195</v>
      </c>
    </row>
    <row r="764" spans="1:51" s="13" customFormat="1" ht="12">
      <c r="A764" s="13"/>
      <c r="B764" s="267"/>
      <c r="C764" s="268"/>
      <c r="D764" s="263" t="s">
        <v>203</v>
      </c>
      <c r="E764" s="269" t="s">
        <v>1</v>
      </c>
      <c r="F764" s="270" t="s">
        <v>1008</v>
      </c>
      <c r="G764" s="268"/>
      <c r="H764" s="271">
        <v>36.4</v>
      </c>
      <c r="I764" s="272"/>
      <c r="J764" s="268"/>
      <c r="K764" s="268"/>
      <c r="L764" s="273"/>
      <c r="M764" s="274"/>
      <c r="N764" s="275"/>
      <c r="O764" s="275"/>
      <c r="P764" s="275"/>
      <c r="Q764" s="275"/>
      <c r="R764" s="275"/>
      <c r="S764" s="275"/>
      <c r="T764" s="27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77" t="s">
        <v>203</v>
      </c>
      <c r="AU764" s="277" t="s">
        <v>92</v>
      </c>
      <c r="AV764" s="13" t="s">
        <v>92</v>
      </c>
      <c r="AW764" s="13" t="s">
        <v>35</v>
      </c>
      <c r="AX764" s="13" t="s">
        <v>82</v>
      </c>
      <c r="AY764" s="277" t="s">
        <v>195</v>
      </c>
    </row>
    <row r="765" spans="1:51" s="15" customFormat="1" ht="12">
      <c r="A765" s="15"/>
      <c r="B765" s="299"/>
      <c r="C765" s="300"/>
      <c r="D765" s="263" t="s">
        <v>203</v>
      </c>
      <c r="E765" s="301" t="s">
        <v>1</v>
      </c>
      <c r="F765" s="302" t="s">
        <v>234</v>
      </c>
      <c r="G765" s="300"/>
      <c r="H765" s="303">
        <v>562.35</v>
      </c>
      <c r="I765" s="304"/>
      <c r="J765" s="300"/>
      <c r="K765" s="300"/>
      <c r="L765" s="305"/>
      <c r="M765" s="306"/>
      <c r="N765" s="307"/>
      <c r="O765" s="307"/>
      <c r="P765" s="307"/>
      <c r="Q765" s="307"/>
      <c r="R765" s="307"/>
      <c r="S765" s="307"/>
      <c r="T765" s="308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309" t="s">
        <v>203</v>
      </c>
      <c r="AU765" s="309" t="s">
        <v>92</v>
      </c>
      <c r="AV765" s="15" t="s">
        <v>200</v>
      </c>
      <c r="AW765" s="15" t="s">
        <v>35</v>
      </c>
      <c r="AX765" s="15" t="s">
        <v>82</v>
      </c>
      <c r="AY765" s="309" t="s">
        <v>195</v>
      </c>
    </row>
    <row r="766" spans="1:51" s="13" customFormat="1" ht="12">
      <c r="A766" s="13"/>
      <c r="B766" s="267"/>
      <c r="C766" s="268"/>
      <c r="D766" s="263" t="s">
        <v>203</v>
      </c>
      <c r="E766" s="269" t="s">
        <v>1</v>
      </c>
      <c r="F766" s="270" t="s">
        <v>1028</v>
      </c>
      <c r="G766" s="268"/>
      <c r="H766" s="271">
        <v>652.326</v>
      </c>
      <c r="I766" s="272"/>
      <c r="J766" s="268"/>
      <c r="K766" s="268"/>
      <c r="L766" s="273"/>
      <c r="M766" s="274"/>
      <c r="N766" s="275"/>
      <c r="O766" s="275"/>
      <c r="P766" s="275"/>
      <c r="Q766" s="275"/>
      <c r="R766" s="275"/>
      <c r="S766" s="275"/>
      <c r="T766" s="27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77" t="s">
        <v>203</v>
      </c>
      <c r="AU766" s="277" t="s">
        <v>92</v>
      </c>
      <c r="AV766" s="13" t="s">
        <v>92</v>
      </c>
      <c r="AW766" s="13" t="s">
        <v>35</v>
      </c>
      <c r="AX766" s="13" t="s">
        <v>90</v>
      </c>
      <c r="AY766" s="277" t="s">
        <v>195</v>
      </c>
    </row>
    <row r="767" spans="1:65" s="2" customFormat="1" ht="33" customHeight="1">
      <c r="A767" s="41"/>
      <c r="B767" s="42"/>
      <c r="C767" s="250" t="s">
        <v>1029</v>
      </c>
      <c r="D767" s="250" t="s">
        <v>196</v>
      </c>
      <c r="E767" s="251" t="s">
        <v>1030</v>
      </c>
      <c r="F767" s="252" t="s">
        <v>1031</v>
      </c>
      <c r="G767" s="253" t="s">
        <v>199</v>
      </c>
      <c r="H767" s="254">
        <v>22.4</v>
      </c>
      <c r="I767" s="255"/>
      <c r="J767" s="256">
        <f>ROUND(I767*H767,2)</f>
        <v>0</v>
      </c>
      <c r="K767" s="257"/>
      <c r="L767" s="44"/>
      <c r="M767" s="258" t="s">
        <v>1</v>
      </c>
      <c r="N767" s="259" t="s">
        <v>47</v>
      </c>
      <c r="O767" s="94"/>
      <c r="P767" s="260">
        <f>O767*H767</f>
        <v>0</v>
      </c>
      <c r="Q767" s="260">
        <v>0</v>
      </c>
      <c r="R767" s="260">
        <f>Q767*H767</f>
        <v>0</v>
      </c>
      <c r="S767" s="260">
        <v>0</v>
      </c>
      <c r="T767" s="261">
        <f>S767*H767</f>
        <v>0</v>
      </c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R767" s="262" t="s">
        <v>308</v>
      </c>
      <c r="AT767" s="262" t="s">
        <v>196</v>
      </c>
      <c r="AU767" s="262" t="s">
        <v>92</v>
      </c>
      <c r="AY767" s="18" t="s">
        <v>195</v>
      </c>
      <c r="BE767" s="154">
        <f>IF(N767="základní",J767,0)</f>
        <v>0</v>
      </c>
      <c r="BF767" s="154">
        <f>IF(N767="snížená",J767,0)</f>
        <v>0</v>
      </c>
      <c r="BG767" s="154">
        <f>IF(N767="zákl. přenesená",J767,0)</f>
        <v>0</v>
      </c>
      <c r="BH767" s="154">
        <f>IF(N767="sníž. přenesená",J767,0)</f>
        <v>0</v>
      </c>
      <c r="BI767" s="154">
        <f>IF(N767="nulová",J767,0)</f>
        <v>0</v>
      </c>
      <c r="BJ767" s="18" t="s">
        <v>90</v>
      </c>
      <c r="BK767" s="154">
        <f>ROUND(I767*H767,2)</f>
        <v>0</v>
      </c>
      <c r="BL767" s="18" t="s">
        <v>308</v>
      </c>
      <c r="BM767" s="262" t="s">
        <v>1032</v>
      </c>
    </row>
    <row r="768" spans="1:47" s="2" customFormat="1" ht="12">
      <c r="A768" s="41"/>
      <c r="B768" s="42"/>
      <c r="C768" s="43"/>
      <c r="D768" s="263" t="s">
        <v>202</v>
      </c>
      <c r="E768" s="43"/>
      <c r="F768" s="264" t="s">
        <v>1031</v>
      </c>
      <c r="G768" s="43"/>
      <c r="H768" s="43"/>
      <c r="I768" s="221"/>
      <c r="J768" s="43"/>
      <c r="K768" s="43"/>
      <c r="L768" s="44"/>
      <c r="M768" s="265"/>
      <c r="N768" s="266"/>
      <c r="O768" s="94"/>
      <c r="P768" s="94"/>
      <c r="Q768" s="94"/>
      <c r="R768" s="94"/>
      <c r="S768" s="94"/>
      <c r="T768" s="95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T768" s="18" t="s">
        <v>202</v>
      </c>
      <c r="AU768" s="18" t="s">
        <v>92</v>
      </c>
    </row>
    <row r="769" spans="1:51" s="13" customFormat="1" ht="12">
      <c r="A769" s="13"/>
      <c r="B769" s="267"/>
      <c r="C769" s="268"/>
      <c r="D769" s="263" t="s">
        <v>203</v>
      </c>
      <c r="E769" s="269" t="s">
        <v>1</v>
      </c>
      <c r="F769" s="270" t="s">
        <v>1033</v>
      </c>
      <c r="G769" s="268"/>
      <c r="H769" s="271">
        <v>22.4</v>
      </c>
      <c r="I769" s="272"/>
      <c r="J769" s="268"/>
      <c r="K769" s="268"/>
      <c r="L769" s="273"/>
      <c r="M769" s="274"/>
      <c r="N769" s="275"/>
      <c r="O769" s="275"/>
      <c r="P769" s="275"/>
      <c r="Q769" s="275"/>
      <c r="R769" s="275"/>
      <c r="S769" s="275"/>
      <c r="T769" s="27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77" t="s">
        <v>203</v>
      </c>
      <c r="AU769" s="277" t="s">
        <v>92</v>
      </c>
      <c r="AV769" s="13" t="s">
        <v>92</v>
      </c>
      <c r="AW769" s="13" t="s">
        <v>35</v>
      </c>
      <c r="AX769" s="13" t="s">
        <v>90</v>
      </c>
      <c r="AY769" s="277" t="s">
        <v>195</v>
      </c>
    </row>
    <row r="770" spans="1:65" s="2" customFormat="1" ht="24.15" customHeight="1">
      <c r="A770" s="41"/>
      <c r="B770" s="42"/>
      <c r="C770" s="250" t="s">
        <v>1034</v>
      </c>
      <c r="D770" s="250" t="s">
        <v>196</v>
      </c>
      <c r="E770" s="251" t="s">
        <v>1035</v>
      </c>
      <c r="F770" s="252" t="s">
        <v>1036</v>
      </c>
      <c r="G770" s="253" t="s">
        <v>873</v>
      </c>
      <c r="H770" s="323"/>
      <c r="I770" s="255"/>
      <c r="J770" s="256">
        <f>ROUND(I770*H770,2)</f>
        <v>0</v>
      </c>
      <c r="K770" s="257"/>
      <c r="L770" s="44"/>
      <c r="M770" s="258" t="s">
        <v>1</v>
      </c>
      <c r="N770" s="259" t="s">
        <v>47</v>
      </c>
      <c r="O770" s="94"/>
      <c r="P770" s="260">
        <f>O770*H770</f>
        <v>0</v>
      </c>
      <c r="Q770" s="260">
        <v>0</v>
      </c>
      <c r="R770" s="260">
        <f>Q770*H770</f>
        <v>0</v>
      </c>
      <c r="S770" s="260">
        <v>0</v>
      </c>
      <c r="T770" s="261">
        <f>S770*H770</f>
        <v>0</v>
      </c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R770" s="262" t="s">
        <v>308</v>
      </c>
      <c r="AT770" s="262" t="s">
        <v>196</v>
      </c>
      <c r="AU770" s="262" t="s">
        <v>92</v>
      </c>
      <c r="AY770" s="18" t="s">
        <v>195</v>
      </c>
      <c r="BE770" s="154">
        <f>IF(N770="základní",J770,0)</f>
        <v>0</v>
      </c>
      <c r="BF770" s="154">
        <f>IF(N770="snížená",J770,0)</f>
        <v>0</v>
      </c>
      <c r="BG770" s="154">
        <f>IF(N770="zákl. přenesená",J770,0)</f>
        <v>0</v>
      </c>
      <c r="BH770" s="154">
        <f>IF(N770="sníž. přenesená",J770,0)</f>
        <v>0</v>
      </c>
      <c r="BI770" s="154">
        <f>IF(N770="nulová",J770,0)</f>
        <v>0</v>
      </c>
      <c r="BJ770" s="18" t="s">
        <v>90</v>
      </c>
      <c r="BK770" s="154">
        <f>ROUND(I770*H770,2)</f>
        <v>0</v>
      </c>
      <c r="BL770" s="18" t="s">
        <v>308</v>
      </c>
      <c r="BM770" s="262" t="s">
        <v>1037</v>
      </c>
    </row>
    <row r="771" spans="1:47" s="2" customFormat="1" ht="12">
      <c r="A771" s="41"/>
      <c r="B771" s="42"/>
      <c r="C771" s="43"/>
      <c r="D771" s="263" t="s">
        <v>202</v>
      </c>
      <c r="E771" s="43"/>
      <c r="F771" s="264" t="s">
        <v>1036</v>
      </c>
      <c r="G771" s="43"/>
      <c r="H771" s="43"/>
      <c r="I771" s="221"/>
      <c r="J771" s="43"/>
      <c r="K771" s="43"/>
      <c r="L771" s="44"/>
      <c r="M771" s="265"/>
      <c r="N771" s="266"/>
      <c r="O771" s="94"/>
      <c r="P771" s="94"/>
      <c r="Q771" s="94"/>
      <c r="R771" s="94"/>
      <c r="S771" s="94"/>
      <c r="T771" s="95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T771" s="18" t="s">
        <v>202</v>
      </c>
      <c r="AU771" s="18" t="s">
        <v>92</v>
      </c>
    </row>
    <row r="772" spans="1:63" s="12" customFormat="1" ht="22.8" customHeight="1">
      <c r="A772" s="12"/>
      <c r="B772" s="236"/>
      <c r="C772" s="237"/>
      <c r="D772" s="238" t="s">
        <v>81</v>
      </c>
      <c r="E772" s="321" t="s">
        <v>1038</v>
      </c>
      <c r="F772" s="321" t="s">
        <v>1039</v>
      </c>
      <c r="G772" s="237"/>
      <c r="H772" s="237"/>
      <c r="I772" s="240"/>
      <c r="J772" s="322">
        <f>BK772</f>
        <v>0</v>
      </c>
      <c r="K772" s="237"/>
      <c r="L772" s="242"/>
      <c r="M772" s="243"/>
      <c r="N772" s="244"/>
      <c r="O772" s="244"/>
      <c r="P772" s="245">
        <f>SUM(P773:P824)</f>
        <v>0</v>
      </c>
      <c r="Q772" s="244"/>
      <c r="R772" s="245">
        <f>SUM(R773:R824)</f>
        <v>7.578958739999999</v>
      </c>
      <c r="S772" s="244"/>
      <c r="T772" s="246">
        <f>SUM(T773:T824)</f>
        <v>0</v>
      </c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R772" s="247" t="s">
        <v>92</v>
      </c>
      <c r="AT772" s="248" t="s">
        <v>81</v>
      </c>
      <c r="AU772" s="248" t="s">
        <v>90</v>
      </c>
      <c r="AY772" s="247" t="s">
        <v>195</v>
      </c>
      <c r="BK772" s="249">
        <f>SUM(BK773:BK824)</f>
        <v>0</v>
      </c>
    </row>
    <row r="773" spans="1:65" s="2" customFormat="1" ht="24.15" customHeight="1">
      <c r="A773" s="41"/>
      <c r="B773" s="42"/>
      <c r="C773" s="250" t="s">
        <v>1040</v>
      </c>
      <c r="D773" s="250" t="s">
        <v>196</v>
      </c>
      <c r="E773" s="251" t="s">
        <v>1041</v>
      </c>
      <c r="F773" s="252" t="s">
        <v>1042</v>
      </c>
      <c r="G773" s="253" t="s">
        <v>199</v>
      </c>
      <c r="H773" s="254">
        <v>562.35</v>
      </c>
      <c r="I773" s="255"/>
      <c r="J773" s="256">
        <f>ROUND(I773*H773,2)</f>
        <v>0</v>
      </c>
      <c r="K773" s="257"/>
      <c r="L773" s="44"/>
      <c r="M773" s="258" t="s">
        <v>1</v>
      </c>
      <c r="N773" s="259" t="s">
        <v>47</v>
      </c>
      <c r="O773" s="94"/>
      <c r="P773" s="260">
        <f>O773*H773</f>
        <v>0</v>
      </c>
      <c r="Q773" s="260">
        <v>3E-05</v>
      </c>
      <c r="R773" s="260">
        <f>Q773*H773</f>
        <v>0.0168705</v>
      </c>
      <c r="S773" s="260">
        <v>0</v>
      </c>
      <c r="T773" s="261">
        <f>S773*H773</f>
        <v>0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62" t="s">
        <v>308</v>
      </c>
      <c r="AT773" s="262" t="s">
        <v>196</v>
      </c>
      <c r="AU773" s="262" t="s">
        <v>92</v>
      </c>
      <c r="AY773" s="18" t="s">
        <v>195</v>
      </c>
      <c r="BE773" s="154">
        <f>IF(N773="základní",J773,0)</f>
        <v>0</v>
      </c>
      <c r="BF773" s="154">
        <f>IF(N773="snížená",J773,0)</f>
        <v>0</v>
      </c>
      <c r="BG773" s="154">
        <f>IF(N773="zákl. přenesená",J773,0)</f>
        <v>0</v>
      </c>
      <c r="BH773" s="154">
        <f>IF(N773="sníž. přenesená",J773,0)</f>
        <v>0</v>
      </c>
      <c r="BI773" s="154">
        <f>IF(N773="nulová",J773,0)</f>
        <v>0</v>
      </c>
      <c r="BJ773" s="18" t="s">
        <v>90</v>
      </c>
      <c r="BK773" s="154">
        <f>ROUND(I773*H773,2)</f>
        <v>0</v>
      </c>
      <c r="BL773" s="18" t="s">
        <v>308</v>
      </c>
      <c r="BM773" s="262" t="s">
        <v>1043</v>
      </c>
    </row>
    <row r="774" spans="1:47" s="2" customFormat="1" ht="12">
      <c r="A774" s="41"/>
      <c r="B774" s="42"/>
      <c r="C774" s="43"/>
      <c r="D774" s="263" t="s">
        <v>202</v>
      </c>
      <c r="E774" s="43"/>
      <c r="F774" s="264" t="s">
        <v>1042</v>
      </c>
      <c r="G774" s="43"/>
      <c r="H774" s="43"/>
      <c r="I774" s="221"/>
      <c r="J774" s="43"/>
      <c r="K774" s="43"/>
      <c r="L774" s="44"/>
      <c r="M774" s="265"/>
      <c r="N774" s="266"/>
      <c r="O774" s="94"/>
      <c r="P774" s="94"/>
      <c r="Q774" s="94"/>
      <c r="R774" s="94"/>
      <c r="S774" s="94"/>
      <c r="T774" s="95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T774" s="18" t="s">
        <v>202</v>
      </c>
      <c r="AU774" s="18" t="s">
        <v>92</v>
      </c>
    </row>
    <row r="775" spans="1:51" s="14" customFormat="1" ht="12">
      <c r="A775" s="14"/>
      <c r="B775" s="289"/>
      <c r="C775" s="290"/>
      <c r="D775" s="263" t="s">
        <v>203</v>
      </c>
      <c r="E775" s="291" t="s">
        <v>1</v>
      </c>
      <c r="F775" s="292" t="s">
        <v>1044</v>
      </c>
      <c r="G775" s="290"/>
      <c r="H775" s="291" t="s">
        <v>1</v>
      </c>
      <c r="I775" s="293"/>
      <c r="J775" s="290"/>
      <c r="K775" s="290"/>
      <c r="L775" s="294"/>
      <c r="M775" s="295"/>
      <c r="N775" s="296"/>
      <c r="O775" s="296"/>
      <c r="P775" s="296"/>
      <c r="Q775" s="296"/>
      <c r="R775" s="296"/>
      <c r="S775" s="296"/>
      <c r="T775" s="29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98" t="s">
        <v>203</v>
      </c>
      <c r="AU775" s="298" t="s">
        <v>92</v>
      </c>
      <c r="AV775" s="14" t="s">
        <v>90</v>
      </c>
      <c r="AW775" s="14" t="s">
        <v>35</v>
      </c>
      <c r="AX775" s="14" t="s">
        <v>82</v>
      </c>
      <c r="AY775" s="298" t="s">
        <v>195</v>
      </c>
    </row>
    <row r="776" spans="1:51" s="14" customFormat="1" ht="12">
      <c r="A776" s="14"/>
      <c r="B776" s="289"/>
      <c r="C776" s="290"/>
      <c r="D776" s="263" t="s">
        <v>203</v>
      </c>
      <c r="E776" s="291" t="s">
        <v>1</v>
      </c>
      <c r="F776" s="292" t="s">
        <v>1005</v>
      </c>
      <c r="G776" s="290"/>
      <c r="H776" s="291" t="s">
        <v>1</v>
      </c>
      <c r="I776" s="293"/>
      <c r="J776" s="290"/>
      <c r="K776" s="290"/>
      <c r="L776" s="294"/>
      <c r="M776" s="295"/>
      <c r="N776" s="296"/>
      <c r="O776" s="296"/>
      <c r="P776" s="296"/>
      <c r="Q776" s="296"/>
      <c r="R776" s="296"/>
      <c r="S776" s="296"/>
      <c r="T776" s="29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98" t="s">
        <v>203</v>
      </c>
      <c r="AU776" s="298" t="s">
        <v>92</v>
      </c>
      <c r="AV776" s="14" t="s">
        <v>90</v>
      </c>
      <c r="AW776" s="14" t="s">
        <v>35</v>
      </c>
      <c r="AX776" s="14" t="s">
        <v>82</v>
      </c>
      <c r="AY776" s="298" t="s">
        <v>195</v>
      </c>
    </row>
    <row r="777" spans="1:51" s="13" customFormat="1" ht="12">
      <c r="A777" s="13"/>
      <c r="B777" s="267"/>
      <c r="C777" s="268"/>
      <c r="D777" s="263" t="s">
        <v>203</v>
      </c>
      <c r="E777" s="269" t="s">
        <v>1</v>
      </c>
      <c r="F777" s="270" t="s">
        <v>1006</v>
      </c>
      <c r="G777" s="268"/>
      <c r="H777" s="271">
        <v>525.95</v>
      </c>
      <c r="I777" s="272"/>
      <c r="J777" s="268"/>
      <c r="K777" s="268"/>
      <c r="L777" s="273"/>
      <c r="M777" s="274"/>
      <c r="N777" s="275"/>
      <c r="O777" s="275"/>
      <c r="P777" s="275"/>
      <c r="Q777" s="275"/>
      <c r="R777" s="275"/>
      <c r="S777" s="275"/>
      <c r="T777" s="276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77" t="s">
        <v>203</v>
      </c>
      <c r="AU777" s="277" t="s">
        <v>92</v>
      </c>
      <c r="AV777" s="13" t="s">
        <v>92</v>
      </c>
      <c r="AW777" s="13" t="s">
        <v>35</v>
      </c>
      <c r="AX777" s="13" t="s">
        <v>82</v>
      </c>
      <c r="AY777" s="277" t="s">
        <v>195</v>
      </c>
    </row>
    <row r="778" spans="1:51" s="14" customFormat="1" ht="12">
      <c r="A778" s="14"/>
      <c r="B778" s="289"/>
      <c r="C778" s="290"/>
      <c r="D778" s="263" t="s">
        <v>203</v>
      </c>
      <c r="E778" s="291" t="s">
        <v>1</v>
      </c>
      <c r="F778" s="292" t="s">
        <v>1007</v>
      </c>
      <c r="G778" s="290"/>
      <c r="H778" s="291" t="s">
        <v>1</v>
      </c>
      <c r="I778" s="293"/>
      <c r="J778" s="290"/>
      <c r="K778" s="290"/>
      <c r="L778" s="294"/>
      <c r="M778" s="295"/>
      <c r="N778" s="296"/>
      <c r="O778" s="296"/>
      <c r="P778" s="296"/>
      <c r="Q778" s="296"/>
      <c r="R778" s="296"/>
      <c r="S778" s="296"/>
      <c r="T778" s="29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98" t="s">
        <v>203</v>
      </c>
      <c r="AU778" s="298" t="s">
        <v>92</v>
      </c>
      <c r="AV778" s="14" t="s">
        <v>90</v>
      </c>
      <c r="AW778" s="14" t="s">
        <v>35</v>
      </c>
      <c r="AX778" s="14" t="s">
        <v>82</v>
      </c>
      <c r="AY778" s="298" t="s">
        <v>195</v>
      </c>
    </row>
    <row r="779" spans="1:51" s="13" customFormat="1" ht="12">
      <c r="A779" s="13"/>
      <c r="B779" s="267"/>
      <c r="C779" s="268"/>
      <c r="D779" s="263" t="s">
        <v>203</v>
      </c>
      <c r="E779" s="269" t="s">
        <v>1</v>
      </c>
      <c r="F779" s="270" t="s">
        <v>1008</v>
      </c>
      <c r="G779" s="268"/>
      <c r="H779" s="271">
        <v>36.4</v>
      </c>
      <c r="I779" s="272"/>
      <c r="J779" s="268"/>
      <c r="K779" s="268"/>
      <c r="L779" s="273"/>
      <c r="M779" s="274"/>
      <c r="N779" s="275"/>
      <c r="O779" s="275"/>
      <c r="P779" s="275"/>
      <c r="Q779" s="275"/>
      <c r="R779" s="275"/>
      <c r="S779" s="275"/>
      <c r="T779" s="276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77" t="s">
        <v>203</v>
      </c>
      <c r="AU779" s="277" t="s">
        <v>92</v>
      </c>
      <c r="AV779" s="13" t="s">
        <v>92</v>
      </c>
      <c r="AW779" s="13" t="s">
        <v>35</v>
      </c>
      <c r="AX779" s="13" t="s">
        <v>82</v>
      </c>
      <c r="AY779" s="277" t="s">
        <v>195</v>
      </c>
    </row>
    <row r="780" spans="1:51" s="15" customFormat="1" ht="12">
      <c r="A780" s="15"/>
      <c r="B780" s="299"/>
      <c r="C780" s="300"/>
      <c r="D780" s="263" t="s">
        <v>203</v>
      </c>
      <c r="E780" s="301" t="s">
        <v>1</v>
      </c>
      <c r="F780" s="302" t="s">
        <v>234</v>
      </c>
      <c r="G780" s="300"/>
      <c r="H780" s="303">
        <v>562.35</v>
      </c>
      <c r="I780" s="304"/>
      <c r="J780" s="300"/>
      <c r="K780" s="300"/>
      <c r="L780" s="305"/>
      <c r="M780" s="306"/>
      <c r="N780" s="307"/>
      <c r="O780" s="307"/>
      <c r="P780" s="307"/>
      <c r="Q780" s="307"/>
      <c r="R780" s="307"/>
      <c r="S780" s="307"/>
      <c r="T780" s="308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309" t="s">
        <v>203</v>
      </c>
      <c r="AU780" s="309" t="s">
        <v>92</v>
      </c>
      <c r="AV780" s="15" t="s">
        <v>200</v>
      </c>
      <c r="AW780" s="15" t="s">
        <v>35</v>
      </c>
      <c r="AX780" s="15" t="s">
        <v>90</v>
      </c>
      <c r="AY780" s="309" t="s">
        <v>195</v>
      </c>
    </row>
    <row r="781" spans="1:65" s="2" customFormat="1" ht="37.8" customHeight="1">
      <c r="A781" s="41"/>
      <c r="B781" s="42"/>
      <c r="C781" s="250" t="s">
        <v>1045</v>
      </c>
      <c r="D781" s="250" t="s">
        <v>196</v>
      </c>
      <c r="E781" s="251" t="s">
        <v>1046</v>
      </c>
      <c r="F781" s="252" t="s">
        <v>1047</v>
      </c>
      <c r="G781" s="253" t="s">
        <v>199</v>
      </c>
      <c r="H781" s="254">
        <v>562.35</v>
      </c>
      <c r="I781" s="255"/>
      <c r="J781" s="256">
        <f>ROUND(I781*H781,2)</f>
        <v>0</v>
      </c>
      <c r="K781" s="257"/>
      <c r="L781" s="44"/>
      <c r="M781" s="258" t="s">
        <v>1</v>
      </c>
      <c r="N781" s="259" t="s">
        <v>47</v>
      </c>
      <c r="O781" s="94"/>
      <c r="P781" s="260">
        <f>O781*H781</f>
        <v>0</v>
      </c>
      <c r="Q781" s="260">
        <v>0.0002</v>
      </c>
      <c r="R781" s="260">
        <f>Q781*H781</f>
        <v>0.11247000000000001</v>
      </c>
      <c r="S781" s="260">
        <v>0</v>
      </c>
      <c r="T781" s="261">
        <f>S781*H781</f>
        <v>0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62" t="s">
        <v>308</v>
      </c>
      <c r="AT781" s="262" t="s">
        <v>196</v>
      </c>
      <c r="AU781" s="262" t="s">
        <v>92</v>
      </c>
      <c r="AY781" s="18" t="s">
        <v>195</v>
      </c>
      <c r="BE781" s="154">
        <f>IF(N781="základní",J781,0)</f>
        <v>0</v>
      </c>
      <c r="BF781" s="154">
        <f>IF(N781="snížená",J781,0)</f>
        <v>0</v>
      </c>
      <c r="BG781" s="154">
        <f>IF(N781="zákl. přenesená",J781,0)</f>
        <v>0</v>
      </c>
      <c r="BH781" s="154">
        <f>IF(N781="sníž. přenesená",J781,0)</f>
        <v>0</v>
      </c>
      <c r="BI781" s="154">
        <f>IF(N781="nulová",J781,0)</f>
        <v>0</v>
      </c>
      <c r="BJ781" s="18" t="s">
        <v>90</v>
      </c>
      <c r="BK781" s="154">
        <f>ROUND(I781*H781,2)</f>
        <v>0</v>
      </c>
      <c r="BL781" s="18" t="s">
        <v>308</v>
      </c>
      <c r="BM781" s="262" t="s">
        <v>1048</v>
      </c>
    </row>
    <row r="782" spans="1:47" s="2" customFormat="1" ht="12">
      <c r="A782" s="41"/>
      <c r="B782" s="42"/>
      <c r="C782" s="43"/>
      <c r="D782" s="263" t="s">
        <v>202</v>
      </c>
      <c r="E782" s="43"/>
      <c r="F782" s="264" t="s">
        <v>1047</v>
      </c>
      <c r="G782" s="43"/>
      <c r="H782" s="43"/>
      <c r="I782" s="221"/>
      <c r="J782" s="43"/>
      <c r="K782" s="43"/>
      <c r="L782" s="44"/>
      <c r="M782" s="265"/>
      <c r="N782" s="266"/>
      <c r="O782" s="94"/>
      <c r="P782" s="94"/>
      <c r="Q782" s="94"/>
      <c r="R782" s="94"/>
      <c r="S782" s="94"/>
      <c r="T782" s="95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T782" s="18" t="s">
        <v>202</v>
      </c>
      <c r="AU782" s="18" t="s">
        <v>92</v>
      </c>
    </row>
    <row r="783" spans="1:51" s="14" customFormat="1" ht="12">
      <c r="A783" s="14"/>
      <c r="B783" s="289"/>
      <c r="C783" s="290"/>
      <c r="D783" s="263" t="s">
        <v>203</v>
      </c>
      <c r="E783" s="291" t="s">
        <v>1</v>
      </c>
      <c r="F783" s="292" t="s">
        <v>1044</v>
      </c>
      <c r="G783" s="290"/>
      <c r="H783" s="291" t="s">
        <v>1</v>
      </c>
      <c r="I783" s="293"/>
      <c r="J783" s="290"/>
      <c r="K783" s="290"/>
      <c r="L783" s="294"/>
      <c r="M783" s="295"/>
      <c r="N783" s="296"/>
      <c r="O783" s="296"/>
      <c r="P783" s="296"/>
      <c r="Q783" s="296"/>
      <c r="R783" s="296"/>
      <c r="S783" s="296"/>
      <c r="T783" s="29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98" t="s">
        <v>203</v>
      </c>
      <c r="AU783" s="298" t="s">
        <v>92</v>
      </c>
      <c r="AV783" s="14" t="s">
        <v>90</v>
      </c>
      <c r="AW783" s="14" t="s">
        <v>35</v>
      </c>
      <c r="AX783" s="14" t="s">
        <v>82</v>
      </c>
      <c r="AY783" s="298" t="s">
        <v>195</v>
      </c>
    </row>
    <row r="784" spans="1:51" s="14" customFormat="1" ht="12">
      <c r="A784" s="14"/>
      <c r="B784" s="289"/>
      <c r="C784" s="290"/>
      <c r="D784" s="263" t="s">
        <v>203</v>
      </c>
      <c r="E784" s="291" t="s">
        <v>1</v>
      </c>
      <c r="F784" s="292" t="s">
        <v>1005</v>
      </c>
      <c r="G784" s="290"/>
      <c r="H784" s="291" t="s">
        <v>1</v>
      </c>
      <c r="I784" s="293"/>
      <c r="J784" s="290"/>
      <c r="K784" s="290"/>
      <c r="L784" s="294"/>
      <c r="M784" s="295"/>
      <c r="N784" s="296"/>
      <c r="O784" s="296"/>
      <c r="P784" s="296"/>
      <c r="Q784" s="296"/>
      <c r="R784" s="296"/>
      <c r="S784" s="296"/>
      <c r="T784" s="29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98" t="s">
        <v>203</v>
      </c>
      <c r="AU784" s="298" t="s">
        <v>92</v>
      </c>
      <c r="AV784" s="14" t="s">
        <v>90</v>
      </c>
      <c r="AW784" s="14" t="s">
        <v>35</v>
      </c>
      <c r="AX784" s="14" t="s">
        <v>82</v>
      </c>
      <c r="AY784" s="298" t="s">
        <v>195</v>
      </c>
    </row>
    <row r="785" spans="1:51" s="13" customFormat="1" ht="12">
      <c r="A785" s="13"/>
      <c r="B785" s="267"/>
      <c r="C785" s="268"/>
      <c r="D785" s="263" t="s">
        <v>203</v>
      </c>
      <c r="E785" s="269" t="s">
        <v>1</v>
      </c>
      <c r="F785" s="270" t="s">
        <v>1006</v>
      </c>
      <c r="G785" s="268"/>
      <c r="H785" s="271">
        <v>525.95</v>
      </c>
      <c r="I785" s="272"/>
      <c r="J785" s="268"/>
      <c r="K785" s="268"/>
      <c r="L785" s="273"/>
      <c r="M785" s="274"/>
      <c r="N785" s="275"/>
      <c r="O785" s="275"/>
      <c r="P785" s="275"/>
      <c r="Q785" s="275"/>
      <c r="R785" s="275"/>
      <c r="S785" s="275"/>
      <c r="T785" s="27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77" t="s">
        <v>203</v>
      </c>
      <c r="AU785" s="277" t="s">
        <v>92</v>
      </c>
      <c r="AV785" s="13" t="s">
        <v>92</v>
      </c>
      <c r="AW785" s="13" t="s">
        <v>35</v>
      </c>
      <c r="AX785" s="13" t="s">
        <v>82</v>
      </c>
      <c r="AY785" s="277" t="s">
        <v>195</v>
      </c>
    </row>
    <row r="786" spans="1:51" s="14" customFormat="1" ht="12">
      <c r="A786" s="14"/>
      <c r="B786" s="289"/>
      <c r="C786" s="290"/>
      <c r="D786" s="263" t="s">
        <v>203</v>
      </c>
      <c r="E786" s="291" t="s">
        <v>1</v>
      </c>
      <c r="F786" s="292" t="s">
        <v>1007</v>
      </c>
      <c r="G786" s="290"/>
      <c r="H786" s="291" t="s">
        <v>1</v>
      </c>
      <c r="I786" s="293"/>
      <c r="J786" s="290"/>
      <c r="K786" s="290"/>
      <c r="L786" s="294"/>
      <c r="M786" s="295"/>
      <c r="N786" s="296"/>
      <c r="O786" s="296"/>
      <c r="P786" s="296"/>
      <c r="Q786" s="296"/>
      <c r="R786" s="296"/>
      <c r="S786" s="296"/>
      <c r="T786" s="29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98" t="s">
        <v>203</v>
      </c>
      <c r="AU786" s="298" t="s">
        <v>92</v>
      </c>
      <c r="AV786" s="14" t="s">
        <v>90</v>
      </c>
      <c r="AW786" s="14" t="s">
        <v>35</v>
      </c>
      <c r="AX786" s="14" t="s">
        <v>82</v>
      </c>
      <c r="AY786" s="298" t="s">
        <v>195</v>
      </c>
    </row>
    <row r="787" spans="1:51" s="13" customFormat="1" ht="12">
      <c r="A787" s="13"/>
      <c r="B787" s="267"/>
      <c r="C787" s="268"/>
      <c r="D787" s="263" t="s">
        <v>203</v>
      </c>
      <c r="E787" s="269" t="s">
        <v>1</v>
      </c>
      <c r="F787" s="270" t="s">
        <v>1008</v>
      </c>
      <c r="G787" s="268"/>
      <c r="H787" s="271">
        <v>36.4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77" t="s">
        <v>203</v>
      </c>
      <c r="AU787" s="277" t="s">
        <v>92</v>
      </c>
      <c r="AV787" s="13" t="s">
        <v>92</v>
      </c>
      <c r="AW787" s="13" t="s">
        <v>35</v>
      </c>
      <c r="AX787" s="13" t="s">
        <v>82</v>
      </c>
      <c r="AY787" s="277" t="s">
        <v>195</v>
      </c>
    </row>
    <row r="788" spans="1:51" s="15" customFormat="1" ht="12">
      <c r="A788" s="15"/>
      <c r="B788" s="299"/>
      <c r="C788" s="300"/>
      <c r="D788" s="263" t="s">
        <v>203</v>
      </c>
      <c r="E788" s="301" t="s">
        <v>1</v>
      </c>
      <c r="F788" s="302" t="s">
        <v>234</v>
      </c>
      <c r="G788" s="300"/>
      <c r="H788" s="303">
        <v>562.35</v>
      </c>
      <c r="I788" s="304"/>
      <c r="J788" s="300"/>
      <c r="K788" s="300"/>
      <c r="L788" s="305"/>
      <c r="M788" s="306"/>
      <c r="N788" s="307"/>
      <c r="O788" s="307"/>
      <c r="P788" s="307"/>
      <c r="Q788" s="307"/>
      <c r="R788" s="307"/>
      <c r="S788" s="307"/>
      <c r="T788" s="308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309" t="s">
        <v>203</v>
      </c>
      <c r="AU788" s="309" t="s">
        <v>92</v>
      </c>
      <c r="AV788" s="15" t="s">
        <v>200</v>
      </c>
      <c r="AW788" s="15" t="s">
        <v>35</v>
      </c>
      <c r="AX788" s="15" t="s">
        <v>90</v>
      </c>
      <c r="AY788" s="309" t="s">
        <v>195</v>
      </c>
    </row>
    <row r="789" spans="1:65" s="2" customFormat="1" ht="33" customHeight="1">
      <c r="A789" s="41"/>
      <c r="B789" s="42"/>
      <c r="C789" s="250" t="s">
        <v>1049</v>
      </c>
      <c r="D789" s="250" t="s">
        <v>196</v>
      </c>
      <c r="E789" s="251" t="s">
        <v>1050</v>
      </c>
      <c r="F789" s="252" t="s">
        <v>1051</v>
      </c>
      <c r="G789" s="253" t="s">
        <v>199</v>
      </c>
      <c r="H789" s="254">
        <v>562.35</v>
      </c>
      <c r="I789" s="255"/>
      <c r="J789" s="256">
        <f>ROUND(I789*H789,2)</f>
        <v>0</v>
      </c>
      <c r="K789" s="257"/>
      <c r="L789" s="44"/>
      <c r="M789" s="258" t="s">
        <v>1</v>
      </c>
      <c r="N789" s="259" t="s">
        <v>47</v>
      </c>
      <c r="O789" s="94"/>
      <c r="P789" s="260">
        <f>O789*H789</f>
        <v>0</v>
      </c>
      <c r="Q789" s="260">
        <v>1E-05</v>
      </c>
      <c r="R789" s="260">
        <f>Q789*H789</f>
        <v>0.005623500000000001</v>
      </c>
      <c r="S789" s="260">
        <v>0</v>
      </c>
      <c r="T789" s="261">
        <f>S789*H789</f>
        <v>0</v>
      </c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R789" s="262" t="s">
        <v>308</v>
      </c>
      <c r="AT789" s="262" t="s">
        <v>196</v>
      </c>
      <c r="AU789" s="262" t="s">
        <v>92</v>
      </c>
      <c r="AY789" s="18" t="s">
        <v>195</v>
      </c>
      <c r="BE789" s="154">
        <f>IF(N789="základní",J789,0)</f>
        <v>0</v>
      </c>
      <c r="BF789" s="154">
        <f>IF(N789="snížená",J789,0)</f>
        <v>0</v>
      </c>
      <c r="BG789" s="154">
        <f>IF(N789="zákl. přenesená",J789,0)</f>
        <v>0</v>
      </c>
      <c r="BH789" s="154">
        <f>IF(N789="sníž. přenesená",J789,0)</f>
        <v>0</v>
      </c>
      <c r="BI789" s="154">
        <f>IF(N789="nulová",J789,0)</f>
        <v>0</v>
      </c>
      <c r="BJ789" s="18" t="s">
        <v>90</v>
      </c>
      <c r="BK789" s="154">
        <f>ROUND(I789*H789,2)</f>
        <v>0</v>
      </c>
      <c r="BL789" s="18" t="s">
        <v>308</v>
      </c>
      <c r="BM789" s="262" t="s">
        <v>1052</v>
      </c>
    </row>
    <row r="790" spans="1:47" s="2" customFormat="1" ht="12">
      <c r="A790" s="41"/>
      <c r="B790" s="42"/>
      <c r="C790" s="43"/>
      <c r="D790" s="263" t="s">
        <v>202</v>
      </c>
      <c r="E790" s="43"/>
      <c r="F790" s="264" t="s">
        <v>1051</v>
      </c>
      <c r="G790" s="43"/>
      <c r="H790" s="43"/>
      <c r="I790" s="221"/>
      <c r="J790" s="43"/>
      <c r="K790" s="43"/>
      <c r="L790" s="44"/>
      <c r="M790" s="265"/>
      <c r="N790" s="266"/>
      <c r="O790" s="94"/>
      <c r="P790" s="94"/>
      <c r="Q790" s="94"/>
      <c r="R790" s="94"/>
      <c r="S790" s="94"/>
      <c r="T790" s="95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18" t="s">
        <v>202</v>
      </c>
      <c r="AU790" s="18" t="s">
        <v>92</v>
      </c>
    </row>
    <row r="791" spans="1:51" s="14" customFormat="1" ht="12">
      <c r="A791" s="14"/>
      <c r="B791" s="289"/>
      <c r="C791" s="290"/>
      <c r="D791" s="263" t="s">
        <v>203</v>
      </c>
      <c r="E791" s="291" t="s">
        <v>1</v>
      </c>
      <c r="F791" s="292" t="s">
        <v>1044</v>
      </c>
      <c r="G791" s="290"/>
      <c r="H791" s="291" t="s">
        <v>1</v>
      </c>
      <c r="I791" s="293"/>
      <c r="J791" s="290"/>
      <c r="K791" s="290"/>
      <c r="L791" s="294"/>
      <c r="M791" s="295"/>
      <c r="N791" s="296"/>
      <c r="O791" s="296"/>
      <c r="P791" s="296"/>
      <c r="Q791" s="296"/>
      <c r="R791" s="296"/>
      <c r="S791" s="296"/>
      <c r="T791" s="29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98" t="s">
        <v>203</v>
      </c>
      <c r="AU791" s="298" t="s">
        <v>92</v>
      </c>
      <c r="AV791" s="14" t="s">
        <v>90</v>
      </c>
      <c r="AW791" s="14" t="s">
        <v>35</v>
      </c>
      <c r="AX791" s="14" t="s">
        <v>82</v>
      </c>
      <c r="AY791" s="298" t="s">
        <v>195</v>
      </c>
    </row>
    <row r="792" spans="1:51" s="14" customFormat="1" ht="12">
      <c r="A792" s="14"/>
      <c r="B792" s="289"/>
      <c r="C792" s="290"/>
      <c r="D792" s="263" t="s">
        <v>203</v>
      </c>
      <c r="E792" s="291" t="s">
        <v>1</v>
      </c>
      <c r="F792" s="292" t="s">
        <v>1005</v>
      </c>
      <c r="G792" s="290"/>
      <c r="H792" s="291" t="s">
        <v>1</v>
      </c>
      <c r="I792" s="293"/>
      <c r="J792" s="290"/>
      <c r="K792" s="290"/>
      <c r="L792" s="294"/>
      <c r="M792" s="295"/>
      <c r="N792" s="296"/>
      <c r="O792" s="296"/>
      <c r="P792" s="296"/>
      <c r="Q792" s="296"/>
      <c r="R792" s="296"/>
      <c r="S792" s="296"/>
      <c r="T792" s="29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98" t="s">
        <v>203</v>
      </c>
      <c r="AU792" s="298" t="s">
        <v>92</v>
      </c>
      <c r="AV792" s="14" t="s">
        <v>90</v>
      </c>
      <c r="AW792" s="14" t="s">
        <v>35</v>
      </c>
      <c r="AX792" s="14" t="s">
        <v>82</v>
      </c>
      <c r="AY792" s="298" t="s">
        <v>195</v>
      </c>
    </row>
    <row r="793" spans="1:51" s="13" customFormat="1" ht="12">
      <c r="A793" s="13"/>
      <c r="B793" s="267"/>
      <c r="C793" s="268"/>
      <c r="D793" s="263" t="s">
        <v>203</v>
      </c>
      <c r="E793" s="269" t="s">
        <v>1</v>
      </c>
      <c r="F793" s="270" t="s">
        <v>1006</v>
      </c>
      <c r="G793" s="268"/>
      <c r="H793" s="271">
        <v>525.95</v>
      </c>
      <c r="I793" s="272"/>
      <c r="J793" s="268"/>
      <c r="K793" s="268"/>
      <c r="L793" s="273"/>
      <c r="M793" s="274"/>
      <c r="N793" s="275"/>
      <c r="O793" s="275"/>
      <c r="P793" s="275"/>
      <c r="Q793" s="275"/>
      <c r="R793" s="275"/>
      <c r="S793" s="275"/>
      <c r="T793" s="276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77" t="s">
        <v>203</v>
      </c>
      <c r="AU793" s="277" t="s">
        <v>92</v>
      </c>
      <c r="AV793" s="13" t="s">
        <v>92</v>
      </c>
      <c r="AW793" s="13" t="s">
        <v>35</v>
      </c>
      <c r="AX793" s="13" t="s">
        <v>82</v>
      </c>
      <c r="AY793" s="277" t="s">
        <v>195</v>
      </c>
    </row>
    <row r="794" spans="1:51" s="14" customFormat="1" ht="12">
      <c r="A794" s="14"/>
      <c r="B794" s="289"/>
      <c r="C794" s="290"/>
      <c r="D794" s="263" t="s">
        <v>203</v>
      </c>
      <c r="E794" s="291" t="s">
        <v>1</v>
      </c>
      <c r="F794" s="292" t="s">
        <v>1007</v>
      </c>
      <c r="G794" s="290"/>
      <c r="H794" s="291" t="s">
        <v>1</v>
      </c>
      <c r="I794" s="293"/>
      <c r="J794" s="290"/>
      <c r="K794" s="290"/>
      <c r="L794" s="294"/>
      <c r="M794" s="295"/>
      <c r="N794" s="296"/>
      <c r="O794" s="296"/>
      <c r="P794" s="296"/>
      <c r="Q794" s="296"/>
      <c r="R794" s="296"/>
      <c r="S794" s="296"/>
      <c r="T794" s="297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98" t="s">
        <v>203</v>
      </c>
      <c r="AU794" s="298" t="s">
        <v>92</v>
      </c>
      <c r="AV794" s="14" t="s">
        <v>90</v>
      </c>
      <c r="AW794" s="14" t="s">
        <v>35</v>
      </c>
      <c r="AX794" s="14" t="s">
        <v>82</v>
      </c>
      <c r="AY794" s="298" t="s">
        <v>195</v>
      </c>
    </row>
    <row r="795" spans="1:51" s="13" customFormat="1" ht="12">
      <c r="A795" s="13"/>
      <c r="B795" s="267"/>
      <c r="C795" s="268"/>
      <c r="D795" s="263" t="s">
        <v>203</v>
      </c>
      <c r="E795" s="269" t="s">
        <v>1</v>
      </c>
      <c r="F795" s="270" t="s">
        <v>1008</v>
      </c>
      <c r="G795" s="268"/>
      <c r="H795" s="271">
        <v>36.4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77" t="s">
        <v>203</v>
      </c>
      <c r="AU795" s="277" t="s">
        <v>92</v>
      </c>
      <c r="AV795" s="13" t="s">
        <v>92</v>
      </c>
      <c r="AW795" s="13" t="s">
        <v>35</v>
      </c>
      <c r="AX795" s="13" t="s">
        <v>82</v>
      </c>
      <c r="AY795" s="277" t="s">
        <v>195</v>
      </c>
    </row>
    <row r="796" spans="1:51" s="15" customFormat="1" ht="12">
      <c r="A796" s="15"/>
      <c r="B796" s="299"/>
      <c r="C796" s="300"/>
      <c r="D796" s="263" t="s">
        <v>203</v>
      </c>
      <c r="E796" s="301" t="s">
        <v>1</v>
      </c>
      <c r="F796" s="302" t="s">
        <v>234</v>
      </c>
      <c r="G796" s="300"/>
      <c r="H796" s="303">
        <v>562.35</v>
      </c>
      <c r="I796" s="304"/>
      <c r="J796" s="300"/>
      <c r="K796" s="300"/>
      <c r="L796" s="305"/>
      <c r="M796" s="306"/>
      <c r="N796" s="307"/>
      <c r="O796" s="307"/>
      <c r="P796" s="307"/>
      <c r="Q796" s="307"/>
      <c r="R796" s="307"/>
      <c r="S796" s="307"/>
      <c r="T796" s="308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309" t="s">
        <v>203</v>
      </c>
      <c r="AU796" s="309" t="s">
        <v>92</v>
      </c>
      <c r="AV796" s="15" t="s">
        <v>200</v>
      </c>
      <c r="AW796" s="15" t="s">
        <v>35</v>
      </c>
      <c r="AX796" s="15" t="s">
        <v>90</v>
      </c>
      <c r="AY796" s="309" t="s">
        <v>195</v>
      </c>
    </row>
    <row r="797" spans="1:65" s="2" customFormat="1" ht="24.15" customHeight="1">
      <c r="A797" s="41"/>
      <c r="B797" s="42"/>
      <c r="C797" s="278" t="s">
        <v>1053</v>
      </c>
      <c r="D797" s="278" t="s">
        <v>206</v>
      </c>
      <c r="E797" s="279" t="s">
        <v>1054</v>
      </c>
      <c r="F797" s="280" t="s">
        <v>1055</v>
      </c>
      <c r="G797" s="281" t="s">
        <v>199</v>
      </c>
      <c r="H797" s="282">
        <v>730.081</v>
      </c>
      <c r="I797" s="283"/>
      <c r="J797" s="284">
        <f>ROUND(I797*H797,2)</f>
        <v>0</v>
      </c>
      <c r="K797" s="285"/>
      <c r="L797" s="286"/>
      <c r="M797" s="287" t="s">
        <v>1</v>
      </c>
      <c r="N797" s="288" t="s">
        <v>47</v>
      </c>
      <c r="O797" s="94"/>
      <c r="P797" s="260">
        <f>O797*H797</f>
        <v>0</v>
      </c>
      <c r="Q797" s="260">
        <v>0.00014</v>
      </c>
      <c r="R797" s="260">
        <f>Q797*H797</f>
        <v>0.10221134</v>
      </c>
      <c r="S797" s="260">
        <v>0</v>
      </c>
      <c r="T797" s="261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62" t="s">
        <v>405</v>
      </c>
      <c r="AT797" s="262" t="s">
        <v>206</v>
      </c>
      <c r="AU797" s="262" t="s">
        <v>92</v>
      </c>
      <c r="AY797" s="18" t="s">
        <v>195</v>
      </c>
      <c r="BE797" s="154">
        <f>IF(N797="základní",J797,0)</f>
        <v>0</v>
      </c>
      <c r="BF797" s="154">
        <f>IF(N797="snížená",J797,0)</f>
        <v>0</v>
      </c>
      <c r="BG797" s="154">
        <f>IF(N797="zákl. přenesená",J797,0)</f>
        <v>0</v>
      </c>
      <c r="BH797" s="154">
        <f>IF(N797="sníž. přenesená",J797,0)</f>
        <v>0</v>
      </c>
      <c r="BI797" s="154">
        <f>IF(N797="nulová",J797,0)</f>
        <v>0</v>
      </c>
      <c r="BJ797" s="18" t="s">
        <v>90</v>
      </c>
      <c r="BK797" s="154">
        <f>ROUND(I797*H797,2)</f>
        <v>0</v>
      </c>
      <c r="BL797" s="18" t="s">
        <v>308</v>
      </c>
      <c r="BM797" s="262" t="s">
        <v>1056</v>
      </c>
    </row>
    <row r="798" spans="1:47" s="2" customFormat="1" ht="12">
      <c r="A798" s="41"/>
      <c r="B798" s="42"/>
      <c r="C798" s="43"/>
      <c r="D798" s="263" t="s">
        <v>202</v>
      </c>
      <c r="E798" s="43"/>
      <c r="F798" s="264" t="s">
        <v>1055</v>
      </c>
      <c r="G798" s="43"/>
      <c r="H798" s="43"/>
      <c r="I798" s="221"/>
      <c r="J798" s="43"/>
      <c r="K798" s="43"/>
      <c r="L798" s="44"/>
      <c r="M798" s="265"/>
      <c r="N798" s="266"/>
      <c r="O798" s="94"/>
      <c r="P798" s="94"/>
      <c r="Q798" s="94"/>
      <c r="R798" s="94"/>
      <c r="S798" s="94"/>
      <c r="T798" s="95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T798" s="18" t="s">
        <v>202</v>
      </c>
      <c r="AU798" s="18" t="s">
        <v>92</v>
      </c>
    </row>
    <row r="799" spans="1:51" s="13" customFormat="1" ht="12">
      <c r="A799" s="13"/>
      <c r="B799" s="267"/>
      <c r="C799" s="268"/>
      <c r="D799" s="263" t="s">
        <v>203</v>
      </c>
      <c r="E799" s="269" t="s">
        <v>1</v>
      </c>
      <c r="F799" s="270" t="s">
        <v>1057</v>
      </c>
      <c r="G799" s="268"/>
      <c r="H799" s="271">
        <v>597.937</v>
      </c>
      <c r="I799" s="272"/>
      <c r="J799" s="268"/>
      <c r="K799" s="268"/>
      <c r="L799" s="273"/>
      <c r="M799" s="274"/>
      <c r="N799" s="275"/>
      <c r="O799" s="275"/>
      <c r="P799" s="275"/>
      <c r="Q799" s="275"/>
      <c r="R799" s="275"/>
      <c r="S799" s="275"/>
      <c r="T799" s="27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77" t="s">
        <v>203</v>
      </c>
      <c r="AU799" s="277" t="s">
        <v>92</v>
      </c>
      <c r="AV799" s="13" t="s">
        <v>92</v>
      </c>
      <c r="AW799" s="13" t="s">
        <v>35</v>
      </c>
      <c r="AX799" s="13" t="s">
        <v>82</v>
      </c>
      <c r="AY799" s="277" t="s">
        <v>195</v>
      </c>
    </row>
    <row r="800" spans="1:51" s="13" customFormat="1" ht="12">
      <c r="A800" s="13"/>
      <c r="B800" s="267"/>
      <c r="C800" s="268"/>
      <c r="D800" s="263" t="s">
        <v>203</v>
      </c>
      <c r="E800" s="269" t="s">
        <v>1</v>
      </c>
      <c r="F800" s="270" t="s">
        <v>1058</v>
      </c>
      <c r="G800" s="268"/>
      <c r="H800" s="271">
        <v>730.081</v>
      </c>
      <c r="I800" s="272"/>
      <c r="J800" s="268"/>
      <c r="K800" s="268"/>
      <c r="L800" s="273"/>
      <c r="M800" s="274"/>
      <c r="N800" s="275"/>
      <c r="O800" s="275"/>
      <c r="P800" s="275"/>
      <c r="Q800" s="275"/>
      <c r="R800" s="275"/>
      <c r="S800" s="275"/>
      <c r="T800" s="27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77" t="s">
        <v>203</v>
      </c>
      <c r="AU800" s="277" t="s">
        <v>92</v>
      </c>
      <c r="AV800" s="13" t="s">
        <v>92</v>
      </c>
      <c r="AW800" s="13" t="s">
        <v>35</v>
      </c>
      <c r="AX800" s="13" t="s">
        <v>90</v>
      </c>
      <c r="AY800" s="277" t="s">
        <v>195</v>
      </c>
    </row>
    <row r="801" spans="1:65" s="2" customFormat="1" ht="24.15" customHeight="1">
      <c r="A801" s="41"/>
      <c r="B801" s="42"/>
      <c r="C801" s="250" t="s">
        <v>1059</v>
      </c>
      <c r="D801" s="250" t="s">
        <v>196</v>
      </c>
      <c r="E801" s="251" t="s">
        <v>1060</v>
      </c>
      <c r="F801" s="252" t="s">
        <v>1061</v>
      </c>
      <c r="G801" s="253" t="s">
        <v>199</v>
      </c>
      <c r="H801" s="254">
        <v>562.35</v>
      </c>
      <c r="I801" s="255"/>
      <c r="J801" s="256">
        <f>ROUND(I801*H801,2)</f>
        <v>0</v>
      </c>
      <c r="K801" s="257"/>
      <c r="L801" s="44"/>
      <c r="M801" s="258" t="s">
        <v>1</v>
      </c>
      <c r="N801" s="259" t="s">
        <v>47</v>
      </c>
      <c r="O801" s="94"/>
      <c r="P801" s="260">
        <f>O801*H801</f>
        <v>0</v>
      </c>
      <c r="Q801" s="260">
        <v>0</v>
      </c>
      <c r="R801" s="260">
        <f>Q801*H801</f>
        <v>0</v>
      </c>
      <c r="S801" s="260">
        <v>0</v>
      </c>
      <c r="T801" s="261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62" t="s">
        <v>308</v>
      </c>
      <c r="AT801" s="262" t="s">
        <v>196</v>
      </c>
      <c r="AU801" s="262" t="s">
        <v>92</v>
      </c>
      <c r="AY801" s="18" t="s">
        <v>195</v>
      </c>
      <c r="BE801" s="154">
        <f>IF(N801="základní",J801,0)</f>
        <v>0</v>
      </c>
      <c r="BF801" s="154">
        <f>IF(N801="snížená",J801,0)</f>
        <v>0</v>
      </c>
      <c r="BG801" s="154">
        <f>IF(N801="zákl. přenesená",J801,0)</f>
        <v>0</v>
      </c>
      <c r="BH801" s="154">
        <f>IF(N801="sníž. přenesená",J801,0)</f>
        <v>0</v>
      </c>
      <c r="BI801" s="154">
        <f>IF(N801="nulová",J801,0)</f>
        <v>0</v>
      </c>
      <c r="BJ801" s="18" t="s">
        <v>90</v>
      </c>
      <c r="BK801" s="154">
        <f>ROUND(I801*H801,2)</f>
        <v>0</v>
      </c>
      <c r="BL801" s="18" t="s">
        <v>308</v>
      </c>
      <c r="BM801" s="262" t="s">
        <v>1062</v>
      </c>
    </row>
    <row r="802" spans="1:47" s="2" customFormat="1" ht="12">
      <c r="A802" s="41"/>
      <c r="B802" s="42"/>
      <c r="C802" s="43"/>
      <c r="D802" s="263" t="s">
        <v>202</v>
      </c>
      <c r="E802" s="43"/>
      <c r="F802" s="264" t="s">
        <v>1061</v>
      </c>
      <c r="G802" s="43"/>
      <c r="H802" s="43"/>
      <c r="I802" s="221"/>
      <c r="J802" s="43"/>
      <c r="K802" s="43"/>
      <c r="L802" s="44"/>
      <c r="M802" s="265"/>
      <c r="N802" s="266"/>
      <c r="O802" s="94"/>
      <c r="P802" s="94"/>
      <c r="Q802" s="94"/>
      <c r="R802" s="94"/>
      <c r="S802" s="94"/>
      <c r="T802" s="95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18" t="s">
        <v>202</v>
      </c>
      <c r="AU802" s="18" t="s">
        <v>92</v>
      </c>
    </row>
    <row r="803" spans="1:65" s="2" customFormat="1" ht="16.5" customHeight="1">
      <c r="A803" s="41"/>
      <c r="B803" s="42"/>
      <c r="C803" s="278" t="s">
        <v>1063</v>
      </c>
      <c r="D803" s="278" t="s">
        <v>206</v>
      </c>
      <c r="E803" s="279" t="s">
        <v>1064</v>
      </c>
      <c r="F803" s="280" t="s">
        <v>1065</v>
      </c>
      <c r="G803" s="281" t="s">
        <v>255</v>
      </c>
      <c r="H803" s="282">
        <v>39.365</v>
      </c>
      <c r="I803" s="283"/>
      <c r="J803" s="284">
        <f>ROUND(I803*H803,2)</f>
        <v>0</v>
      </c>
      <c r="K803" s="285"/>
      <c r="L803" s="286"/>
      <c r="M803" s="287" t="s">
        <v>1</v>
      </c>
      <c r="N803" s="288" t="s">
        <v>47</v>
      </c>
      <c r="O803" s="94"/>
      <c r="P803" s="260">
        <f>O803*H803</f>
        <v>0</v>
      </c>
      <c r="Q803" s="260">
        <v>0.03</v>
      </c>
      <c r="R803" s="260">
        <f>Q803*H803</f>
        <v>1.18095</v>
      </c>
      <c r="S803" s="260">
        <v>0</v>
      </c>
      <c r="T803" s="261">
        <f>S803*H803</f>
        <v>0</v>
      </c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R803" s="262" t="s">
        <v>405</v>
      </c>
      <c r="AT803" s="262" t="s">
        <v>206</v>
      </c>
      <c r="AU803" s="262" t="s">
        <v>92</v>
      </c>
      <c r="AY803" s="18" t="s">
        <v>195</v>
      </c>
      <c r="BE803" s="154">
        <f>IF(N803="základní",J803,0)</f>
        <v>0</v>
      </c>
      <c r="BF803" s="154">
        <f>IF(N803="snížená",J803,0)</f>
        <v>0</v>
      </c>
      <c r="BG803" s="154">
        <f>IF(N803="zákl. přenesená",J803,0)</f>
        <v>0</v>
      </c>
      <c r="BH803" s="154">
        <f>IF(N803="sníž. přenesená",J803,0)</f>
        <v>0</v>
      </c>
      <c r="BI803" s="154">
        <f>IF(N803="nulová",J803,0)</f>
        <v>0</v>
      </c>
      <c r="BJ803" s="18" t="s">
        <v>90</v>
      </c>
      <c r="BK803" s="154">
        <f>ROUND(I803*H803,2)</f>
        <v>0</v>
      </c>
      <c r="BL803" s="18" t="s">
        <v>308</v>
      </c>
      <c r="BM803" s="262" t="s">
        <v>1066</v>
      </c>
    </row>
    <row r="804" spans="1:47" s="2" customFormat="1" ht="12">
      <c r="A804" s="41"/>
      <c r="B804" s="42"/>
      <c r="C804" s="43"/>
      <c r="D804" s="263" t="s">
        <v>202</v>
      </c>
      <c r="E804" s="43"/>
      <c r="F804" s="264" t="s">
        <v>1065</v>
      </c>
      <c r="G804" s="43"/>
      <c r="H804" s="43"/>
      <c r="I804" s="221"/>
      <c r="J804" s="43"/>
      <c r="K804" s="43"/>
      <c r="L804" s="44"/>
      <c r="M804" s="265"/>
      <c r="N804" s="266"/>
      <c r="O804" s="94"/>
      <c r="P804" s="94"/>
      <c r="Q804" s="94"/>
      <c r="R804" s="94"/>
      <c r="S804" s="94"/>
      <c r="T804" s="95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18" t="s">
        <v>202</v>
      </c>
      <c r="AU804" s="18" t="s">
        <v>92</v>
      </c>
    </row>
    <row r="805" spans="1:51" s="13" customFormat="1" ht="12">
      <c r="A805" s="13"/>
      <c r="B805" s="267"/>
      <c r="C805" s="268"/>
      <c r="D805" s="263" t="s">
        <v>203</v>
      </c>
      <c r="E805" s="269" t="s">
        <v>1</v>
      </c>
      <c r="F805" s="270" t="s">
        <v>1067</v>
      </c>
      <c r="G805" s="268"/>
      <c r="H805" s="271">
        <v>39.365</v>
      </c>
      <c r="I805" s="272"/>
      <c r="J805" s="268"/>
      <c r="K805" s="268"/>
      <c r="L805" s="273"/>
      <c r="M805" s="274"/>
      <c r="N805" s="275"/>
      <c r="O805" s="275"/>
      <c r="P805" s="275"/>
      <c r="Q805" s="275"/>
      <c r="R805" s="275"/>
      <c r="S805" s="275"/>
      <c r="T805" s="27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77" t="s">
        <v>203</v>
      </c>
      <c r="AU805" s="277" t="s">
        <v>92</v>
      </c>
      <c r="AV805" s="13" t="s">
        <v>92</v>
      </c>
      <c r="AW805" s="13" t="s">
        <v>35</v>
      </c>
      <c r="AX805" s="13" t="s">
        <v>90</v>
      </c>
      <c r="AY805" s="277" t="s">
        <v>195</v>
      </c>
    </row>
    <row r="806" spans="1:65" s="2" customFormat="1" ht="24.15" customHeight="1">
      <c r="A806" s="41"/>
      <c r="B806" s="42"/>
      <c r="C806" s="250" t="s">
        <v>1068</v>
      </c>
      <c r="D806" s="250" t="s">
        <v>196</v>
      </c>
      <c r="E806" s="251" t="s">
        <v>1069</v>
      </c>
      <c r="F806" s="252" t="s">
        <v>1070</v>
      </c>
      <c r="G806" s="253" t="s">
        <v>199</v>
      </c>
      <c r="H806" s="254">
        <v>562.35</v>
      </c>
      <c r="I806" s="255"/>
      <c r="J806" s="256">
        <f>ROUND(I806*H806,2)</f>
        <v>0</v>
      </c>
      <c r="K806" s="257"/>
      <c r="L806" s="44"/>
      <c r="M806" s="258" t="s">
        <v>1</v>
      </c>
      <c r="N806" s="259" t="s">
        <v>47</v>
      </c>
      <c r="O806" s="94"/>
      <c r="P806" s="260">
        <f>O806*H806</f>
        <v>0</v>
      </c>
      <c r="Q806" s="260">
        <v>0</v>
      </c>
      <c r="R806" s="260">
        <f>Q806*H806</f>
        <v>0</v>
      </c>
      <c r="S806" s="260">
        <v>0</v>
      </c>
      <c r="T806" s="261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62" t="s">
        <v>308</v>
      </c>
      <c r="AT806" s="262" t="s">
        <v>196</v>
      </c>
      <c r="AU806" s="262" t="s">
        <v>92</v>
      </c>
      <c r="AY806" s="18" t="s">
        <v>195</v>
      </c>
      <c r="BE806" s="154">
        <f>IF(N806="základní",J806,0)</f>
        <v>0</v>
      </c>
      <c r="BF806" s="154">
        <f>IF(N806="snížená",J806,0)</f>
        <v>0</v>
      </c>
      <c r="BG806" s="154">
        <f>IF(N806="zákl. přenesená",J806,0)</f>
        <v>0</v>
      </c>
      <c r="BH806" s="154">
        <f>IF(N806="sníž. přenesená",J806,0)</f>
        <v>0</v>
      </c>
      <c r="BI806" s="154">
        <f>IF(N806="nulová",J806,0)</f>
        <v>0</v>
      </c>
      <c r="BJ806" s="18" t="s">
        <v>90</v>
      </c>
      <c r="BK806" s="154">
        <f>ROUND(I806*H806,2)</f>
        <v>0</v>
      </c>
      <c r="BL806" s="18" t="s">
        <v>308</v>
      </c>
      <c r="BM806" s="262" t="s">
        <v>1071</v>
      </c>
    </row>
    <row r="807" spans="1:47" s="2" customFormat="1" ht="12">
      <c r="A807" s="41"/>
      <c r="B807" s="42"/>
      <c r="C807" s="43"/>
      <c r="D807" s="263" t="s">
        <v>202</v>
      </c>
      <c r="E807" s="43"/>
      <c r="F807" s="264" t="s">
        <v>1070</v>
      </c>
      <c r="G807" s="43"/>
      <c r="H807" s="43"/>
      <c r="I807" s="221"/>
      <c r="J807" s="43"/>
      <c r="K807" s="43"/>
      <c r="L807" s="44"/>
      <c r="M807" s="265"/>
      <c r="N807" s="266"/>
      <c r="O807" s="94"/>
      <c r="P807" s="94"/>
      <c r="Q807" s="94"/>
      <c r="R807" s="94"/>
      <c r="S807" s="94"/>
      <c r="T807" s="95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T807" s="18" t="s">
        <v>202</v>
      </c>
      <c r="AU807" s="18" t="s">
        <v>92</v>
      </c>
    </row>
    <row r="808" spans="1:65" s="2" customFormat="1" ht="62.7" customHeight="1">
      <c r="A808" s="41"/>
      <c r="B808" s="42"/>
      <c r="C808" s="278" t="s">
        <v>1072</v>
      </c>
      <c r="D808" s="278" t="s">
        <v>206</v>
      </c>
      <c r="E808" s="279" t="s">
        <v>1073</v>
      </c>
      <c r="F808" s="280" t="s">
        <v>1074</v>
      </c>
      <c r="G808" s="281" t="s">
        <v>199</v>
      </c>
      <c r="H808" s="282">
        <v>573.597</v>
      </c>
      <c r="I808" s="283"/>
      <c r="J808" s="284">
        <f>ROUND(I808*H808,2)</f>
        <v>0</v>
      </c>
      <c r="K808" s="285"/>
      <c r="L808" s="286"/>
      <c r="M808" s="287" t="s">
        <v>1</v>
      </c>
      <c r="N808" s="288" t="s">
        <v>47</v>
      </c>
      <c r="O808" s="94"/>
      <c r="P808" s="260">
        <f>O808*H808</f>
        <v>0</v>
      </c>
      <c r="Q808" s="260">
        <v>0.0042</v>
      </c>
      <c r="R808" s="260">
        <f>Q808*H808</f>
        <v>2.4091074</v>
      </c>
      <c r="S808" s="260">
        <v>0</v>
      </c>
      <c r="T808" s="261">
        <f>S808*H808</f>
        <v>0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62" t="s">
        <v>405</v>
      </c>
      <c r="AT808" s="262" t="s">
        <v>206</v>
      </c>
      <c r="AU808" s="262" t="s">
        <v>92</v>
      </c>
      <c r="AY808" s="18" t="s">
        <v>195</v>
      </c>
      <c r="BE808" s="154">
        <f>IF(N808="základní",J808,0)</f>
        <v>0</v>
      </c>
      <c r="BF808" s="154">
        <f>IF(N808="snížená",J808,0)</f>
        <v>0</v>
      </c>
      <c r="BG808" s="154">
        <f>IF(N808="zákl. přenesená",J808,0)</f>
        <v>0</v>
      </c>
      <c r="BH808" s="154">
        <f>IF(N808="sníž. přenesená",J808,0)</f>
        <v>0</v>
      </c>
      <c r="BI808" s="154">
        <f>IF(N808="nulová",J808,0)</f>
        <v>0</v>
      </c>
      <c r="BJ808" s="18" t="s">
        <v>90</v>
      </c>
      <c r="BK808" s="154">
        <f>ROUND(I808*H808,2)</f>
        <v>0</v>
      </c>
      <c r="BL808" s="18" t="s">
        <v>308</v>
      </c>
      <c r="BM808" s="262" t="s">
        <v>1075</v>
      </c>
    </row>
    <row r="809" spans="1:47" s="2" customFormat="1" ht="12">
      <c r="A809" s="41"/>
      <c r="B809" s="42"/>
      <c r="C809" s="43"/>
      <c r="D809" s="263" t="s">
        <v>202</v>
      </c>
      <c r="E809" s="43"/>
      <c r="F809" s="264" t="s">
        <v>1074</v>
      </c>
      <c r="G809" s="43"/>
      <c r="H809" s="43"/>
      <c r="I809" s="221"/>
      <c r="J809" s="43"/>
      <c r="K809" s="43"/>
      <c r="L809" s="44"/>
      <c r="M809" s="265"/>
      <c r="N809" s="266"/>
      <c r="O809" s="94"/>
      <c r="P809" s="94"/>
      <c r="Q809" s="94"/>
      <c r="R809" s="94"/>
      <c r="S809" s="94"/>
      <c r="T809" s="95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T809" s="18" t="s">
        <v>202</v>
      </c>
      <c r="AU809" s="18" t="s">
        <v>92</v>
      </c>
    </row>
    <row r="810" spans="1:51" s="13" customFormat="1" ht="12">
      <c r="A810" s="13"/>
      <c r="B810" s="267"/>
      <c r="C810" s="268"/>
      <c r="D810" s="263" t="s">
        <v>203</v>
      </c>
      <c r="E810" s="269" t="s">
        <v>1</v>
      </c>
      <c r="F810" s="270" t="s">
        <v>1076</v>
      </c>
      <c r="G810" s="268"/>
      <c r="H810" s="271">
        <v>573.597</v>
      </c>
      <c r="I810" s="272"/>
      <c r="J810" s="268"/>
      <c r="K810" s="268"/>
      <c r="L810" s="273"/>
      <c r="M810" s="274"/>
      <c r="N810" s="275"/>
      <c r="O810" s="275"/>
      <c r="P810" s="275"/>
      <c r="Q810" s="275"/>
      <c r="R810" s="275"/>
      <c r="S810" s="275"/>
      <c r="T810" s="276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77" t="s">
        <v>203</v>
      </c>
      <c r="AU810" s="277" t="s">
        <v>92</v>
      </c>
      <c r="AV810" s="13" t="s">
        <v>92</v>
      </c>
      <c r="AW810" s="13" t="s">
        <v>35</v>
      </c>
      <c r="AX810" s="13" t="s">
        <v>90</v>
      </c>
      <c r="AY810" s="277" t="s">
        <v>195</v>
      </c>
    </row>
    <row r="811" spans="1:65" s="2" customFormat="1" ht="62.7" customHeight="1">
      <c r="A811" s="41"/>
      <c r="B811" s="42"/>
      <c r="C811" s="278" t="s">
        <v>1077</v>
      </c>
      <c r="D811" s="278" t="s">
        <v>206</v>
      </c>
      <c r="E811" s="279" t="s">
        <v>1078</v>
      </c>
      <c r="F811" s="280" t="s">
        <v>1079</v>
      </c>
      <c r="G811" s="281" t="s">
        <v>199</v>
      </c>
      <c r="H811" s="282">
        <v>573.597</v>
      </c>
      <c r="I811" s="283"/>
      <c r="J811" s="284">
        <f>ROUND(I811*H811,2)</f>
        <v>0</v>
      </c>
      <c r="K811" s="285"/>
      <c r="L811" s="286"/>
      <c r="M811" s="287" t="s">
        <v>1</v>
      </c>
      <c r="N811" s="288" t="s">
        <v>47</v>
      </c>
      <c r="O811" s="94"/>
      <c r="P811" s="260">
        <f>O811*H811</f>
        <v>0</v>
      </c>
      <c r="Q811" s="260">
        <v>0.0049</v>
      </c>
      <c r="R811" s="260">
        <f>Q811*H811</f>
        <v>2.8106253</v>
      </c>
      <c r="S811" s="260">
        <v>0</v>
      </c>
      <c r="T811" s="261">
        <f>S811*H811</f>
        <v>0</v>
      </c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R811" s="262" t="s">
        <v>405</v>
      </c>
      <c r="AT811" s="262" t="s">
        <v>206</v>
      </c>
      <c r="AU811" s="262" t="s">
        <v>92</v>
      </c>
      <c r="AY811" s="18" t="s">
        <v>195</v>
      </c>
      <c r="BE811" s="154">
        <f>IF(N811="základní",J811,0)</f>
        <v>0</v>
      </c>
      <c r="BF811" s="154">
        <f>IF(N811="snížená",J811,0)</f>
        <v>0</v>
      </c>
      <c r="BG811" s="154">
        <f>IF(N811="zákl. přenesená",J811,0)</f>
        <v>0</v>
      </c>
      <c r="BH811" s="154">
        <f>IF(N811="sníž. přenesená",J811,0)</f>
        <v>0</v>
      </c>
      <c r="BI811" s="154">
        <f>IF(N811="nulová",J811,0)</f>
        <v>0</v>
      </c>
      <c r="BJ811" s="18" t="s">
        <v>90</v>
      </c>
      <c r="BK811" s="154">
        <f>ROUND(I811*H811,2)</f>
        <v>0</v>
      </c>
      <c r="BL811" s="18" t="s">
        <v>308</v>
      </c>
      <c r="BM811" s="262" t="s">
        <v>1080</v>
      </c>
    </row>
    <row r="812" spans="1:47" s="2" customFormat="1" ht="12">
      <c r="A812" s="41"/>
      <c r="B812" s="42"/>
      <c r="C812" s="43"/>
      <c r="D812" s="263" t="s">
        <v>202</v>
      </c>
      <c r="E812" s="43"/>
      <c r="F812" s="264" t="s">
        <v>1079</v>
      </c>
      <c r="G812" s="43"/>
      <c r="H812" s="43"/>
      <c r="I812" s="221"/>
      <c r="J812" s="43"/>
      <c r="K812" s="43"/>
      <c r="L812" s="44"/>
      <c r="M812" s="265"/>
      <c r="N812" s="266"/>
      <c r="O812" s="94"/>
      <c r="P812" s="94"/>
      <c r="Q812" s="94"/>
      <c r="R812" s="94"/>
      <c r="S812" s="94"/>
      <c r="T812" s="95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T812" s="18" t="s">
        <v>202</v>
      </c>
      <c r="AU812" s="18" t="s">
        <v>92</v>
      </c>
    </row>
    <row r="813" spans="1:51" s="13" customFormat="1" ht="12">
      <c r="A813" s="13"/>
      <c r="B813" s="267"/>
      <c r="C813" s="268"/>
      <c r="D813" s="263" t="s">
        <v>203</v>
      </c>
      <c r="E813" s="269" t="s">
        <v>1</v>
      </c>
      <c r="F813" s="270" t="s">
        <v>1076</v>
      </c>
      <c r="G813" s="268"/>
      <c r="H813" s="271">
        <v>573.597</v>
      </c>
      <c r="I813" s="272"/>
      <c r="J813" s="268"/>
      <c r="K813" s="268"/>
      <c r="L813" s="273"/>
      <c r="M813" s="274"/>
      <c r="N813" s="275"/>
      <c r="O813" s="275"/>
      <c r="P813" s="275"/>
      <c r="Q813" s="275"/>
      <c r="R813" s="275"/>
      <c r="S813" s="275"/>
      <c r="T813" s="27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77" t="s">
        <v>203</v>
      </c>
      <c r="AU813" s="277" t="s">
        <v>92</v>
      </c>
      <c r="AV813" s="13" t="s">
        <v>92</v>
      </c>
      <c r="AW813" s="13" t="s">
        <v>35</v>
      </c>
      <c r="AX813" s="13" t="s">
        <v>90</v>
      </c>
      <c r="AY813" s="277" t="s">
        <v>195</v>
      </c>
    </row>
    <row r="814" spans="1:65" s="2" customFormat="1" ht="16.5" customHeight="1">
      <c r="A814" s="41"/>
      <c r="B814" s="42"/>
      <c r="C814" s="250" t="s">
        <v>1081</v>
      </c>
      <c r="D814" s="250" t="s">
        <v>196</v>
      </c>
      <c r="E814" s="251" t="s">
        <v>1082</v>
      </c>
      <c r="F814" s="252" t="s">
        <v>1083</v>
      </c>
      <c r="G814" s="253" t="s">
        <v>199</v>
      </c>
      <c r="H814" s="254">
        <v>1039.89</v>
      </c>
      <c r="I814" s="255"/>
      <c r="J814" s="256">
        <f>ROUND(I814*H814,2)</f>
        <v>0</v>
      </c>
      <c r="K814" s="257"/>
      <c r="L814" s="44"/>
      <c r="M814" s="258" t="s">
        <v>1</v>
      </c>
      <c r="N814" s="259" t="s">
        <v>47</v>
      </c>
      <c r="O814" s="94"/>
      <c r="P814" s="260">
        <f>O814*H814</f>
        <v>0</v>
      </c>
      <c r="Q814" s="260">
        <v>0.00033</v>
      </c>
      <c r="R814" s="260">
        <f>Q814*H814</f>
        <v>0.3431637</v>
      </c>
      <c r="S814" s="260">
        <v>0</v>
      </c>
      <c r="T814" s="261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62" t="s">
        <v>200</v>
      </c>
      <c r="AT814" s="262" t="s">
        <v>196</v>
      </c>
      <c r="AU814" s="262" t="s">
        <v>92</v>
      </c>
      <c r="AY814" s="18" t="s">
        <v>195</v>
      </c>
      <c r="BE814" s="154">
        <f>IF(N814="základní",J814,0)</f>
        <v>0</v>
      </c>
      <c r="BF814" s="154">
        <f>IF(N814="snížená",J814,0)</f>
        <v>0</v>
      </c>
      <c r="BG814" s="154">
        <f>IF(N814="zákl. přenesená",J814,0)</f>
        <v>0</v>
      </c>
      <c r="BH814" s="154">
        <f>IF(N814="sníž. přenesená",J814,0)</f>
        <v>0</v>
      </c>
      <c r="BI814" s="154">
        <f>IF(N814="nulová",J814,0)</f>
        <v>0</v>
      </c>
      <c r="BJ814" s="18" t="s">
        <v>90</v>
      </c>
      <c r="BK814" s="154">
        <f>ROUND(I814*H814,2)</f>
        <v>0</v>
      </c>
      <c r="BL814" s="18" t="s">
        <v>200</v>
      </c>
      <c r="BM814" s="262" t="s">
        <v>1084</v>
      </c>
    </row>
    <row r="815" spans="1:47" s="2" customFormat="1" ht="12">
      <c r="A815" s="41"/>
      <c r="B815" s="42"/>
      <c r="C815" s="43"/>
      <c r="D815" s="263" t="s">
        <v>202</v>
      </c>
      <c r="E815" s="43"/>
      <c r="F815" s="264" t="s">
        <v>1083</v>
      </c>
      <c r="G815" s="43"/>
      <c r="H815" s="43"/>
      <c r="I815" s="221"/>
      <c r="J815" s="43"/>
      <c r="K815" s="43"/>
      <c r="L815" s="44"/>
      <c r="M815" s="265"/>
      <c r="N815" s="266"/>
      <c r="O815" s="94"/>
      <c r="P815" s="94"/>
      <c r="Q815" s="94"/>
      <c r="R815" s="94"/>
      <c r="S815" s="94"/>
      <c r="T815" s="95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T815" s="18" t="s">
        <v>202</v>
      </c>
      <c r="AU815" s="18" t="s">
        <v>92</v>
      </c>
    </row>
    <row r="816" spans="1:51" s="14" customFormat="1" ht="12">
      <c r="A816" s="14"/>
      <c r="B816" s="289"/>
      <c r="C816" s="290"/>
      <c r="D816" s="263" t="s">
        <v>203</v>
      </c>
      <c r="E816" s="291" t="s">
        <v>1</v>
      </c>
      <c r="F816" s="292" t="s">
        <v>1085</v>
      </c>
      <c r="G816" s="290"/>
      <c r="H816" s="291" t="s">
        <v>1</v>
      </c>
      <c r="I816" s="293"/>
      <c r="J816" s="290"/>
      <c r="K816" s="290"/>
      <c r="L816" s="294"/>
      <c r="M816" s="295"/>
      <c r="N816" s="296"/>
      <c r="O816" s="296"/>
      <c r="P816" s="296"/>
      <c r="Q816" s="296"/>
      <c r="R816" s="296"/>
      <c r="S816" s="296"/>
      <c r="T816" s="29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98" t="s">
        <v>203</v>
      </c>
      <c r="AU816" s="298" t="s">
        <v>92</v>
      </c>
      <c r="AV816" s="14" t="s">
        <v>90</v>
      </c>
      <c r="AW816" s="14" t="s">
        <v>35</v>
      </c>
      <c r="AX816" s="14" t="s">
        <v>82</v>
      </c>
      <c r="AY816" s="298" t="s">
        <v>195</v>
      </c>
    </row>
    <row r="817" spans="1:51" s="13" customFormat="1" ht="12">
      <c r="A817" s="13"/>
      <c r="B817" s="267"/>
      <c r="C817" s="268"/>
      <c r="D817" s="263" t="s">
        <v>203</v>
      </c>
      <c r="E817" s="269" t="s">
        <v>1</v>
      </c>
      <c r="F817" s="270" t="s">
        <v>1086</v>
      </c>
      <c r="G817" s="268"/>
      <c r="H817" s="271">
        <v>1039.89</v>
      </c>
      <c r="I817" s="272"/>
      <c r="J817" s="268"/>
      <c r="K817" s="268"/>
      <c r="L817" s="273"/>
      <c r="M817" s="274"/>
      <c r="N817" s="275"/>
      <c r="O817" s="275"/>
      <c r="P817" s="275"/>
      <c r="Q817" s="275"/>
      <c r="R817" s="275"/>
      <c r="S817" s="275"/>
      <c r="T817" s="27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77" t="s">
        <v>203</v>
      </c>
      <c r="AU817" s="277" t="s">
        <v>92</v>
      </c>
      <c r="AV817" s="13" t="s">
        <v>92</v>
      </c>
      <c r="AW817" s="13" t="s">
        <v>35</v>
      </c>
      <c r="AX817" s="13" t="s">
        <v>90</v>
      </c>
      <c r="AY817" s="277" t="s">
        <v>195</v>
      </c>
    </row>
    <row r="818" spans="1:65" s="2" customFormat="1" ht="16.5" customHeight="1">
      <c r="A818" s="41"/>
      <c r="B818" s="42"/>
      <c r="C818" s="278" t="s">
        <v>1087</v>
      </c>
      <c r="D818" s="278" t="s">
        <v>206</v>
      </c>
      <c r="E818" s="279" t="s">
        <v>1088</v>
      </c>
      <c r="F818" s="280" t="s">
        <v>1089</v>
      </c>
      <c r="G818" s="281" t="s">
        <v>199</v>
      </c>
      <c r="H818" s="282">
        <v>1195.874</v>
      </c>
      <c r="I818" s="283"/>
      <c r="J818" s="284">
        <f>ROUND(I818*H818,2)</f>
        <v>0</v>
      </c>
      <c r="K818" s="285"/>
      <c r="L818" s="286"/>
      <c r="M818" s="287" t="s">
        <v>1</v>
      </c>
      <c r="N818" s="288" t="s">
        <v>47</v>
      </c>
      <c r="O818" s="94"/>
      <c r="P818" s="260">
        <f>O818*H818</f>
        <v>0</v>
      </c>
      <c r="Q818" s="260">
        <v>0.0005</v>
      </c>
      <c r="R818" s="260">
        <f>Q818*H818</f>
        <v>0.597937</v>
      </c>
      <c r="S818" s="260">
        <v>0</v>
      </c>
      <c r="T818" s="261">
        <f>S818*H818</f>
        <v>0</v>
      </c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R818" s="262" t="s">
        <v>209</v>
      </c>
      <c r="AT818" s="262" t="s">
        <v>206</v>
      </c>
      <c r="AU818" s="262" t="s">
        <v>92</v>
      </c>
      <c r="AY818" s="18" t="s">
        <v>195</v>
      </c>
      <c r="BE818" s="154">
        <f>IF(N818="základní",J818,0)</f>
        <v>0</v>
      </c>
      <c r="BF818" s="154">
        <f>IF(N818="snížená",J818,0)</f>
        <v>0</v>
      </c>
      <c r="BG818" s="154">
        <f>IF(N818="zákl. přenesená",J818,0)</f>
        <v>0</v>
      </c>
      <c r="BH818" s="154">
        <f>IF(N818="sníž. přenesená",J818,0)</f>
        <v>0</v>
      </c>
      <c r="BI818" s="154">
        <f>IF(N818="nulová",J818,0)</f>
        <v>0</v>
      </c>
      <c r="BJ818" s="18" t="s">
        <v>90</v>
      </c>
      <c r="BK818" s="154">
        <f>ROUND(I818*H818,2)</f>
        <v>0</v>
      </c>
      <c r="BL818" s="18" t="s">
        <v>200</v>
      </c>
      <c r="BM818" s="262" t="s">
        <v>1090</v>
      </c>
    </row>
    <row r="819" spans="1:47" s="2" customFormat="1" ht="12">
      <c r="A819" s="41"/>
      <c r="B819" s="42"/>
      <c r="C819" s="43"/>
      <c r="D819" s="263" t="s">
        <v>202</v>
      </c>
      <c r="E819" s="43"/>
      <c r="F819" s="264" t="s">
        <v>1089</v>
      </c>
      <c r="G819" s="43"/>
      <c r="H819" s="43"/>
      <c r="I819" s="221"/>
      <c r="J819" s="43"/>
      <c r="K819" s="43"/>
      <c r="L819" s="44"/>
      <c r="M819" s="265"/>
      <c r="N819" s="266"/>
      <c r="O819" s="94"/>
      <c r="P819" s="94"/>
      <c r="Q819" s="94"/>
      <c r="R819" s="94"/>
      <c r="S819" s="94"/>
      <c r="T819" s="95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T819" s="18" t="s">
        <v>202</v>
      </c>
      <c r="AU819" s="18" t="s">
        <v>92</v>
      </c>
    </row>
    <row r="820" spans="1:51" s="14" customFormat="1" ht="12">
      <c r="A820" s="14"/>
      <c r="B820" s="289"/>
      <c r="C820" s="290"/>
      <c r="D820" s="263" t="s">
        <v>203</v>
      </c>
      <c r="E820" s="291" t="s">
        <v>1</v>
      </c>
      <c r="F820" s="292" t="s">
        <v>1091</v>
      </c>
      <c r="G820" s="290"/>
      <c r="H820" s="291" t="s">
        <v>1</v>
      </c>
      <c r="I820" s="293"/>
      <c r="J820" s="290"/>
      <c r="K820" s="290"/>
      <c r="L820" s="294"/>
      <c r="M820" s="295"/>
      <c r="N820" s="296"/>
      <c r="O820" s="296"/>
      <c r="P820" s="296"/>
      <c r="Q820" s="296"/>
      <c r="R820" s="296"/>
      <c r="S820" s="296"/>
      <c r="T820" s="297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98" t="s">
        <v>203</v>
      </c>
      <c r="AU820" s="298" t="s">
        <v>92</v>
      </c>
      <c r="AV820" s="14" t="s">
        <v>90</v>
      </c>
      <c r="AW820" s="14" t="s">
        <v>35</v>
      </c>
      <c r="AX820" s="14" t="s">
        <v>82</v>
      </c>
      <c r="AY820" s="298" t="s">
        <v>195</v>
      </c>
    </row>
    <row r="821" spans="1:51" s="13" customFormat="1" ht="12">
      <c r="A821" s="13"/>
      <c r="B821" s="267"/>
      <c r="C821" s="268"/>
      <c r="D821" s="263" t="s">
        <v>203</v>
      </c>
      <c r="E821" s="269" t="s">
        <v>1</v>
      </c>
      <c r="F821" s="270" t="s">
        <v>1086</v>
      </c>
      <c r="G821" s="268"/>
      <c r="H821" s="271">
        <v>1039.89</v>
      </c>
      <c r="I821" s="272"/>
      <c r="J821" s="268"/>
      <c r="K821" s="268"/>
      <c r="L821" s="273"/>
      <c r="M821" s="274"/>
      <c r="N821" s="275"/>
      <c r="O821" s="275"/>
      <c r="P821" s="275"/>
      <c r="Q821" s="275"/>
      <c r="R821" s="275"/>
      <c r="S821" s="275"/>
      <c r="T821" s="27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77" t="s">
        <v>203</v>
      </c>
      <c r="AU821" s="277" t="s">
        <v>92</v>
      </c>
      <c r="AV821" s="13" t="s">
        <v>92</v>
      </c>
      <c r="AW821" s="13" t="s">
        <v>35</v>
      </c>
      <c r="AX821" s="13" t="s">
        <v>82</v>
      </c>
      <c r="AY821" s="277" t="s">
        <v>195</v>
      </c>
    </row>
    <row r="822" spans="1:51" s="13" customFormat="1" ht="12">
      <c r="A822" s="13"/>
      <c r="B822" s="267"/>
      <c r="C822" s="268"/>
      <c r="D822" s="263" t="s">
        <v>203</v>
      </c>
      <c r="E822" s="269" t="s">
        <v>1</v>
      </c>
      <c r="F822" s="270" t="s">
        <v>1092</v>
      </c>
      <c r="G822" s="268"/>
      <c r="H822" s="271">
        <v>1195.874</v>
      </c>
      <c r="I822" s="272"/>
      <c r="J822" s="268"/>
      <c r="K822" s="268"/>
      <c r="L822" s="273"/>
      <c r="M822" s="274"/>
      <c r="N822" s="275"/>
      <c r="O822" s="275"/>
      <c r="P822" s="275"/>
      <c r="Q822" s="275"/>
      <c r="R822" s="275"/>
      <c r="S822" s="275"/>
      <c r="T822" s="27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77" t="s">
        <v>203</v>
      </c>
      <c r="AU822" s="277" t="s">
        <v>92</v>
      </c>
      <c r="AV822" s="13" t="s">
        <v>92</v>
      </c>
      <c r="AW822" s="13" t="s">
        <v>35</v>
      </c>
      <c r="AX822" s="13" t="s">
        <v>90</v>
      </c>
      <c r="AY822" s="277" t="s">
        <v>195</v>
      </c>
    </row>
    <row r="823" spans="1:65" s="2" customFormat="1" ht="24.15" customHeight="1">
      <c r="A823" s="41"/>
      <c r="B823" s="42"/>
      <c r="C823" s="250" t="s">
        <v>1093</v>
      </c>
      <c r="D823" s="250" t="s">
        <v>196</v>
      </c>
      <c r="E823" s="251" t="s">
        <v>1094</v>
      </c>
      <c r="F823" s="252" t="s">
        <v>1095</v>
      </c>
      <c r="G823" s="253" t="s">
        <v>873</v>
      </c>
      <c r="H823" s="323"/>
      <c r="I823" s="255"/>
      <c r="J823" s="256">
        <f>ROUND(I823*H823,2)</f>
        <v>0</v>
      </c>
      <c r="K823" s="257"/>
      <c r="L823" s="44"/>
      <c r="M823" s="258" t="s">
        <v>1</v>
      </c>
      <c r="N823" s="259" t="s">
        <v>47</v>
      </c>
      <c r="O823" s="94"/>
      <c r="P823" s="260">
        <f>O823*H823</f>
        <v>0</v>
      </c>
      <c r="Q823" s="260">
        <v>0</v>
      </c>
      <c r="R823" s="260">
        <f>Q823*H823</f>
        <v>0</v>
      </c>
      <c r="S823" s="260">
        <v>0</v>
      </c>
      <c r="T823" s="261">
        <f>S823*H823</f>
        <v>0</v>
      </c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R823" s="262" t="s">
        <v>308</v>
      </c>
      <c r="AT823" s="262" t="s">
        <v>196</v>
      </c>
      <c r="AU823" s="262" t="s">
        <v>92</v>
      </c>
      <c r="AY823" s="18" t="s">
        <v>195</v>
      </c>
      <c r="BE823" s="154">
        <f>IF(N823="základní",J823,0)</f>
        <v>0</v>
      </c>
      <c r="BF823" s="154">
        <f>IF(N823="snížená",J823,0)</f>
        <v>0</v>
      </c>
      <c r="BG823" s="154">
        <f>IF(N823="zákl. přenesená",J823,0)</f>
        <v>0</v>
      </c>
      <c r="BH823" s="154">
        <f>IF(N823="sníž. přenesená",J823,0)</f>
        <v>0</v>
      </c>
      <c r="BI823" s="154">
        <f>IF(N823="nulová",J823,0)</f>
        <v>0</v>
      </c>
      <c r="BJ823" s="18" t="s">
        <v>90</v>
      </c>
      <c r="BK823" s="154">
        <f>ROUND(I823*H823,2)</f>
        <v>0</v>
      </c>
      <c r="BL823" s="18" t="s">
        <v>308</v>
      </c>
      <c r="BM823" s="262" t="s">
        <v>1096</v>
      </c>
    </row>
    <row r="824" spans="1:47" s="2" customFormat="1" ht="12">
      <c r="A824" s="41"/>
      <c r="B824" s="42"/>
      <c r="C824" s="43"/>
      <c r="D824" s="263" t="s">
        <v>202</v>
      </c>
      <c r="E824" s="43"/>
      <c r="F824" s="264" t="s">
        <v>1095</v>
      </c>
      <c r="G824" s="43"/>
      <c r="H824" s="43"/>
      <c r="I824" s="221"/>
      <c r="J824" s="43"/>
      <c r="K824" s="43"/>
      <c r="L824" s="44"/>
      <c r="M824" s="265"/>
      <c r="N824" s="266"/>
      <c r="O824" s="94"/>
      <c r="P824" s="94"/>
      <c r="Q824" s="94"/>
      <c r="R824" s="94"/>
      <c r="S824" s="94"/>
      <c r="T824" s="95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T824" s="18" t="s">
        <v>202</v>
      </c>
      <c r="AU824" s="18" t="s">
        <v>92</v>
      </c>
    </row>
    <row r="825" spans="1:63" s="12" customFormat="1" ht="22.8" customHeight="1">
      <c r="A825" s="12"/>
      <c r="B825" s="236"/>
      <c r="C825" s="237"/>
      <c r="D825" s="238" t="s">
        <v>81</v>
      </c>
      <c r="E825" s="321" t="s">
        <v>1097</v>
      </c>
      <c r="F825" s="321" t="s">
        <v>1098</v>
      </c>
      <c r="G825" s="237"/>
      <c r="H825" s="237"/>
      <c r="I825" s="240"/>
      <c r="J825" s="322">
        <f>BK825</f>
        <v>0</v>
      </c>
      <c r="K825" s="237"/>
      <c r="L825" s="242"/>
      <c r="M825" s="243"/>
      <c r="N825" s="244"/>
      <c r="O825" s="244"/>
      <c r="P825" s="245">
        <f>SUM(P826:P832)</f>
        <v>0</v>
      </c>
      <c r="Q825" s="244"/>
      <c r="R825" s="245">
        <f>SUM(R826:R832)</f>
        <v>1.8530451000000001</v>
      </c>
      <c r="S825" s="244"/>
      <c r="T825" s="246">
        <f>SUM(T826:T832)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47" t="s">
        <v>92</v>
      </c>
      <c r="AT825" s="248" t="s">
        <v>81</v>
      </c>
      <c r="AU825" s="248" t="s">
        <v>90</v>
      </c>
      <c r="AY825" s="247" t="s">
        <v>195</v>
      </c>
      <c r="BK825" s="249">
        <f>SUM(BK826:BK832)</f>
        <v>0</v>
      </c>
    </row>
    <row r="826" spans="1:65" s="2" customFormat="1" ht="24.15" customHeight="1">
      <c r="A826" s="41"/>
      <c r="B826" s="42"/>
      <c r="C826" s="250" t="s">
        <v>1099</v>
      </c>
      <c r="D826" s="250" t="s">
        <v>196</v>
      </c>
      <c r="E826" s="251" t="s">
        <v>1100</v>
      </c>
      <c r="F826" s="252" t="s">
        <v>1101</v>
      </c>
      <c r="G826" s="253" t="s">
        <v>199</v>
      </c>
      <c r="H826" s="254">
        <v>84.73</v>
      </c>
      <c r="I826" s="255"/>
      <c r="J826" s="256">
        <f>ROUND(I826*H826,2)</f>
        <v>0</v>
      </c>
      <c r="K826" s="257"/>
      <c r="L826" s="44"/>
      <c r="M826" s="258" t="s">
        <v>1</v>
      </c>
      <c r="N826" s="259" t="s">
        <v>47</v>
      </c>
      <c r="O826" s="94"/>
      <c r="P826" s="260">
        <f>O826*H826</f>
        <v>0</v>
      </c>
      <c r="Q826" s="260">
        <v>0.02187</v>
      </c>
      <c r="R826" s="260">
        <f>Q826*H826</f>
        <v>1.8530451000000001</v>
      </c>
      <c r="S826" s="260">
        <v>0</v>
      </c>
      <c r="T826" s="261">
        <f>S826*H826</f>
        <v>0</v>
      </c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R826" s="262" t="s">
        <v>308</v>
      </c>
      <c r="AT826" s="262" t="s">
        <v>196</v>
      </c>
      <c r="AU826" s="262" t="s">
        <v>92</v>
      </c>
      <c r="AY826" s="18" t="s">
        <v>195</v>
      </c>
      <c r="BE826" s="154">
        <f>IF(N826="základní",J826,0)</f>
        <v>0</v>
      </c>
      <c r="BF826" s="154">
        <f>IF(N826="snížená",J826,0)</f>
        <v>0</v>
      </c>
      <c r="BG826" s="154">
        <f>IF(N826="zákl. přenesená",J826,0)</f>
        <v>0</v>
      </c>
      <c r="BH826" s="154">
        <f>IF(N826="sníž. přenesená",J826,0)</f>
        <v>0</v>
      </c>
      <c r="BI826" s="154">
        <f>IF(N826="nulová",J826,0)</f>
        <v>0</v>
      </c>
      <c r="BJ826" s="18" t="s">
        <v>90</v>
      </c>
      <c r="BK826" s="154">
        <f>ROUND(I826*H826,2)</f>
        <v>0</v>
      </c>
      <c r="BL826" s="18" t="s">
        <v>308</v>
      </c>
      <c r="BM826" s="262" t="s">
        <v>1102</v>
      </c>
    </row>
    <row r="827" spans="1:47" s="2" customFormat="1" ht="12">
      <c r="A827" s="41"/>
      <c r="B827" s="42"/>
      <c r="C827" s="43"/>
      <c r="D827" s="263" t="s">
        <v>202</v>
      </c>
      <c r="E827" s="43"/>
      <c r="F827" s="264" t="s">
        <v>1101</v>
      </c>
      <c r="G827" s="43"/>
      <c r="H827" s="43"/>
      <c r="I827" s="221"/>
      <c r="J827" s="43"/>
      <c r="K827" s="43"/>
      <c r="L827" s="44"/>
      <c r="M827" s="265"/>
      <c r="N827" s="266"/>
      <c r="O827" s="94"/>
      <c r="P827" s="94"/>
      <c r="Q827" s="94"/>
      <c r="R827" s="94"/>
      <c r="S827" s="94"/>
      <c r="T827" s="95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18" t="s">
        <v>202</v>
      </c>
      <c r="AU827" s="18" t="s">
        <v>92</v>
      </c>
    </row>
    <row r="828" spans="1:51" s="13" customFormat="1" ht="12">
      <c r="A828" s="13"/>
      <c r="B828" s="267"/>
      <c r="C828" s="268"/>
      <c r="D828" s="263" t="s">
        <v>203</v>
      </c>
      <c r="E828" s="269" t="s">
        <v>1</v>
      </c>
      <c r="F828" s="270" t="s">
        <v>1103</v>
      </c>
      <c r="G828" s="268"/>
      <c r="H828" s="271">
        <v>43.95</v>
      </c>
      <c r="I828" s="272"/>
      <c r="J828" s="268"/>
      <c r="K828" s="268"/>
      <c r="L828" s="273"/>
      <c r="M828" s="274"/>
      <c r="N828" s="275"/>
      <c r="O828" s="275"/>
      <c r="P828" s="275"/>
      <c r="Q828" s="275"/>
      <c r="R828" s="275"/>
      <c r="S828" s="275"/>
      <c r="T828" s="276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7" t="s">
        <v>203</v>
      </c>
      <c r="AU828" s="277" t="s">
        <v>92</v>
      </c>
      <c r="AV828" s="13" t="s">
        <v>92</v>
      </c>
      <c r="AW828" s="13" t="s">
        <v>35</v>
      </c>
      <c r="AX828" s="13" t="s">
        <v>82</v>
      </c>
      <c r="AY828" s="277" t="s">
        <v>195</v>
      </c>
    </row>
    <row r="829" spans="1:51" s="13" customFormat="1" ht="12">
      <c r="A829" s="13"/>
      <c r="B829" s="267"/>
      <c r="C829" s="268"/>
      <c r="D829" s="263" t="s">
        <v>203</v>
      </c>
      <c r="E829" s="269" t="s">
        <v>1</v>
      </c>
      <c r="F829" s="270" t="s">
        <v>1104</v>
      </c>
      <c r="G829" s="268"/>
      <c r="H829" s="271">
        <v>40.78</v>
      </c>
      <c r="I829" s="272"/>
      <c r="J829" s="268"/>
      <c r="K829" s="268"/>
      <c r="L829" s="273"/>
      <c r="M829" s="274"/>
      <c r="N829" s="275"/>
      <c r="O829" s="275"/>
      <c r="P829" s="275"/>
      <c r="Q829" s="275"/>
      <c r="R829" s="275"/>
      <c r="S829" s="275"/>
      <c r="T829" s="27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77" t="s">
        <v>203</v>
      </c>
      <c r="AU829" s="277" t="s">
        <v>92</v>
      </c>
      <c r="AV829" s="13" t="s">
        <v>92</v>
      </c>
      <c r="AW829" s="13" t="s">
        <v>35</v>
      </c>
      <c r="AX829" s="13" t="s">
        <v>82</v>
      </c>
      <c r="AY829" s="277" t="s">
        <v>195</v>
      </c>
    </row>
    <row r="830" spans="1:51" s="15" customFormat="1" ht="12">
      <c r="A830" s="15"/>
      <c r="B830" s="299"/>
      <c r="C830" s="300"/>
      <c r="D830" s="263" t="s">
        <v>203</v>
      </c>
      <c r="E830" s="301" t="s">
        <v>1</v>
      </c>
      <c r="F830" s="302" t="s">
        <v>234</v>
      </c>
      <c r="G830" s="300"/>
      <c r="H830" s="303">
        <v>84.73</v>
      </c>
      <c r="I830" s="304"/>
      <c r="J830" s="300"/>
      <c r="K830" s="300"/>
      <c r="L830" s="305"/>
      <c r="M830" s="306"/>
      <c r="N830" s="307"/>
      <c r="O830" s="307"/>
      <c r="P830" s="307"/>
      <c r="Q830" s="307"/>
      <c r="R830" s="307"/>
      <c r="S830" s="307"/>
      <c r="T830" s="308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309" t="s">
        <v>203</v>
      </c>
      <c r="AU830" s="309" t="s">
        <v>92</v>
      </c>
      <c r="AV830" s="15" t="s">
        <v>200</v>
      </c>
      <c r="AW830" s="15" t="s">
        <v>35</v>
      </c>
      <c r="AX830" s="15" t="s">
        <v>90</v>
      </c>
      <c r="AY830" s="309" t="s">
        <v>195</v>
      </c>
    </row>
    <row r="831" spans="1:65" s="2" customFormat="1" ht="24.15" customHeight="1">
      <c r="A831" s="41"/>
      <c r="B831" s="42"/>
      <c r="C831" s="250" t="s">
        <v>1105</v>
      </c>
      <c r="D831" s="250" t="s">
        <v>196</v>
      </c>
      <c r="E831" s="251" t="s">
        <v>1106</v>
      </c>
      <c r="F831" s="252" t="s">
        <v>1107</v>
      </c>
      <c r="G831" s="253" t="s">
        <v>873</v>
      </c>
      <c r="H831" s="323"/>
      <c r="I831" s="255"/>
      <c r="J831" s="256">
        <f>ROUND(I831*H831,2)</f>
        <v>0</v>
      </c>
      <c r="K831" s="257"/>
      <c r="L831" s="44"/>
      <c r="M831" s="258" t="s">
        <v>1</v>
      </c>
      <c r="N831" s="259" t="s">
        <v>47</v>
      </c>
      <c r="O831" s="94"/>
      <c r="P831" s="260">
        <f>O831*H831</f>
        <v>0</v>
      </c>
      <c r="Q831" s="260">
        <v>0</v>
      </c>
      <c r="R831" s="260">
        <f>Q831*H831</f>
        <v>0</v>
      </c>
      <c r="S831" s="260">
        <v>0</v>
      </c>
      <c r="T831" s="261">
        <f>S831*H831</f>
        <v>0</v>
      </c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R831" s="262" t="s">
        <v>308</v>
      </c>
      <c r="AT831" s="262" t="s">
        <v>196</v>
      </c>
      <c r="AU831" s="262" t="s">
        <v>92</v>
      </c>
      <c r="AY831" s="18" t="s">
        <v>195</v>
      </c>
      <c r="BE831" s="154">
        <f>IF(N831="základní",J831,0)</f>
        <v>0</v>
      </c>
      <c r="BF831" s="154">
        <f>IF(N831="snížená",J831,0)</f>
        <v>0</v>
      </c>
      <c r="BG831" s="154">
        <f>IF(N831="zákl. přenesená",J831,0)</f>
        <v>0</v>
      </c>
      <c r="BH831" s="154">
        <f>IF(N831="sníž. přenesená",J831,0)</f>
        <v>0</v>
      </c>
      <c r="BI831" s="154">
        <f>IF(N831="nulová",J831,0)</f>
        <v>0</v>
      </c>
      <c r="BJ831" s="18" t="s">
        <v>90</v>
      </c>
      <c r="BK831" s="154">
        <f>ROUND(I831*H831,2)</f>
        <v>0</v>
      </c>
      <c r="BL831" s="18" t="s">
        <v>308</v>
      </c>
      <c r="BM831" s="262" t="s">
        <v>1108</v>
      </c>
    </row>
    <row r="832" spans="1:47" s="2" customFormat="1" ht="12">
      <c r="A832" s="41"/>
      <c r="B832" s="42"/>
      <c r="C832" s="43"/>
      <c r="D832" s="263" t="s">
        <v>202</v>
      </c>
      <c r="E832" s="43"/>
      <c r="F832" s="264" t="s">
        <v>1107</v>
      </c>
      <c r="G832" s="43"/>
      <c r="H832" s="43"/>
      <c r="I832" s="221"/>
      <c r="J832" s="43"/>
      <c r="K832" s="43"/>
      <c r="L832" s="44"/>
      <c r="M832" s="265"/>
      <c r="N832" s="266"/>
      <c r="O832" s="94"/>
      <c r="P832" s="94"/>
      <c r="Q832" s="94"/>
      <c r="R832" s="94"/>
      <c r="S832" s="94"/>
      <c r="T832" s="95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T832" s="18" t="s">
        <v>202</v>
      </c>
      <c r="AU832" s="18" t="s">
        <v>92</v>
      </c>
    </row>
    <row r="833" spans="1:63" s="12" customFormat="1" ht="22.8" customHeight="1">
      <c r="A833" s="12"/>
      <c r="B833" s="236"/>
      <c r="C833" s="237"/>
      <c r="D833" s="238" t="s">
        <v>81</v>
      </c>
      <c r="E833" s="321" t="s">
        <v>1109</v>
      </c>
      <c r="F833" s="321" t="s">
        <v>1110</v>
      </c>
      <c r="G833" s="237"/>
      <c r="H833" s="237"/>
      <c r="I833" s="240"/>
      <c r="J833" s="322">
        <f>BK833</f>
        <v>0</v>
      </c>
      <c r="K833" s="237"/>
      <c r="L833" s="242"/>
      <c r="M833" s="243"/>
      <c r="N833" s="244"/>
      <c r="O833" s="244"/>
      <c r="P833" s="245">
        <f>SUM(P834:P846)</f>
        <v>0</v>
      </c>
      <c r="Q833" s="244"/>
      <c r="R833" s="245">
        <f>SUM(R834:R846)</f>
        <v>0.374</v>
      </c>
      <c r="S833" s="244"/>
      <c r="T833" s="246">
        <f>SUM(T834:T846)</f>
        <v>0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47" t="s">
        <v>92</v>
      </c>
      <c r="AT833" s="248" t="s">
        <v>81</v>
      </c>
      <c r="AU833" s="248" t="s">
        <v>90</v>
      </c>
      <c r="AY833" s="247" t="s">
        <v>195</v>
      </c>
      <c r="BK833" s="249">
        <f>SUM(BK834:BK846)</f>
        <v>0</v>
      </c>
    </row>
    <row r="834" spans="1:65" s="2" customFormat="1" ht="33" customHeight="1">
      <c r="A834" s="41"/>
      <c r="B834" s="42"/>
      <c r="C834" s="250" t="s">
        <v>1111</v>
      </c>
      <c r="D834" s="250" t="s">
        <v>196</v>
      </c>
      <c r="E834" s="251" t="s">
        <v>1112</v>
      </c>
      <c r="F834" s="252" t="s">
        <v>1113</v>
      </c>
      <c r="G834" s="253" t="s">
        <v>215</v>
      </c>
      <c r="H834" s="254">
        <v>108.6</v>
      </c>
      <c r="I834" s="255"/>
      <c r="J834" s="256">
        <f>ROUND(I834*H834,2)</f>
        <v>0</v>
      </c>
      <c r="K834" s="257"/>
      <c r="L834" s="44"/>
      <c r="M834" s="258" t="s">
        <v>1</v>
      </c>
      <c r="N834" s="259" t="s">
        <v>47</v>
      </c>
      <c r="O834" s="94"/>
      <c r="P834" s="260">
        <f>O834*H834</f>
        <v>0</v>
      </c>
      <c r="Q834" s="260">
        <v>0.00314</v>
      </c>
      <c r="R834" s="260">
        <f>Q834*H834</f>
        <v>0.341004</v>
      </c>
      <c r="S834" s="260">
        <v>0</v>
      </c>
      <c r="T834" s="261">
        <f>S834*H834</f>
        <v>0</v>
      </c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R834" s="262" t="s">
        <v>308</v>
      </c>
      <c r="AT834" s="262" t="s">
        <v>196</v>
      </c>
      <c r="AU834" s="262" t="s">
        <v>92</v>
      </c>
      <c r="AY834" s="18" t="s">
        <v>195</v>
      </c>
      <c r="BE834" s="154">
        <f>IF(N834="základní",J834,0)</f>
        <v>0</v>
      </c>
      <c r="BF834" s="154">
        <f>IF(N834="snížená",J834,0)</f>
        <v>0</v>
      </c>
      <c r="BG834" s="154">
        <f>IF(N834="zákl. přenesená",J834,0)</f>
        <v>0</v>
      </c>
      <c r="BH834" s="154">
        <f>IF(N834="sníž. přenesená",J834,0)</f>
        <v>0</v>
      </c>
      <c r="BI834" s="154">
        <f>IF(N834="nulová",J834,0)</f>
        <v>0</v>
      </c>
      <c r="BJ834" s="18" t="s">
        <v>90</v>
      </c>
      <c r="BK834" s="154">
        <f>ROUND(I834*H834,2)</f>
        <v>0</v>
      </c>
      <c r="BL834" s="18" t="s">
        <v>308</v>
      </c>
      <c r="BM834" s="262" t="s">
        <v>1114</v>
      </c>
    </row>
    <row r="835" spans="1:47" s="2" customFormat="1" ht="12">
      <c r="A835" s="41"/>
      <c r="B835" s="42"/>
      <c r="C835" s="43"/>
      <c r="D835" s="263" t="s">
        <v>202</v>
      </c>
      <c r="E835" s="43"/>
      <c r="F835" s="264" t="s">
        <v>1113</v>
      </c>
      <c r="G835" s="43"/>
      <c r="H835" s="43"/>
      <c r="I835" s="221"/>
      <c r="J835" s="43"/>
      <c r="K835" s="43"/>
      <c r="L835" s="44"/>
      <c r="M835" s="265"/>
      <c r="N835" s="266"/>
      <c r="O835" s="94"/>
      <c r="P835" s="94"/>
      <c r="Q835" s="94"/>
      <c r="R835" s="94"/>
      <c r="S835" s="94"/>
      <c r="T835" s="95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T835" s="18" t="s">
        <v>202</v>
      </c>
      <c r="AU835" s="18" t="s">
        <v>92</v>
      </c>
    </row>
    <row r="836" spans="1:51" s="13" customFormat="1" ht="12">
      <c r="A836" s="13"/>
      <c r="B836" s="267"/>
      <c r="C836" s="268"/>
      <c r="D836" s="263" t="s">
        <v>203</v>
      </c>
      <c r="E836" s="269" t="s">
        <v>1</v>
      </c>
      <c r="F836" s="270" t="s">
        <v>985</v>
      </c>
      <c r="G836" s="268"/>
      <c r="H836" s="271">
        <v>108.6</v>
      </c>
      <c r="I836" s="272"/>
      <c r="J836" s="268"/>
      <c r="K836" s="268"/>
      <c r="L836" s="273"/>
      <c r="M836" s="274"/>
      <c r="N836" s="275"/>
      <c r="O836" s="275"/>
      <c r="P836" s="275"/>
      <c r="Q836" s="275"/>
      <c r="R836" s="275"/>
      <c r="S836" s="275"/>
      <c r="T836" s="27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77" t="s">
        <v>203</v>
      </c>
      <c r="AU836" s="277" t="s">
        <v>92</v>
      </c>
      <c r="AV836" s="13" t="s">
        <v>92</v>
      </c>
      <c r="AW836" s="13" t="s">
        <v>35</v>
      </c>
      <c r="AX836" s="13" t="s">
        <v>90</v>
      </c>
      <c r="AY836" s="277" t="s">
        <v>195</v>
      </c>
    </row>
    <row r="837" spans="1:65" s="2" customFormat="1" ht="33" customHeight="1">
      <c r="A837" s="41"/>
      <c r="B837" s="42"/>
      <c r="C837" s="250" t="s">
        <v>1115</v>
      </c>
      <c r="D837" s="250" t="s">
        <v>196</v>
      </c>
      <c r="E837" s="251" t="s">
        <v>1116</v>
      </c>
      <c r="F837" s="252" t="s">
        <v>1117</v>
      </c>
      <c r="G837" s="253" t="s">
        <v>353</v>
      </c>
      <c r="H837" s="254">
        <v>4</v>
      </c>
      <c r="I837" s="255"/>
      <c r="J837" s="256">
        <f>ROUND(I837*H837,2)</f>
        <v>0</v>
      </c>
      <c r="K837" s="257"/>
      <c r="L837" s="44"/>
      <c r="M837" s="258" t="s">
        <v>1</v>
      </c>
      <c r="N837" s="259" t="s">
        <v>47</v>
      </c>
      <c r="O837" s="94"/>
      <c r="P837" s="260">
        <f>O837*H837</f>
        <v>0</v>
      </c>
      <c r="Q837" s="260">
        <v>0</v>
      </c>
      <c r="R837" s="260">
        <f>Q837*H837</f>
        <v>0</v>
      </c>
      <c r="S837" s="260">
        <v>0</v>
      </c>
      <c r="T837" s="261">
        <f>S837*H837</f>
        <v>0</v>
      </c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R837" s="262" t="s">
        <v>308</v>
      </c>
      <c r="AT837" s="262" t="s">
        <v>196</v>
      </c>
      <c r="AU837" s="262" t="s">
        <v>92</v>
      </c>
      <c r="AY837" s="18" t="s">
        <v>195</v>
      </c>
      <c r="BE837" s="154">
        <f>IF(N837="základní",J837,0)</f>
        <v>0</v>
      </c>
      <c r="BF837" s="154">
        <f>IF(N837="snížená",J837,0)</f>
        <v>0</v>
      </c>
      <c r="BG837" s="154">
        <f>IF(N837="zákl. přenesená",J837,0)</f>
        <v>0</v>
      </c>
      <c r="BH837" s="154">
        <f>IF(N837="sníž. přenesená",J837,0)</f>
        <v>0</v>
      </c>
      <c r="BI837" s="154">
        <f>IF(N837="nulová",J837,0)</f>
        <v>0</v>
      </c>
      <c r="BJ837" s="18" t="s">
        <v>90</v>
      </c>
      <c r="BK837" s="154">
        <f>ROUND(I837*H837,2)</f>
        <v>0</v>
      </c>
      <c r="BL837" s="18" t="s">
        <v>308</v>
      </c>
      <c r="BM837" s="262" t="s">
        <v>1118</v>
      </c>
    </row>
    <row r="838" spans="1:47" s="2" customFormat="1" ht="12">
      <c r="A838" s="41"/>
      <c r="B838" s="42"/>
      <c r="C838" s="43"/>
      <c r="D838" s="263" t="s">
        <v>202</v>
      </c>
      <c r="E838" s="43"/>
      <c r="F838" s="264" t="s">
        <v>1117</v>
      </c>
      <c r="G838" s="43"/>
      <c r="H838" s="43"/>
      <c r="I838" s="221"/>
      <c r="J838" s="43"/>
      <c r="K838" s="43"/>
      <c r="L838" s="44"/>
      <c r="M838" s="265"/>
      <c r="N838" s="266"/>
      <c r="O838" s="94"/>
      <c r="P838" s="94"/>
      <c r="Q838" s="94"/>
      <c r="R838" s="94"/>
      <c r="S838" s="94"/>
      <c r="T838" s="95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T838" s="18" t="s">
        <v>202</v>
      </c>
      <c r="AU838" s="18" t="s">
        <v>92</v>
      </c>
    </row>
    <row r="839" spans="1:65" s="2" customFormat="1" ht="24.15" customHeight="1">
      <c r="A839" s="41"/>
      <c r="B839" s="42"/>
      <c r="C839" s="250" t="s">
        <v>1119</v>
      </c>
      <c r="D839" s="250" t="s">
        <v>196</v>
      </c>
      <c r="E839" s="251" t="s">
        <v>1120</v>
      </c>
      <c r="F839" s="252" t="s">
        <v>1121</v>
      </c>
      <c r="G839" s="253" t="s">
        <v>215</v>
      </c>
      <c r="H839" s="254">
        <v>22.6</v>
      </c>
      <c r="I839" s="255"/>
      <c r="J839" s="256">
        <f>ROUND(I839*H839,2)</f>
        <v>0</v>
      </c>
      <c r="K839" s="257"/>
      <c r="L839" s="44"/>
      <c r="M839" s="258" t="s">
        <v>1</v>
      </c>
      <c r="N839" s="259" t="s">
        <v>47</v>
      </c>
      <c r="O839" s="94"/>
      <c r="P839" s="260">
        <f>O839*H839</f>
        <v>0</v>
      </c>
      <c r="Q839" s="260">
        <v>0.00146</v>
      </c>
      <c r="R839" s="260">
        <f>Q839*H839</f>
        <v>0.032996</v>
      </c>
      <c r="S839" s="260">
        <v>0</v>
      </c>
      <c r="T839" s="261">
        <f>S839*H839</f>
        <v>0</v>
      </c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R839" s="262" t="s">
        <v>308</v>
      </c>
      <c r="AT839" s="262" t="s">
        <v>196</v>
      </c>
      <c r="AU839" s="262" t="s">
        <v>92</v>
      </c>
      <c r="AY839" s="18" t="s">
        <v>195</v>
      </c>
      <c r="BE839" s="154">
        <f>IF(N839="základní",J839,0)</f>
        <v>0</v>
      </c>
      <c r="BF839" s="154">
        <f>IF(N839="snížená",J839,0)</f>
        <v>0</v>
      </c>
      <c r="BG839" s="154">
        <f>IF(N839="zákl. přenesená",J839,0)</f>
        <v>0</v>
      </c>
      <c r="BH839" s="154">
        <f>IF(N839="sníž. přenesená",J839,0)</f>
        <v>0</v>
      </c>
      <c r="BI839" s="154">
        <f>IF(N839="nulová",J839,0)</f>
        <v>0</v>
      </c>
      <c r="BJ839" s="18" t="s">
        <v>90</v>
      </c>
      <c r="BK839" s="154">
        <f>ROUND(I839*H839,2)</f>
        <v>0</v>
      </c>
      <c r="BL839" s="18" t="s">
        <v>308</v>
      </c>
      <c r="BM839" s="262" t="s">
        <v>1122</v>
      </c>
    </row>
    <row r="840" spans="1:47" s="2" customFormat="1" ht="12">
      <c r="A840" s="41"/>
      <c r="B840" s="42"/>
      <c r="C840" s="43"/>
      <c r="D840" s="263" t="s">
        <v>202</v>
      </c>
      <c r="E840" s="43"/>
      <c r="F840" s="264" t="s">
        <v>1121</v>
      </c>
      <c r="G840" s="43"/>
      <c r="H840" s="43"/>
      <c r="I840" s="221"/>
      <c r="J840" s="43"/>
      <c r="K840" s="43"/>
      <c r="L840" s="44"/>
      <c r="M840" s="265"/>
      <c r="N840" s="266"/>
      <c r="O840" s="94"/>
      <c r="P840" s="94"/>
      <c r="Q840" s="94"/>
      <c r="R840" s="94"/>
      <c r="S840" s="94"/>
      <c r="T840" s="95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T840" s="18" t="s">
        <v>202</v>
      </c>
      <c r="AU840" s="18" t="s">
        <v>92</v>
      </c>
    </row>
    <row r="841" spans="1:51" s="13" customFormat="1" ht="12">
      <c r="A841" s="13"/>
      <c r="B841" s="267"/>
      <c r="C841" s="268"/>
      <c r="D841" s="263" t="s">
        <v>203</v>
      </c>
      <c r="E841" s="269" t="s">
        <v>1</v>
      </c>
      <c r="F841" s="270" t="s">
        <v>1123</v>
      </c>
      <c r="G841" s="268"/>
      <c r="H841" s="271">
        <v>22.6</v>
      </c>
      <c r="I841" s="272"/>
      <c r="J841" s="268"/>
      <c r="K841" s="268"/>
      <c r="L841" s="273"/>
      <c r="M841" s="274"/>
      <c r="N841" s="275"/>
      <c r="O841" s="275"/>
      <c r="P841" s="275"/>
      <c r="Q841" s="275"/>
      <c r="R841" s="275"/>
      <c r="S841" s="275"/>
      <c r="T841" s="276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77" t="s">
        <v>203</v>
      </c>
      <c r="AU841" s="277" t="s">
        <v>92</v>
      </c>
      <c r="AV841" s="13" t="s">
        <v>92</v>
      </c>
      <c r="AW841" s="13" t="s">
        <v>35</v>
      </c>
      <c r="AX841" s="13" t="s">
        <v>90</v>
      </c>
      <c r="AY841" s="277" t="s">
        <v>195</v>
      </c>
    </row>
    <row r="842" spans="1:65" s="2" customFormat="1" ht="24.15" customHeight="1">
      <c r="A842" s="41"/>
      <c r="B842" s="42"/>
      <c r="C842" s="250" t="s">
        <v>1124</v>
      </c>
      <c r="D842" s="250" t="s">
        <v>196</v>
      </c>
      <c r="E842" s="251" t="s">
        <v>1125</v>
      </c>
      <c r="F842" s="252" t="s">
        <v>1126</v>
      </c>
      <c r="G842" s="253" t="s">
        <v>353</v>
      </c>
      <c r="H842" s="254">
        <v>18</v>
      </c>
      <c r="I842" s="255"/>
      <c r="J842" s="256">
        <f>ROUND(I842*H842,2)</f>
        <v>0</v>
      </c>
      <c r="K842" s="257"/>
      <c r="L842" s="44"/>
      <c r="M842" s="258" t="s">
        <v>1</v>
      </c>
      <c r="N842" s="259" t="s">
        <v>47</v>
      </c>
      <c r="O842" s="94"/>
      <c r="P842" s="260">
        <f>O842*H842</f>
        <v>0</v>
      </c>
      <c r="Q842" s="260">
        <v>0</v>
      </c>
      <c r="R842" s="260">
        <f>Q842*H842</f>
        <v>0</v>
      </c>
      <c r="S842" s="260">
        <v>0</v>
      </c>
      <c r="T842" s="261">
        <f>S842*H842</f>
        <v>0</v>
      </c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R842" s="262" t="s">
        <v>308</v>
      </c>
      <c r="AT842" s="262" t="s">
        <v>196</v>
      </c>
      <c r="AU842" s="262" t="s">
        <v>92</v>
      </c>
      <c r="AY842" s="18" t="s">
        <v>195</v>
      </c>
      <c r="BE842" s="154">
        <f>IF(N842="základní",J842,0)</f>
        <v>0</v>
      </c>
      <c r="BF842" s="154">
        <f>IF(N842="snížená",J842,0)</f>
        <v>0</v>
      </c>
      <c r="BG842" s="154">
        <f>IF(N842="zákl. přenesená",J842,0)</f>
        <v>0</v>
      </c>
      <c r="BH842" s="154">
        <f>IF(N842="sníž. přenesená",J842,0)</f>
        <v>0</v>
      </c>
      <c r="BI842" s="154">
        <f>IF(N842="nulová",J842,0)</f>
        <v>0</v>
      </c>
      <c r="BJ842" s="18" t="s">
        <v>90</v>
      </c>
      <c r="BK842" s="154">
        <f>ROUND(I842*H842,2)</f>
        <v>0</v>
      </c>
      <c r="BL842" s="18" t="s">
        <v>308</v>
      </c>
      <c r="BM842" s="262" t="s">
        <v>1127</v>
      </c>
    </row>
    <row r="843" spans="1:47" s="2" customFormat="1" ht="12">
      <c r="A843" s="41"/>
      <c r="B843" s="42"/>
      <c r="C843" s="43"/>
      <c r="D843" s="263" t="s">
        <v>202</v>
      </c>
      <c r="E843" s="43"/>
      <c r="F843" s="264" t="s">
        <v>1126</v>
      </c>
      <c r="G843" s="43"/>
      <c r="H843" s="43"/>
      <c r="I843" s="221"/>
      <c r="J843" s="43"/>
      <c r="K843" s="43"/>
      <c r="L843" s="44"/>
      <c r="M843" s="265"/>
      <c r="N843" s="266"/>
      <c r="O843" s="94"/>
      <c r="P843" s="94"/>
      <c r="Q843" s="94"/>
      <c r="R843" s="94"/>
      <c r="S843" s="94"/>
      <c r="T843" s="95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18" t="s">
        <v>202</v>
      </c>
      <c r="AU843" s="18" t="s">
        <v>92</v>
      </c>
    </row>
    <row r="844" spans="1:51" s="13" customFormat="1" ht="12">
      <c r="A844" s="13"/>
      <c r="B844" s="267"/>
      <c r="C844" s="268"/>
      <c r="D844" s="263" t="s">
        <v>203</v>
      </c>
      <c r="E844" s="269" t="s">
        <v>1</v>
      </c>
      <c r="F844" s="270" t="s">
        <v>1128</v>
      </c>
      <c r="G844" s="268"/>
      <c r="H844" s="271">
        <v>18</v>
      </c>
      <c r="I844" s="272"/>
      <c r="J844" s="268"/>
      <c r="K844" s="268"/>
      <c r="L844" s="273"/>
      <c r="M844" s="274"/>
      <c r="N844" s="275"/>
      <c r="O844" s="275"/>
      <c r="P844" s="275"/>
      <c r="Q844" s="275"/>
      <c r="R844" s="275"/>
      <c r="S844" s="275"/>
      <c r="T844" s="276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77" t="s">
        <v>203</v>
      </c>
      <c r="AU844" s="277" t="s">
        <v>92</v>
      </c>
      <c r="AV844" s="13" t="s">
        <v>92</v>
      </c>
      <c r="AW844" s="13" t="s">
        <v>35</v>
      </c>
      <c r="AX844" s="13" t="s">
        <v>90</v>
      </c>
      <c r="AY844" s="277" t="s">
        <v>195</v>
      </c>
    </row>
    <row r="845" spans="1:65" s="2" customFormat="1" ht="24.15" customHeight="1">
      <c r="A845" s="41"/>
      <c r="B845" s="42"/>
      <c r="C845" s="250" t="s">
        <v>1129</v>
      </c>
      <c r="D845" s="250" t="s">
        <v>196</v>
      </c>
      <c r="E845" s="251" t="s">
        <v>1130</v>
      </c>
      <c r="F845" s="252" t="s">
        <v>1131</v>
      </c>
      <c r="G845" s="253" t="s">
        <v>873</v>
      </c>
      <c r="H845" s="323"/>
      <c r="I845" s="255"/>
      <c r="J845" s="256">
        <f>ROUND(I845*H845,2)</f>
        <v>0</v>
      </c>
      <c r="K845" s="257"/>
      <c r="L845" s="44"/>
      <c r="M845" s="258" t="s">
        <v>1</v>
      </c>
      <c r="N845" s="259" t="s">
        <v>47</v>
      </c>
      <c r="O845" s="94"/>
      <c r="P845" s="260">
        <f>O845*H845</f>
        <v>0</v>
      </c>
      <c r="Q845" s="260">
        <v>0</v>
      </c>
      <c r="R845" s="260">
        <f>Q845*H845</f>
        <v>0</v>
      </c>
      <c r="S845" s="260">
        <v>0</v>
      </c>
      <c r="T845" s="261">
        <f>S845*H845</f>
        <v>0</v>
      </c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R845" s="262" t="s">
        <v>308</v>
      </c>
      <c r="AT845" s="262" t="s">
        <v>196</v>
      </c>
      <c r="AU845" s="262" t="s">
        <v>92</v>
      </c>
      <c r="AY845" s="18" t="s">
        <v>195</v>
      </c>
      <c r="BE845" s="154">
        <f>IF(N845="základní",J845,0)</f>
        <v>0</v>
      </c>
      <c r="BF845" s="154">
        <f>IF(N845="snížená",J845,0)</f>
        <v>0</v>
      </c>
      <c r="BG845" s="154">
        <f>IF(N845="zákl. přenesená",J845,0)</f>
        <v>0</v>
      </c>
      <c r="BH845" s="154">
        <f>IF(N845="sníž. přenesená",J845,0)</f>
        <v>0</v>
      </c>
      <c r="BI845" s="154">
        <f>IF(N845="nulová",J845,0)</f>
        <v>0</v>
      </c>
      <c r="BJ845" s="18" t="s">
        <v>90</v>
      </c>
      <c r="BK845" s="154">
        <f>ROUND(I845*H845,2)</f>
        <v>0</v>
      </c>
      <c r="BL845" s="18" t="s">
        <v>308</v>
      </c>
      <c r="BM845" s="262" t="s">
        <v>1132</v>
      </c>
    </row>
    <row r="846" spans="1:47" s="2" customFormat="1" ht="12">
      <c r="A846" s="41"/>
      <c r="B846" s="42"/>
      <c r="C846" s="43"/>
      <c r="D846" s="263" t="s">
        <v>202</v>
      </c>
      <c r="E846" s="43"/>
      <c r="F846" s="264" t="s">
        <v>1131</v>
      </c>
      <c r="G846" s="43"/>
      <c r="H846" s="43"/>
      <c r="I846" s="221"/>
      <c r="J846" s="43"/>
      <c r="K846" s="43"/>
      <c r="L846" s="44"/>
      <c r="M846" s="265"/>
      <c r="N846" s="266"/>
      <c r="O846" s="94"/>
      <c r="P846" s="94"/>
      <c r="Q846" s="94"/>
      <c r="R846" s="94"/>
      <c r="S846" s="94"/>
      <c r="T846" s="95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18" t="s">
        <v>202</v>
      </c>
      <c r="AU846" s="18" t="s">
        <v>92</v>
      </c>
    </row>
    <row r="847" spans="1:63" s="12" customFormat="1" ht="22.8" customHeight="1">
      <c r="A847" s="12"/>
      <c r="B847" s="236"/>
      <c r="C847" s="237"/>
      <c r="D847" s="238" t="s">
        <v>81</v>
      </c>
      <c r="E847" s="321" t="s">
        <v>1133</v>
      </c>
      <c r="F847" s="321" t="s">
        <v>1134</v>
      </c>
      <c r="G847" s="237"/>
      <c r="H847" s="237"/>
      <c r="I847" s="240"/>
      <c r="J847" s="322">
        <f>BK847</f>
        <v>0</v>
      </c>
      <c r="K847" s="237"/>
      <c r="L847" s="242"/>
      <c r="M847" s="243"/>
      <c r="N847" s="244"/>
      <c r="O847" s="244"/>
      <c r="P847" s="245">
        <f>SUM(P848:P954)</f>
        <v>0</v>
      </c>
      <c r="Q847" s="244"/>
      <c r="R847" s="245">
        <f>SUM(R848:R954)</f>
        <v>1.8205209199999999</v>
      </c>
      <c r="S847" s="244"/>
      <c r="T847" s="246">
        <f>SUM(T848:T954)</f>
        <v>0</v>
      </c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R847" s="247" t="s">
        <v>92</v>
      </c>
      <c r="AT847" s="248" t="s">
        <v>81</v>
      </c>
      <c r="AU847" s="248" t="s">
        <v>90</v>
      </c>
      <c r="AY847" s="247" t="s">
        <v>195</v>
      </c>
      <c r="BK847" s="249">
        <f>SUM(BK848:BK954)</f>
        <v>0</v>
      </c>
    </row>
    <row r="848" spans="1:65" s="2" customFormat="1" ht="24.15" customHeight="1">
      <c r="A848" s="41"/>
      <c r="B848" s="42"/>
      <c r="C848" s="250" t="s">
        <v>1135</v>
      </c>
      <c r="D848" s="250" t="s">
        <v>196</v>
      </c>
      <c r="E848" s="251" t="s">
        <v>1136</v>
      </c>
      <c r="F848" s="252" t="s">
        <v>1137</v>
      </c>
      <c r="G848" s="253" t="s">
        <v>199</v>
      </c>
      <c r="H848" s="254">
        <v>10.2</v>
      </c>
      <c r="I848" s="255"/>
      <c r="J848" s="256">
        <f>ROUND(I848*H848,2)</f>
        <v>0</v>
      </c>
      <c r="K848" s="257"/>
      <c r="L848" s="44"/>
      <c r="M848" s="258" t="s">
        <v>1</v>
      </c>
      <c r="N848" s="259" t="s">
        <v>47</v>
      </c>
      <c r="O848" s="94"/>
      <c r="P848" s="260">
        <f>O848*H848</f>
        <v>0</v>
      </c>
      <c r="Q848" s="260">
        <v>0.00027</v>
      </c>
      <c r="R848" s="260">
        <f>Q848*H848</f>
        <v>0.002754</v>
      </c>
      <c r="S848" s="260">
        <v>0</v>
      </c>
      <c r="T848" s="261">
        <f>S848*H848</f>
        <v>0</v>
      </c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R848" s="262" t="s">
        <v>308</v>
      </c>
      <c r="AT848" s="262" t="s">
        <v>196</v>
      </c>
      <c r="AU848" s="262" t="s">
        <v>92</v>
      </c>
      <c r="AY848" s="18" t="s">
        <v>195</v>
      </c>
      <c r="BE848" s="154">
        <f>IF(N848="základní",J848,0)</f>
        <v>0</v>
      </c>
      <c r="BF848" s="154">
        <f>IF(N848="snížená",J848,0)</f>
        <v>0</v>
      </c>
      <c r="BG848" s="154">
        <f>IF(N848="zákl. přenesená",J848,0)</f>
        <v>0</v>
      </c>
      <c r="BH848" s="154">
        <f>IF(N848="sníž. přenesená",J848,0)</f>
        <v>0</v>
      </c>
      <c r="BI848" s="154">
        <f>IF(N848="nulová",J848,0)</f>
        <v>0</v>
      </c>
      <c r="BJ848" s="18" t="s">
        <v>90</v>
      </c>
      <c r="BK848" s="154">
        <f>ROUND(I848*H848,2)</f>
        <v>0</v>
      </c>
      <c r="BL848" s="18" t="s">
        <v>308</v>
      </c>
      <c r="BM848" s="262" t="s">
        <v>1138</v>
      </c>
    </row>
    <row r="849" spans="1:47" s="2" customFormat="1" ht="12">
      <c r="A849" s="41"/>
      <c r="B849" s="42"/>
      <c r="C849" s="43"/>
      <c r="D849" s="263" t="s">
        <v>202</v>
      </c>
      <c r="E849" s="43"/>
      <c r="F849" s="264" t="s">
        <v>1137</v>
      </c>
      <c r="G849" s="43"/>
      <c r="H849" s="43"/>
      <c r="I849" s="221"/>
      <c r="J849" s="43"/>
      <c r="K849" s="43"/>
      <c r="L849" s="44"/>
      <c r="M849" s="265"/>
      <c r="N849" s="266"/>
      <c r="O849" s="94"/>
      <c r="P849" s="94"/>
      <c r="Q849" s="94"/>
      <c r="R849" s="94"/>
      <c r="S849" s="94"/>
      <c r="T849" s="95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18" t="s">
        <v>202</v>
      </c>
      <c r="AU849" s="18" t="s">
        <v>92</v>
      </c>
    </row>
    <row r="850" spans="1:51" s="13" customFormat="1" ht="12">
      <c r="A850" s="13"/>
      <c r="B850" s="267"/>
      <c r="C850" s="268"/>
      <c r="D850" s="263" t="s">
        <v>203</v>
      </c>
      <c r="E850" s="269" t="s">
        <v>1</v>
      </c>
      <c r="F850" s="270" t="s">
        <v>1139</v>
      </c>
      <c r="G850" s="268"/>
      <c r="H850" s="271">
        <v>10.2</v>
      </c>
      <c r="I850" s="272"/>
      <c r="J850" s="268"/>
      <c r="K850" s="268"/>
      <c r="L850" s="273"/>
      <c r="M850" s="274"/>
      <c r="N850" s="275"/>
      <c r="O850" s="275"/>
      <c r="P850" s="275"/>
      <c r="Q850" s="275"/>
      <c r="R850" s="275"/>
      <c r="S850" s="275"/>
      <c r="T850" s="276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77" t="s">
        <v>203</v>
      </c>
      <c r="AU850" s="277" t="s">
        <v>92</v>
      </c>
      <c r="AV850" s="13" t="s">
        <v>92</v>
      </c>
      <c r="AW850" s="13" t="s">
        <v>35</v>
      </c>
      <c r="AX850" s="13" t="s">
        <v>90</v>
      </c>
      <c r="AY850" s="277" t="s">
        <v>195</v>
      </c>
    </row>
    <row r="851" spans="1:65" s="2" customFormat="1" ht="24.15" customHeight="1">
      <c r="A851" s="41"/>
      <c r="B851" s="42"/>
      <c r="C851" s="278" t="s">
        <v>1140</v>
      </c>
      <c r="D851" s="278" t="s">
        <v>206</v>
      </c>
      <c r="E851" s="279" t="s">
        <v>1141</v>
      </c>
      <c r="F851" s="280" t="s">
        <v>1142</v>
      </c>
      <c r="G851" s="281" t="s">
        <v>199</v>
      </c>
      <c r="H851" s="282">
        <v>10.2</v>
      </c>
      <c r="I851" s="283"/>
      <c r="J851" s="284">
        <f>ROUND(I851*H851,2)</f>
        <v>0</v>
      </c>
      <c r="K851" s="285"/>
      <c r="L851" s="286"/>
      <c r="M851" s="287" t="s">
        <v>1</v>
      </c>
      <c r="N851" s="288" t="s">
        <v>47</v>
      </c>
      <c r="O851" s="94"/>
      <c r="P851" s="260">
        <f>O851*H851</f>
        <v>0</v>
      </c>
      <c r="Q851" s="260">
        <v>0.03681</v>
      </c>
      <c r="R851" s="260">
        <f>Q851*H851</f>
        <v>0.375462</v>
      </c>
      <c r="S851" s="260">
        <v>0</v>
      </c>
      <c r="T851" s="261">
        <f>S851*H851</f>
        <v>0</v>
      </c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R851" s="262" t="s">
        <v>405</v>
      </c>
      <c r="AT851" s="262" t="s">
        <v>206</v>
      </c>
      <c r="AU851" s="262" t="s">
        <v>92</v>
      </c>
      <c r="AY851" s="18" t="s">
        <v>195</v>
      </c>
      <c r="BE851" s="154">
        <f>IF(N851="základní",J851,0)</f>
        <v>0</v>
      </c>
      <c r="BF851" s="154">
        <f>IF(N851="snížená",J851,0)</f>
        <v>0</v>
      </c>
      <c r="BG851" s="154">
        <f>IF(N851="zákl. přenesená",J851,0)</f>
        <v>0</v>
      </c>
      <c r="BH851" s="154">
        <f>IF(N851="sníž. přenesená",J851,0)</f>
        <v>0</v>
      </c>
      <c r="BI851" s="154">
        <f>IF(N851="nulová",J851,0)</f>
        <v>0</v>
      </c>
      <c r="BJ851" s="18" t="s">
        <v>90</v>
      </c>
      <c r="BK851" s="154">
        <f>ROUND(I851*H851,2)</f>
        <v>0</v>
      </c>
      <c r="BL851" s="18" t="s">
        <v>308</v>
      </c>
      <c r="BM851" s="262" t="s">
        <v>1143</v>
      </c>
    </row>
    <row r="852" spans="1:47" s="2" customFormat="1" ht="12">
      <c r="A852" s="41"/>
      <c r="B852" s="42"/>
      <c r="C852" s="43"/>
      <c r="D852" s="263" t="s">
        <v>202</v>
      </c>
      <c r="E852" s="43"/>
      <c r="F852" s="264" t="s">
        <v>1142</v>
      </c>
      <c r="G852" s="43"/>
      <c r="H852" s="43"/>
      <c r="I852" s="221"/>
      <c r="J852" s="43"/>
      <c r="K852" s="43"/>
      <c r="L852" s="44"/>
      <c r="M852" s="265"/>
      <c r="N852" s="266"/>
      <c r="O852" s="94"/>
      <c r="P852" s="94"/>
      <c r="Q852" s="94"/>
      <c r="R852" s="94"/>
      <c r="S852" s="94"/>
      <c r="T852" s="95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T852" s="18" t="s">
        <v>202</v>
      </c>
      <c r="AU852" s="18" t="s">
        <v>92</v>
      </c>
    </row>
    <row r="853" spans="1:65" s="2" customFormat="1" ht="24.15" customHeight="1">
      <c r="A853" s="41"/>
      <c r="B853" s="42"/>
      <c r="C853" s="250" t="s">
        <v>1144</v>
      </c>
      <c r="D853" s="250" t="s">
        <v>196</v>
      </c>
      <c r="E853" s="251" t="s">
        <v>1145</v>
      </c>
      <c r="F853" s="252" t="s">
        <v>1146</v>
      </c>
      <c r="G853" s="253" t="s">
        <v>215</v>
      </c>
      <c r="H853" s="254">
        <v>10.2</v>
      </c>
      <c r="I853" s="255"/>
      <c r="J853" s="256">
        <f>ROUND(I853*H853,2)</f>
        <v>0</v>
      </c>
      <c r="K853" s="257"/>
      <c r="L853" s="44"/>
      <c r="M853" s="258" t="s">
        <v>1</v>
      </c>
      <c r="N853" s="259" t="s">
        <v>47</v>
      </c>
      <c r="O853" s="94"/>
      <c r="P853" s="260">
        <f>O853*H853</f>
        <v>0</v>
      </c>
      <c r="Q853" s="260">
        <v>0.00391</v>
      </c>
      <c r="R853" s="260">
        <f>Q853*H853</f>
        <v>0.039882</v>
      </c>
      <c r="S853" s="260">
        <v>0</v>
      </c>
      <c r="T853" s="261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62" t="s">
        <v>308</v>
      </c>
      <c r="AT853" s="262" t="s">
        <v>196</v>
      </c>
      <c r="AU853" s="262" t="s">
        <v>92</v>
      </c>
      <c r="AY853" s="18" t="s">
        <v>195</v>
      </c>
      <c r="BE853" s="154">
        <f>IF(N853="základní",J853,0)</f>
        <v>0</v>
      </c>
      <c r="BF853" s="154">
        <f>IF(N853="snížená",J853,0)</f>
        <v>0</v>
      </c>
      <c r="BG853" s="154">
        <f>IF(N853="zákl. přenesená",J853,0)</f>
        <v>0</v>
      </c>
      <c r="BH853" s="154">
        <f>IF(N853="sníž. přenesená",J853,0)</f>
        <v>0</v>
      </c>
      <c r="BI853" s="154">
        <f>IF(N853="nulová",J853,0)</f>
        <v>0</v>
      </c>
      <c r="BJ853" s="18" t="s">
        <v>90</v>
      </c>
      <c r="BK853" s="154">
        <f>ROUND(I853*H853,2)</f>
        <v>0</v>
      </c>
      <c r="BL853" s="18" t="s">
        <v>308</v>
      </c>
      <c r="BM853" s="262" t="s">
        <v>1147</v>
      </c>
    </row>
    <row r="854" spans="1:47" s="2" customFormat="1" ht="12">
      <c r="A854" s="41"/>
      <c r="B854" s="42"/>
      <c r="C854" s="43"/>
      <c r="D854" s="263" t="s">
        <v>202</v>
      </c>
      <c r="E854" s="43"/>
      <c r="F854" s="264" t="s">
        <v>1146</v>
      </c>
      <c r="G854" s="43"/>
      <c r="H854" s="43"/>
      <c r="I854" s="221"/>
      <c r="J854" s="43"/>
      <c r="K854" s="43"/>
      <c r="L854" s="44"/>
      <c r="M854" s="265"/>
      <c r="N854" s="266"/>
      <c r="O854" s="94"/>
      <c r="P854" s="94"/>
      <c r="Q854" s="94"/>
      <c r="R854" s="94"/>
      <c r="S854" s="94"/>
      <c r="T854" s="95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18" t="s">
        <v>202</v>
      </c>
      <c r="AU854" s="18" t="s">
        <v>92</v>
      </c>
    </row>
    <row r="855" spans="1:65" s="2" customFormat="1" ht="21.75" customHeight="1">
      <c r="A855" s="41"/>
      <c r="B855" s="42"/>
      <c r="C855" s="250" t="s">
        <v>1148</v>
      </c>
      <c r="D855" s="250" t="s">
        <v>196</v>
      </c>
      <c r="E855" s="251" t="s">
        <v>1149</v>
      </c>
      <c r="F855" s="252" t="s">
        <v>1150</v>
      </c>
      <c r="G855" s="253" t="s">
        <v>215</v>
      </c>
      <c r="H855" s="254">
        <v>13.6</v>
      </c>
      <c r="I855" s="255"/>
      <c r="J855" s="256">
        <f>ROUND(I855*H855,2)</f>
        <v>0</v>
      </c>
      <c r="K855" s="257"/>
      <c r="L855" s="44"/>
      <c r="M855" s="258" t="s">
        <v>1</v>
      </c>
      <c r="N855" s="259" t="s">
        <v>47</v>
      </c>
      <c r="O855" s="94"/>
      <c r="P855" s="260">
        <f>O855*H855</f>
        <v>0</v>
      </c>
      <c r="Q855" s="260">
        <v>5E-05</v>
      </c>
      <c r="R855" s="260">
        <f>Q855*H855</f>
        <v>0.00068</v>
      </c>
      <c r="S855" s="260">
        <v>0</v>
      </c>
      <c r="T855" s="261">
        <f>S855*H855</f>
        <v>0</v>
      </c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R855" s="262" t="s">
        <v>308</v>
      </c>
      <c r="AT855" s="262" t="s">
        <v>196</v>
      </c>
      <c r="AU855" s="262" t="s">
        <v>92</v>
      </c>
      <c r="AY855" s="18" t="s">
        <v>195</v>
      </c>
      <c r="BE855" s="154">
        <f>IF(N855="základní",J855,0)</f>
        <v>0</v>
      </c>
      <c r="BF855" s="154">
        <f>IF(N855="snížená",J855,0)</f>
        <v>0</v>
      </c>
      <c r="BG855" s="154">
        <f>IF(N855="zákl. přenesená",J855,0)</f>
        <v>0</v>
      </c>
      <c r="BH855" s="154">
        <f>IF(N855="sníž. přenesená",J855,0)</f>
        <v>0</v>
      </c>
      <c r="BI855" s="154">
        <f>IF(N855="nulová",J855,0)</f>
        <v>0</v>
      </c>
      <c r="BJ855" s="18" t="s">
        <v>90</v>
      </c>
      <c r="BK855" s="154">
        <f>ROUND(I855*H855,2)</f>
        <v>0</v>
      </c>
      <c r="BL855" s="18" t="s">
        <v>308</v>
      </c>
      <c r="BM855" s="262" t="s">
        <v>1151</v>
      </c>
    </row>
    <row r="856" spans="1:47" s="2" customFormat="1" ht="12">
      <c r="A856" s="41"/>
      <c r="B856" s="42"/>
      <c r="C856" s="43"/>
      <c r="D856" s="263" t="s">
        <v>202</v>
      </c>
      <c r="E856" s="43"/>
      <c r="F856" s="264" t="s">
        <v>1150</v>
      </c>
      <c r="G856" s="43"/>
      <c r="H856" s="43"/>
      <c r="I856" s="221"/>
      <c r="J856" s="43"/>
      <c r="K856" s="43"/>
      <c r="L856" s="44"/>
      <c r="M856" s="265"/>
      <c r="N856" s="266"/>
      <c r="O856" s="94"/>
      <c r="P856" s="94"/>
      <c r="Q856" s="94"/>
      <c r="R856" s="94"/>
      <c r="S856" s="94"/>
      <c r="T856" s="95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T856" s="18" t="s">
        <v>202</v>
      </c>
      <c r="AU856" s="18" t="s">
        <v>92</v>
      </c>
    </row>
    <row r="857" spans="1:51" s="13" customFormat="1" ht="12">
      <c r="A857" s="13"/>
      <c r="B857" s="267"/>
      <c r="C857" s="268"/>
      <c r="D857" s="263" t="s">
        <v>203</v>
      </c>
      <c r="E857" s="269" t="s">
        <v>1</v>
      </c>
      <c r="F857" s="270" t="s">
        <v>1152</v>
      </c>
      <c r="G857" s="268"/>
      <c r="H857" s="271">
        <v>13.6</v>
      </c>
      <c r="I857" s="272"/>
      <c r="J857" s="268"/>
      <c r="K857" s="268"/>
      <c r="L857" s="273"/>
      <c r="M857" s="274"/>
      <c r="N857" s="275"/>
      <c r="O857" s="275"/>
      <c r="P857" s="275"/>
      <c r="Q857" s="275"/>
      <c r="R857" s="275"/>
      <c r="S857" s="275"/>
      <c r="T857" s="276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77" t="s">
        <v>203</v>
      </c>
      <c r="AU857" s="277" t="s">
        <v>92</v>
      </c>
      <c r="AV857" s="13" t="s">
        <v>92</v>
      </c>
      <c r="AW857" s="13" t="s">
        <v>35</v>
      </c>
      <c r="AX857" s="13" t="s">
        <v>90</v>
      </c>
      <c r="AY857" s="277" t="s">
        <v>195</v>
      </c>
    </row>
    <row r="858" spans="1:65" s="2" customFormat="1" ht="24.15" customHeight="1">
      <c r="A858" s="41"/>
      <c r="B858" s="42"/>
      <c r="C858" s="250" t="s">
        <v>1153</v>
      </c>
      <c r="D858" s="250" t="s">
        <v>196</v>
      </c>
      <c r="E858" s="251" t="s">
        <v>1154</v>
      </c>
      <c r="F858" s="252" t="s">
        <v>1155</v>
      </c>
      <c r="G858" s="253" t="s">
        <v>215</v>
      </c>
      <c r="H858" s="254">
        <v>29.56</v>
      </c>
      <c r="I858" s="255"/>
      <c r="J858" s="256">
        <f>ROUND(I858*H858,2)</f>
        <v>0</v>
      </c>
      <c r="K858" s="257"/>
      <c r="L858" s="44"/>
      <c r="M858" s="258" t="s">
        <v>1</v>
      </c>
      <c r="N858" s="259" t="s">
        <v>47</v>
      </c>
      <c r="O858" s="94"/>
      <c r="P858" s="260">
        <f>O858*H858</f>
        <v>0</v>
      </c>
      <c r="Q858" s="260">
        <v>2E-05</v>
      </c>
      <c r="R858" s="260">
        <f>Q858*H858</f>
        <v>0.0005912000000000001</v>
      </c>
      <c r="S858" s="260">
        <v>0</v>
      </c>
      <c r="T858" s="261">
        <f>S858*H858</f>
        <v>0</v>
      </c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R858" s="262" t="s">
        <v>308</v>
      </c>
      <c r="AT858" s="262" t="s">
        <v>196</v>
      </c>
      <c r="AU858" s="262" t="s">
        <v>92</v>
      </c>
      <c r="AY858" s="18" t="s">
        <v>195</v>
      </c>
      <c r="BE858" s="154">
        <f>IF(N858="základní",J858,0)</f>
        <v>0</v>
      </c>
      <c r="BF858" s="154">
        <f>IF(N858="snížená",J858,0)</f>
        <v>0</v>
      </c>
      <c r="BG858" s="154">
        <f>IF(N858="zákl. přenesená",J858,0)</f>
        <v>0</v>
      </c>
      <c r="BH858" s="154">
        <f>IF(N858="sníž. přenesená",J858,0)</f>
        <v>0</v>
      </c>
      <c r="BI858" s="154">
        <f>IF(N858="nulová",J858,0)</f>
        <v>0</v>
      </c>
      <c r="BJ858" s="18" t="s">
        <v>90</v>
      </c>
      <c r="BK858" s="154">
        <f>ROUND(I858*H858,2)</f>
        <v>0</v>
      </c>
      <c r="BL858" s="18" t="s">
        <v>308</v>
      </c>
      <c r="BM858" s="262" t="s">
        <v>1156</v>
      </c>
    </row>
    <row r="859" spans="1:47" s="2" customFormat="1" ht="12">
      <c r="A859" s="41"/>
      <c r="B859" s="42"/>
      <c r="C859" s="43"/>
      <c r="D859" s="263" t="s">
        <v>202</v>
      </c>
      <c r="E859" s="43"/>
      <c r="F859" s="264" t="s">
        <v>1155</v>
      </c>
      <c r="G859" s="43"/>
      <c r="H859" s="43"/>
      <c r="I859" s="221"/>
      <c r="J859" s="43"/>
      <c r="K859" s="43"/>
      <c r="L859" s="44"/>
      <c r="M859" s="265"/>
      <c r="N859" s="266"/>
      <c r="O859" s="94"/>
      <c r="P859" s="94"/>
      <c r="Q859" s="94"/>
      <c r="R859" s="94"/>
      <c r="S859" s="94"/>
      <c r="T859" s="95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T859" s="18" t="s">
        <v>202</v>
      </c>
      <c r="AU859" s="18" t="s">
        <v>92</v>
      </c>
    </row>
    <row r="860" spans="1:51" s="13" customFormat="1" ht="12">
      <c r="A860" s="13"/>
      <c r="B860" s="267"/>
      <c r="C860" s="268"/>
      <c r="D860" s="263" t="s">
        <v>203</v>
      </c>
      <c r="E860" s="269" t="s">
        <v>1</v>
      </c>
      <c r="F860" s="270" t="s">
        <v>1157</v>
      </c>
      <c r="G860" s="268"/>
      <c r="H860" s="271">
        <v>24.4</v>
      </c>
      <c r="I860" s="272"/>
      <c r="J860" s="268"/>
      <c r="K860" s="268"/>
      <c r="L860" s="273"/>
      <c r="M860" s="274"/>
      <c r="N860" s="275"/>
      <c r="O860" s="275"/>
      <c r="P860" s="275"/>
      <c r="Q860" s="275"/>
      <c r="R860" s="275"/>
      <c r="S860" s="275"/>
      <c r="T860" s="27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77" t="s">
        <v>203</v>
      </c>
      <c r="AU860" s="277" t="s">
        <v>92</v>
      </c>
      <c r="AV860" s="13" t="s">
        <v>92</v>
      </c>
      <c r="AW860" s="13" t="s">
        <v>35</v>
      </c>
      <c r="AX860" s="13" t="s">
        <v>82</v>
      </c>
      <c r="AY860" s="277" t="s">
        <v>195</v>
      </c>
    </row>
    <row r="861" spans="1:51" s="13" customFormat="1" ht="12">
      <c r="A861" s="13"/>
      <c r="B861" s="267"/>
      <c r="C861" s="268"/>
      <c r="D861" s="263" t="s">
        <v>203</v>
      </c>
      <c r="E861" s="269" t="s">
        <v>1</v>
      </c>
      <c r="F861" s="270" t="s">
        <v>1158</v>
      </c>
      <c r="G861" s="268"/>
      <c r="H861" s="271">
        <v>5.16</v>
      </c>
      <c r="I861" s="272"/>
      <c r="J861" s="268"/>
      <c r="K861" s="268"/>
      <c r="L861" s="273"/>
      <c r="M861" s="274"/>
      <c r="N861" s="275"/>
      <c r="O861" s="275"/>
      <c r="P861" s="275"/>
      <c r="Q861" s="275"/>
      <c r="R861" s="275"/>
      <c r="S861" s="275"/>
      <c r="T861" s="276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77" t="s">
        <v>203</v>
      </c>
      <c r="AU861" s="277" t="s">
        <v>92</v>
      </c>
      <c r="AV861" s="13" t="s">
        <v>92</v>
      </c>
      <c r="AW861" s="13" t="s">
        <v>35</v>
      </c>
      <c r="AX861" s="13" t="s">
        <v>82</v>
      </c>
      <c r="AY861" s="277" t="s">
        <v>195</v>
      </c>
    </row>
    <row r="862" spans="1:51" s="15" customFormat="1" ht="12">
      <c r="A862" s="15"/>
      <c r="B862" s="299"/>
      <c r="C862" s="300"/>
      <c r="D862" s="263" t="s">
        <v>203</v>
      </c>
      <c r="E862" s="301" t="s">
        <v>1</v>
      </c>
      <c r="F862" s="302" t="s">
        <v>234</v>
      </c>
      <c r="G862" s="300"/>
      <c r="H862" s="303">
        <v>29.56</v>
      </c>
      <c r="I862" s="304"/>
      <c r="J862" s="300"/>
      <c r="K862" s="300"/>
      <c r="L862" s="305"/>
      <c r="M862" s="306"/>
      <c r="N862" s="307"/>
      <c r="O862" s="307"/>
      <c r="P862" s="307"/>
      <c r="Q862" s="307"/>
      <c r="R862" s="307"/>
      <c r="S862" s="307"/>
      <c r="T862" s="308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309" t="s">
        <v>203</v>
      </c>
      <c r="AU862" s="309" t="s">
        <v>92</v>
      </c>
      <c r="AV862" s="15" t="s">
        <v>200</v>
      </c>
      <c r="AW862" s="15" t="s">
        <v>35</v>
      </c>
      <c r="AX862" s="15" t="s">
        <v>90</v>
      </c>
      <c r="AY862" s="309" t="s">
        <v>195</v>
      </c>
    </row>
    <row r="863" spans="1:65" s="2" customFormat="1" ht="24.15" customHeight="1">
      <c r="A863" s="41"/>
      <c r="B863" s="42"/>
      <c r="C863" s="278" t="s">
        <v>1159</v>
      </c>
      <c r="D863" s="278" t="s">
        <v>206</v>
      </c>
      <c r="E863" s="279" t="s">
        <v>1160</v>
      </c>
      <c r="F863" s="280" t="s">
        <v>1161</v>
      </c>
      <c r="G863" s="281" t="s">
        <v>215</v>
      </c>
      <c r="H863" s="282">
        <v>32.516</v>
      </c>
      <c r="I863" s="283"/>
      <c r="J863" s="284">
        <f>ROUND(I863*H863,2)</f>
        <v>0</v>
      </c>
      <c r="K863" s="285"/>
      <c r="L863" s="286"/>
      <c r="M863" s="287" t="s">
        <v>1</v>
      </c>
      <c r="N863" s="288" t="s">
        <v>47</v>
      </c>
      <c r="O863" s="94"/>
      <c r="P863" s="260">
        <f>O863*H863</f>
        <v>0</v>
      </c>
      <c r="Q863" s="260">
        <v>0.00025</v>
      </c>
      <c r="R863" s="260">
        <f>Q863*H863</f>
        <v>0.008128999999999999</v>
      </c>
      <c r="S863" s="260">
        <v>0</v>
      </c>
      <c r="T863" s="261">
        <f>S863*H863</f>
        <v>0</v>
      </c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R863" s="262" t="s">
        <v>405</v>
      </c>
      <c r="AT863" s="262" t="s">
        <v>206</v>
      </c>
      <c r="AU863" s="262" t="s">
        <v>92</v>
      </c>
      <c r="AY863" s="18" t="s">
        <v>195</v>
      </c>
      <c r="BE863" s="154">
        <f>IF(N863="základní",J863,0)</f>
        <v>0</v>
      </c>
      <c r="BF863" s="154">
        <f>IF(N863="snížená",J863,0)</f>
        <v>0</v>
      </c>
      <c r="BG863" s="154">
        <f>IF(N863="zákl. přenesená",J863,0)</f>
        <v>0</v>
      </c>
      <c r="BH863" s="154">
        <f>IF(N863="sníž. přenesená",J863,0)</f>
        <v>0</v>
      </c>
      <c r="BI863" s="154">
        <f>IF(N863="nulová",J863,0)</f>
        <v>0</v>
      </c>
      <c r="BJ863" s="18" t="s">
        <v>90</v>
      </c>
      <c r="BK863" s="154">
        <f>ROUND(I863*H863,2)</f>
        <v>0</v>
      </c>
      <c r="BL863" s="18" t="s">
        <v>308</v>
      </c>
      <c r="BM863" s="262" t="s">
        <v>1162</v>
      </c>
    </row>
    <row r="864" spans="1:47" s="2" customFormat="1" ht="12">
      <c r="A864" s="41"/>
      <c r="B864" s="42"/>
      <c r="C864" s="43"/>
      <c r="D864" s="263" t="s">
        <v>202</v>
      </c>
      <c r="E864" s="43"/>
      <c r="F864" s="264" t="s">
        <v>1161</v>
      </c>
      <c r="G864" s="43"/>
      <c r="H864" s="43"/>
      <c r="I864" s="221"/>
      <c r="J864" s="43"/>
      <c r="K864" s="43"/>
      <c r="L864" s="44"/>
      <c r="M864" s="265"/>
      <c r="N864" s="266"/>
      <c r="O864" s="94"/>
      <c r="P864" s="94"/>
      <c r="Q864" s="94"/>
      <c r="R864" s="94"/>
      <c r="S864" s="94"/>
      <c r="T864" s="95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T864" s="18" t="s">
        <v>202</v>
      </c>
      <c r="AU864" s="18" t="s">
        <v>92</v>
      </c>
    </row>
    <row r="865" spans="1:51" s="13" customFormat="1" ht="12">
      <c r="A865" s="13"/>
      <c r="B865" s="267"/>
      <c r="C865" s="268"/>
      <c r="D865" s="263" t="s">
        <v>203</v>
      </c>
      <c r="E865" s="269" t="s">
        <v>1</v>
      </c>
      <c r="F865" s="270" t="s">
        <v>1163</v>
      </c>
      <c r="G865" s="268"/>
      <c r="H865" s="271">
        <v>32.516</v>
      </c>
      <c r="I865" s="272"/>
      <c r="J865" s="268"/>
      <c r="K865" s="268"/>
      <c r="L865" s="273"/>
      <c r="M865" s="274"/>
      <c r="N865" s="275"/>
      <c r="O865" s="275"/>
      <c r="P865" s="275"/>
      <c r="Q865" s="275"/>
      <c r="R865" s="275"/>
      <c r="S865" s="275"/>
      <c r="T865" s="276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77" t="s">
        <v>203</v>
      </c>
      <c r="AU865" s="277" t="s">
        <v>92</v>
      </c>
      <c r="AV865" s="13" t="s">
        <v>92</v>
      </c>
      <c r="AW865" s="13" t="s">
        <v>35</v>
      </c>
      <c r="AX865" s="13" t="s">
        <v>90</v>
      </c>
      <c r="AY865" s="277" t="s">
        <v>195</v>
      </c>
    </row>
    <row r="866" spans="1:65" s="2" customFormat="1" ht="24.15" customHeight="1">
      <c r="A866" s="41"/>
      <c r="B866" s="42"/>
      <c r="C866" s="250" t="s">
        <v>1164</v>
      </c>
      <c r="D866" s="250" t="s">
        <v>196</v>
      </c>
      <c r="E866" s="251" t="s">
        <v>1165</v>
      </c>
      <c r="F866" s="252" t="s">
        <v>1166</v>
      </c>
      <c r="G866" s="253" t="s">
        <v>215</v>
      </c>
      <c r="H866" s="254">
        <v>29.56</v>
      </c>
      <c r="I866" s="255"/>
      <c r="J866" s="256">
        <f>ROUND(I866*H866,2)</f>
        <v>0</v>
      </c>
      <c r="K866" s="257"/>
      <c r="L866" s="44"/>
      <c r="M866" s="258" t="s">
        <v>1</v>
      </c>
      <c r="N866" s="259" t="s">
        <v>47</v>
      </c>
      <c r="O866" s="94"/>
      <c r="P866" s="260">
        <f>O866*H866</f>
        <v>0</v>
      </c>
      <c r="Q866" s="260">
        <v>3E-05</v>
      </c>
      <c r="R866" s="260">
        <f>Q866*H866</f>
        <v>0.0008868</v>
      </c>
      <c r="S866" s="260">
        <v>0</v>
      </c>
      <c r="T866" s="261">
        <f>S866*H866</f>
        <v>0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62" t="s">
        <v>308</v>
      </c>
      <c r="AT866" s="262" t="s">
        <v>196</v>
      </c>
      <c r="AU866" s="262" t="s">
        <v>92</v>
      </c>
      <c r="AY866" s="18" t="s">
        <v>195</v>
      </c>
      <c r="BE866" s="154">
        <f>IF(N866="základní",J866,0)</f>
        <v>0</v>
      </c>
      <c r="BF866" s="154">
        <f>IF(N866="snížená",J866,0)</f>
        <v>0</v>
      </c>
      <c r="BG866" s="154">
        <f>IF(N866="zákl. přenesená",J866,0)</f>
        <v>0</v>
      </c>
      <c r="BH866" s="154">
        <f>IF(N866="sníž. přenesená",J866,0)</f>
        <v>0</v>
      </c>
      <c r="BI866" s="154">
        <f>IF(N866="nulová",J866,0)</f>
        <v>0</v>
      </c>
      <c r="BJ866" s="18" t="s">
        <v>90</v>
      </c>
      <c r="BK866" s="154">
        <f>ROUND(I866*H866,2)</f>
        <v>0</v>
      </c>
      <c r="BL866" s="18" t="s">
        <v>308</v>
      </c>
      <c r="BM866" s="262" t="s">
        <v>1167</v>
      </c>
    </row>
    <row r="867" spans="1:47" s="2" customFormat="1" ht="12">
      <c r="A867" s="41"/>
      <c r="B867" s="42"/>
      <c r="C867" s="43"/>
      <c r="D867" s="263" t="s">
        <v>202</v>
      </c>
      <c r="E867" s="43"/>
      <c r="F867" s="264" t="s">
        <v>1166</v>
      </c>
      <c r="G867" s="43"/>
      <c r="H867" s="43"/>
      <c r="I867" s="221"/>
      <c r="J867" s="43"/>
      <c r="K867" s="43"/>
      <c r="L867" s="44"/>
      <c r="M867" s="265"/>
      <c r="N867" s="266"/>
      <c r="O867" s="94"/>
      <c r="P867" s="94"/>
      <c r="Q867" s="94"/>
      <c r="R867" s="94"/>
      <c r="S867" s="94"/>
      <c r="T867" s="95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18" t="s">
        <v>202</v>
      </c>
      <c r="AU867" s="18" t="s">
        <v>92</v>
      </c>
    </row>
    <row r="868" spans="1:65" s="2" customFormat="1" ht="33" customHeight="1">
      <c r="A868" s="41"/>
      <c r="B868" s="42"/>
      <c r="C868" s="278" t="s">
        <v>1168</v>
      </c>
      <c r="D868" s="278" t="s">
        <v>206</v>
      </c>
      <c r="E868" s="279" t="s">
        <v>1169</v>
      </c>
      <c r="F868" s="280" t="s">
        <v>1170</v>
      </c>
      <c r="G868" s="281" t="s">
        <v>215</v>
      </c>
      <c r="H868" s="282">
        <v>47.476</v>
      </c>
      <c r="I868" s="283"/>
      <c r="J868" s="284">
        <f>ROUND(I868*H868,2)</f>
        <v>0</v>
      </c>
      <c r="K868" s="285"/>
      <c r="L868" s="286"/>
      <c r="M868" s="287" t="s">
        <v>1</v>
      </c>
      <c r="N868" s="288" t="s">
        <v>47</v>
      </c>
      <c r="O868" s="94"/>
      <c r="P868" s="260">
        <f>O868*H868</f>
        <v>0</v>
      </c>
      <c r="Q868" s="260">
        <v>4E-05</v>
      </c>
      <c r="R868" s="260">
        <f>Q868*H868</f>
        <v>0.00189904</v>
      </c>
      <c r="S868" s="260">
        <v>0</v>
      </c>
      <c r="T868" s="261">
        <f>S868*H868</f>
        <v>0</v>
      </c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R868" s="262" t="s">
        <v>405</v>
      </c>
      <c r="AT868" s="262" t="s">
        <v>206</v>
      </c>
      <c r="AU868" s="262" t="s">
        <v>92</v>
      </c>
      <c r="AY868" s="18" t="s">
        <v>195</v>
      </c>
      <c r="BE868" s="154">
        <f>IF(N868="základní",J868,0)</f>
        <v>0</v>
      </c>
      <c r="BF868" s="154">
        <f>IF(N868="snížená",J868,0)</f>
        <v>0</v>
      </c>
      <c r="BG868" s="154">
        <f>IF(N868="zákl. přenesená",J868,0)</f>
        <v>0</v>
      </c>
      <c r="BH868" s="154">
        <f>IF(N868="sníž. přenesená",J868,0)</f>
        <v>0</v>
      </c>
      <c r="BI868" s="154">
        <f>IF(N868="nulová",J868,0)</f>
        <v>0</v>
      </c>
      <c r="BJ868" s="18" t="s">
        <v>90</v>
      </c>
      <c r="BK868" s="154">
        <f>ROUND(I868*H868,2)</f>
        <v>0</v>
      </c>
      <c r="BL868" s="18" t="s">
        <v>308</v>
      </c>
      <c r="BM868" s="262" t="s">
        <v>1171</v>
      </c>
    </row>
    <row r="869" spans="1:47" s="2" customFormat="1" ht="12">
      <c r="A869" s="41"/>
      <c r="B869" s="42"/>
      <c r="C869" s="43"/>
      <c r="D869" s="263" t="s">
        <v>202</v>
      </c>
      <c r="E869" s="43"/>
      <c r="F869" s="264" t="s">
        <v>1170</v>
      </c>
      <c r="G869" s="43"/>
      <c r="H869" s="43"/>
      <c r="I869" s="221"/>
      <c r="J869" s="43"/>
      <c r="K869" s="43"/>
      <c r="L869" s="44"/>
      <c r="M869" s="265"/>
      <c r="N869" s="266"/>
      <c r="O869" s="94"/>
      <c r="P869" s="94"/>
      <c r="Q869" s="94"/>
      <c r="R869" s="94"/>
      <c r="S869" s="94"/>
      <c r="T869" s="95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T869" s="18" t="s">
        <v>202</v>
      </c>
      <c r="AU869" s="18" t="s">
        <v>92</v>
      </c>
    </row>
    <row r="870" spans="1:51" s="13" customFormat="1" ht="12">
      <c r="A870" s="13"/>
      <c r="B870" s="267"/>
      <c r="C870" s="268"/>
      <c r="D870" s="263" t="s">
        <v>203</v>
      </c>
      <c r="E870" s="269" t="s">
        <v>1</v>
      </c>
      <c r="F870" s="270" t="s">
        <v>1172</v>
      </c>
      <c r="G870" s="268"/>
      <c r="H870" s="271">
        <v>43.16</v>
      </c>
      <c r="I870" s="272"/>
      <c r="J870" s="268"/>
      <c r="K870" s="268"/>
      <c r="L870" s="273"/>
      <c r="M870" s="274"/>
      <c r="N870" s="275"/>
      <c r="O870" s="275"/>
      <c r="P870" s="275"/>
      <c r="Q870" s="275"/>
      <c r="R870" s="275"/>
      <c r="S870" s="275"/>
      <c r="T870" s="27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77" t="s">
        <v>203</v>
      </c>
      <c r="AU870" s="277" t="s">
        <v>92</v>
      </c>
      <c r="AV870" s="13" t="s">
        <v>92</v>
      </c>
      <c r="AW870" s="13" t="s">
        <v>35</v>
      </c>
      <c r="AX870" s="13" t="s">
        <v>82</v>
      </c>
      <c r="AY870" s="277" t="s">
        <v>195</v>
      </c>
    </row>
    <row r="871" spans="1:51" s="15" customFormat="1" ht="12">
      <c r="A871" s="15"/>
      <c r="B871" s="299"/>
      <c r="C871" s="300"/>
      <c r="D871" s="263" t="s">
        <v>203</v>
      </c>
      <c r="E871" s="301" t="s">
        <v>1</v>
      </c>
      <c r="F871" s="302" t="s">
        <v>234</v>
      </c>
      <c r="G871" s="300"/>
      <c r="H871" s="303">
        <v>43.16</v>
      </c>
      <c r="I871" s="304"/>
      <c r="J871" s="300"/>
      <c r="K871" s="300"/>
      <c r="L871" s="305"/>
      <c r="M871" s="306"/>
      <c r="N871" s="307"/>
      <c r="O871" s="307"/>
      <c r="P871" s="307"/>
      <c r="Q871" s="307"/>
      <c r="R871" s="307"/>
      <c r="S871" s="307"/>
      <c r="T871" s="308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309" t="s">
        <v>203</v>
      </c>
      <c r="AU871" s="309" t="s">
        <v>92</v>
      </c>
      <c r="AV871" s="15" t="s">
        <v>200</v>
      </c>
      <c r="AW871" s="15" t="s">
        <v>35</v>
      </c>
      <c r="AX871" s="15" t="s">
        <v>82</v>
      </c>
      <c r="AY871" s="309" t="s">
        <v>195</v>
      </c>
    </row>
    <row r="872" spans="1:51" s="13" customFormat="1" ht="12">
      <c r="A872" s="13"/>
      <c r="B872" s="267"/>
      <c r="C872" s="268"/>
      <c r="D872" s="263" t="s">
        <v>203</v>
      </c>
      <c r="E872" s="269" t="s">
        <v>1</v>
      </c>
      <c r="F872" s="270" t="s">
        <v>1173</v>
      </c>
      <c r="G872" s="268"/>
      <c r="H872" s="271">
        <v>47.476</v>
      </c>
      <c r="I872" s="272"/>
      <c r="J872" s="268"/>
      <c r="K872" s="268"/>
      <c r="L872" s="273"/>
      <c r="M872" s="274"/>
      <c r="N872" s="275"/>
      <c r="O872" s="275"/>
      <c r="P872" s="275"/>
      <c r="Q872" s="275"/>
      <c r="R872" s="275"/>
      <c r="S872" s="275"/>
      <c r="T872" s="27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77" t="s">
        <v>203</v>
      </c>
      <c r="AU872" s="277" t="s">
        <v>92</v>
      </c>
      <c r="AV872" s="13" t="s">
        <v>92</v>
      </c>
      <c r="AW872" s="13" t="s">
        <v>35</v>
      </c>
      <c r="AX872" s="13" t="s">
        <v>90</v>
      </c>
      <c r="AY872" s="277" t="s">
        <v>195</v>
      </c>
    </row>
    <row r="873" spans="1:65" s="2" customFormat="1" ht="24.15" customHeight="1">
      <c r="A873" s="41"/>
      <c r="B873" s="42"/>
      <c r="C873" s="250" t="s">
        <v>1174</v>
      </c>
      <c r="D873" s="250" t="s">
        <v>196</v>
      </c>
      <c r="E873" s="251" t="s">
        <v>1175</v>
      </c>
      <c r="F873" s="252" t="s">
        <v>1176</v>
      </c>
      <c r="G873" s="253" t="s">
        <v>353</v>
      </c>
      <c r="H873" s="254">
        <v>5</v>
      </c>
      <c r="I873" s="255"/>
      <c r="J873" s="256">
        <f>ROUND(I873*H873,2)</f>
        <v>0</v>
      </c>
      <c r="K873" s="257"/>
      <c r="L873" s="44"/>
      <c r="M873" s="258" t="s">
        <v>1</v>
      </c>
      <c r="N873" s="259" t="s">
        <v>47</v>
      </c>
      <c r="O873" s="94"/>
      <c r="P873" s="260">
        <f>O873*H873</f>
        <v>0</v>
      </c>
      <c r="Q873" s="260">
        <v>0</v>
      </c>
      <c r="R873" s="260">
        <f>Q873*H873</f>
        <v>0</v>
      </c>
      <c r="S873" s="260">
        <v>0</v>
      </c>
      <c r="T873" s="261">
        <f>S873*H873</f>
        <v>0</v>
      </c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R873" s="262" t="s">
        <v>308</v>
      </c>
      <c r="AT873" s="262" t="s">
        <v>196</v>
      </c>
      <c r="AU873" s="262" t="s">
        <v>92</v>
      </c>
      <c r="AY873" s="18" t="s">
        <v>195</v>
      </c>
      <c r="BE873" s="154">
        <f>IF(N873="základní",J873,0)</f>
        <v>0</v>
      </c>
      <c r="BF873" s="154">
        <f>IF(N873="snížená",J873,0)</f>
        <v>0</v>
      </c>
      <c r="BG873" s="154">
        <f>IF(N873="zákl. přenesená",J873,0)</f>
        <v>0</v>
      </c>
      <c r="BH873" s="154">
        <f>IF(N873="sníž. přenesená",J873,0)</f>
        <v>0</v>
      </c>
      <c r="BI873" s="154">
        <f>IF(N873="nulová",J873,0)</f>
        <v>0</v>
      </c>
      <c r="BJ873" s="18" t="s">
        <v>90</v>
      </c>
      <c r="BK873" s="154">
        <f>ROUND(I873*H873,2)</f>
        <v>0</v>
      </c>
      <c r="BL873" s="18" t="s">
        <v>308</v>
      </c>
      <c r="BM873" s="262" t="s">
        <v>1177</v>
      </c>
    </row>
    <row r="874" spans="1:47" s="2" customFormat="1" ht="12">
      <c r="A874" s="41"/>
      <c r="B874" s="42"/>
      <c r="C874" s="43"/>
      <c r="D874" s="263" t="s">
        <v>202</v>
      </c>
      <c r="E874" s="43"/>
      <c r="F874" s="264" t="s">
        <v>1176</v>
      </c>
      <c r="G874" s="43"/>
      <c r="H874" s="43"/>
      <c r="I874" s="221"/>
      <c r="J874" s="43"/>
      <c r="K874" s="43"/>
      <c r="L874" s="44"/>
      <c r="M874" s="265"/>
      <c r="N874" s="266"/>
      <c r="O874" s="94"/>
      <c r="P874" s="94"/>
      <c r="Q874" s="94"/>
      <c r="R874" s="94"/>
      <c r="S874" s="94"/>
      <c r="T874" s="95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18" t="s">
        <v>202</v>
      </c>
      <c r="AU874" s="18" t="s">
        <v>92</v>
      </c>
    </row>
    <row r="875" spans="1:51" s="14" customFormat="1" ht="12">
      <c r="A875" s="14"/>
      <c r="B875" s="289"/>
      <c r="C875" s="290"/>
      <c r="D875" s="263" t="s">
        <v>203</v>
      </c>
      <c r="E875" s="291" t="s">
        <v>1</v>
      </c>
      <c r="F875" s="292" t="s">
        <v>1178</v>
      </c>
      <c r="G875" s="290"/>
      <c r="H875" s="291" t="s">
        <v>1</v>
      </c>
      <c r="I875" s="293"/>
      <c r="J875" s="290"/>
      <c r="K875" s="290"/>
      <c r="L875" s="294"/>
      <c r="M875" s="295"/>
      <c r="N875" s="296"/>
      <c r="O875" s="296"/>
      <c r="P875" s="296"/>
      <c r="Q875" s="296"/>
      <c r="R875" s="296"/>
      <c r="S875" s="296"/>
      <c r="T875" s="29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98" t="s">
        <v>203</v>
      </c>
      <c r="AU875" s="298" t="s">
        <v>92</v>
      </c>
      <c r="AV875" s="14" t="s">
        <v>90</v>
      </c>
      <c r="AW875" s="14" t="s">
        <v>35</v>
      </c>
      <c r="AX875" s="14" t="s">
        <v>82</v>
      </c>
      <c r="AY875" s="298" t="s">
        <v>195</v>
      </c>
    </row>
    <row r="876" spans="1:51" s="13" customFormat="1" ht="12">
      <c r="A876" s="13"/>
      <c r="B876" s="267"/>
      <c r="C876" s="268"/>
      <c r="D876" s="263" t="s">
        <v>203</v>
      </c>
      <c r="E876" s="269" t="s">
        <v>1</v>
      </c>
      <c r="F876" s="270" t="s">
        <v>504</v>
      </c>
      <c r="G876" s="268"/>
      <c r="H876" s="271">
        <v>5</v>
      </c>
      <c r="I876" s="272"/>
      <c r="J876" s="268"/>
      <c r="K876" s="268"/>
      <c r="L876" s="273"/>
      <c r="M876" s="274"/>
      <c r="N876" s="275"/>
      <c r="O876" s="275"/>
      <c r="P876" s="275"/>
      <c r="Q876" s="275"/>
      <c r="R876" s="275"/>
      <c r="S876" s="275"/>
      <c r="T876" s="276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77" t="s">
        <v>203</v>
      </c>
      <c r="AU876" s="277" t="s">
        <v>92</v>
      </c>
      <c r="AV876" s="13" t="s">
        <v>92</v>
      </c>
      <c r="AW876" s="13" t="s">
        <v>35</v>
      </c>
      <c r="AX876" s="13" t="s">
        <v>90</v>
      </c>
      <c r="AY876" s="277" t="s">
        <v>195</v>
      </c>
    </row>
    <row r="877" spans="1:65" s="2" customFormat="1" ht="24.15" customHeight="1">
      <c r="A877" s="41"/>
      <c r="B877" s="42"/>
      <c r="C877" s="278" t="s">
        <v>1179</v>
      </c>
      <c r="D877" s="278" t="s">
        <v>206</v>
      </c>
      <c r="E877" s="279" t="s">
        <v>1180</v>
      </c>
      <c r="F877" s="280" t="s">
        <v>1181</v>
      </c>
      <c r="G877" s="281" t="s">
        <v>353</v>
      </c>
      <c r="H877" s="282">
        <v>1</v>
      </c>
      <c r="I877" s="283"/>
      <c r="J877" s="284">
        <f>ROUND(I877*H877,2)</f>
        <v>0</v>
      </c>
      <c r="K877" s="285"/>
      <c r="L877" s="286"/>
      <c r="M877" s="287" t="s">
        <v>1</v>
      </c>
      <c r="N877" s="288" t="s">
        <v>47</v>
      </c>
      <c r="O877" s="94"/>
      <c r="P877" s="260">
        <f>O877*H877</f>
        <v>0</v>
      </c>
      <c r="Q877" s="260">
        <v>0.016</v>
      </c>
      <c r="R877" s="260">
        <f>Q877*H877</f>
        <v>0.016</v>
      </c>
      <c r="S877" s="260">
        <v>0</v>
      </c>
      <c r="T877" s="261">
        <f>S877*H877</f>
        <v>0</v>
      </c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R877" s="262" t="s">
        <v>405</v>
      </c>
      <c r="AT877" s="262" t="s">
        <v>206</v>
      </c>
      <c r="AU877" s="262" t="s">
        <v>92</v>
      </c>
      <c r="AY877" s="18" t="s">
        <v>195</v>
      </c>
      <c r="BE877" s="154">
        <f>IF(N877="základní",J877,0)</f>
        <v>0</v>
      </c>
      <c r="BF877" s="154">
        <f>IF(N877="snížená",J877,0)</f>
        <v>0</v>
      </c>
      <c r="BG877" s="154">
        <f>IF(N877="zákl. přenesená",J877,0)</f>
        <v>0</v>
      </c>
      <c r="BH877" s="154">
        <f>IF(N877="sníž. přenesená",J877,0)</f>
        <v>0</v>
      </c>
      <c r="BI877" s="154">
        <f>IF(N877="nulová",J877,0)</f>
        <v>0</v>
      </c>
      <c r="BJ877" s="18" t="s">
        <v>90</v>
      </c>
      <c r="BK877" s="154">
        <f>ROUND(I877*H877,2)</f>
        <v>0</v>
      </c>
      <c r="BL877" s="18" t="s">
        <v>308</v>
      </c>
      <c r="BM877" s="262" t="s">
        <v>1182</v>
      </c>
    </row>
    <row r="878" spans="1:47" s="2" customFormat="1" ht="12">
      <c r="A878" s="41"/>
      <c r="B878" s="42"/>
      <c r="C878" s="43"/>
      <c r="D878" s="263" t="s">
        <v>202</v>
      </c>
      <c r="E878" s="43"/>
      <c r="F878" s="264" t="s">
        <v>1181</v>
      </c>
      <c r="G878" s="43"/>
      <c r="H878" s="43"/>
      <c r="I878" s="221"/>
      <c r="J878" s="43"/>
      <c r="K878" s="43"/>
      <c r="L878" s="44"/>
      <c r="M878" s="265"/>
      <c r="N878" s="266"/>
      <c r="O878" s="94"/>
      <c r="P878" s="94"/>
      <c r="Q878" s="94"/>
      <c r="R878" s="94"/>
      <c r="S878" s="94"/>
      <c r="T878" s="95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18" t="s">
        <v>202</v>
      </c>
      <c r="AU878" s="18" t="s">
        <v>92</v>
      </c>
    </row>
    <row r="879" spans="1:65" s="2" customFormat="1" ht="24.15" customHeight="1">
      <c r="A879" s="41"/>
      <c r="B879" s="42"/>
      <c r="C879" s="278" t="s">
        <v>1183</v>
      </c>
      <c r="D879" s="278" t="s">
        <v>206</v>
      </c>
      <c r="E879" s="279" t="s">
        <v>1184</v>
      </c>
      <c r="F879" s="280" t="s">
        <v>1185</v>
      </c>
      <c r="G879" s="281" t="s">
        <v>353</v>
      </c>
      <c r="H879" s="282">
        <v>3</v>
      </c>
      <c r="I879" s="283"/>
      <c r="J879" s="284">
        <f>ROUND(I879*H879,2)</f>
        <v>0</v>
      </c>
      <c r="K879" s="285"/>
      <c r="L879" s="286"/>
      <c r="M879" s="287" t="s">
        <v>1</v>
      </c>
      <c r="N879" s="288" t="s">
        <v>47</v>
      </c>
      <c r="O879" s="94"/>
      <c r="P879" s="260">
        <f>O879*H879</f>
        <v>0</v>
      </c>
      <c r="Q879" s="260">
        <v>0.0175</v>
      </c>
      <c r="R879" s="260">
        <f>Q879*H879</f>
        <v>0.052500000000000005</v>
      </c>
      <c r="S879" s="260">
        <v>0</v>
      </c>
      <c r="T879" s="261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62" t="s">
        <v>405</v>
      </c>
      <c r="AT879" s="262" t="s">
        <v>206</v>
      </c>
      <c r="AU879" s="262" t="s">
        <v>92</v>
      </c>
      <c r="AY879" s="18" t="s">
        <v>195</v>
      </c>
      <c r="BE879" s="154">
        <f>IF(N879="základní",J879,0)</f>
        <v>0</v>
      </c>
      <c r="BF879" s="154">
        <f>IF(N879="snížená",J879,0)</f>
        <v>0</v>
      </c>
      <c r="BG879" s="154">
        <f>IF(N879="zákl. přenesená",J879,0)</f>
        <v>0</v>
      </c>
      <c r="BH879" s="154">
        <f>IF(N879="sníž. přenesená",J879,0)</f>
        <v>0</v>
      </c>
      <c r="BI879" s="154">
        <f>IF(N879="nulová",J879,0)</f>
        <v>0</v>
      </c>
      <c r="BJ879" s="18" t="s">
        <v>90</v>
      </c>
      <c r="BK879" s="154">
        <f>ROUND(I879*H879,2)</f>
        <v>0</v>
      </c>
      <c r="BL879" s="18" t="s">
        <v>308</v>
      </c>
      <c r="BM879" s="262" t="s">
        <v>1186</v>
      </c>
    </row>
    <row r="880" spans="1:47" s="2" customFormat="1" ht="12">
      <c r="A880" s="41"/>
      <c r="B880" s="42"/>
      <c r="C880" s="43"/>
      <c r="D880" s="263" t="s">
        <v>202</v>
      </c>
      <c r="E880" s="43"/>
      <c r="F880" s="264" t="s">
        <v>1185</v>
      </c>
      <c r="G880" s="43"/>
      <c r="H880" s="43"/>
      <c r="I880" s="221"/>
      <c r="J880" s="43"/>
      <c r="K880" s="43"/>
      <c r="L880" s="44"/>
      <c r="M880" s="265"/>
      <c r="N880" s="266"/>
      <c r="O880" s="94"/>
      <c r="P880" s="94"/>
      <c r="Q880" s="94"/>
      <c r="R880" s="94"/>
      <c r="S880" s="94"/>
      <c r="T880" s="95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18" t="s">
        <v>202</v>
      </c>
      <c r="AU880" s="18" t="s">
        <v>92</v>
      </c>
    </row>
    <row r="881" spans="1:65" s="2" customFormat="1" ht="24.15" customHeight="1">
      <c r="A881" s="41"/>
      <c r="B881" s="42"/>
      <c r="C881" s="278" t="s">
        <v>1187</v>
      </c>
      <c r="D881" s="278" t="s">
        <v>206</v>
      </c>
      <c r="E881" s="279" t="s">
        <v>1188</v>
      </c>
      <c r="F881" s="280" t="s">
        <v>1189</v>
      </c>
      <c r="G881" s="281" t="s">
        <v>353</v>
      </c>
      <c r="H881" s="282">
        <v>1</v>
      </c>
      <c r="I881" s="283"/>
      <c r="J881" s="284">
        <f>ROUND(I881*H881,2)</f>
        <v>0</v>
      </c>
      <c r="K881" s="285"/>
      <c r="L881" s="286"/>
      <c r="M881" s="287" t="s">
        <v>1</v>
      </c>
      <c r="N881" s="288" t="s">
        <v>47</v>
      </c>
      <c r="O881" s="94"/>
      <c r="P881" s="260">
        <f>O881*H881</f>
        <v>0</v>
      </c>
      <c r="Q881" s="260">
        <v>0.0195</v>
      </c>
      <c r="R881" s="260">
        <f>Q881*H881</f>
        <v>0.0195</v>
      </c>
      <c r="S881" s="260">
        <v>0</v>
      </c>
      <c r="T881" s="261">
        <f>S881*H881</f>
        <v>0</v>
      </c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R881" s="262" t="s">
        <v>405</v>
      </c>
      <c r="AT881" s="262" t="s">
        <v>206</v>
      </c>
      <c r="AU881" s="262" t="s">
        <v>92</v>
      </c>
      <c r="AY881" s="18" t="s">
        <v>195</v>
      </c>
      <c r="BE881" s="154">
        <f>IF(N881="základní",J881,0)</f>
        <v>0</v>
      </c>
      <c r="BF881" s="154">
        <f>IF(N881="snížená",J881,0)</f>
        <v>0</v>
      </c>
      <c r="BG881" s="154">
        <f>IF(N881="zákl. přenesená",J881,0)</f>
        <v>0</v>
      </c>
      <c r="BH881" s="154">
        <f>IF(N881="sníž. přenesená",J881,0)</f>
        <v>0</v>
      </c>
      <c r="BI881" s="154">
        <f>IF(N881="nulová",J881,0)</f>
        <v>0</v>
      </c>
      <c r="BJ881" s="18" t="s">
        <v>90</v>
      </c>
      <c r="BK881" s="154">
        <f>ROUND(I881*H881,2)</f>
        <v>0</v>
      </c>
      <c r="BL881" s="18" t="s">
        <v>308</v>
      </c>
      <c r="BM881" s="262" t="s">
        <v>1190</v>
      </c>
    </row>
    <row r="882" spans="1:47" s="2" customFormat="1" ht="12">
      <c r="A882" s="41"/>
      <c r="B882" s="42"/>
      <c r="C882" s="43"/>
      <c r="D882" s="263" t="s">
        <v>202</v>
      </c>
      <c r="E882" s="43"/>
      <c r="F882" s="264" t="s">
        <v>1189</v>
      </c>
      <c r="G882" s="43"/>
      <c r="H882" s="43"/>
      <c r="I882" s="221"/>
      <c r="J882" s="43"/>
      <c r="K882" s="43"/>
      <c r="L882" s="44"/>
      <c r="M882" s="265"/>
      <c r="N882" s="266"/>
      <c r="O882" s="94"/>
      <c r="P882" s="94"/>
      <c r="Q882" s="94"/>
      <c r="R882" s="94"/>
      <c r="S882" s="94"/>
      <c r="T882" s="95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T882" s="18" t="s">
        <v>202</v>
      </c>
      <c r="AU882" s="18" t="s">
        <v>92</v>
      </c>
    </row>
    <row r="883" spans="1:65" s="2" customFormat="1" ht="24.15" customHeight="1">
      <c r="A883" s="41"/>
      <c r="B883" s="42"/>
      <c r="C883" s="250" t="s">
        <v>1191</v>
      </c>
      <c r="D883" s="250" t="s">
        <v>196</v>
      </c>
      <c r="E883" s="251" t="s">
        <v>1192</v>
      </c>
      <c r="F883" s="252" t="s">
        <v>1193</v>
      </c>
      <c r="G883" s="253" t="s">
        <v>353</v>
      </c>
      <c r="H883" s="254">
        <v>1</v>
      </c>
      <c r="I883" s="255"/>
      <c r="J883" s="256">
        <f>ROUND(I883*H883,2)</f>
        <v>0</v>
      </c>
      <c r="K883" s="257"/>
      <c r="L883" s="44"/>
      <c r="M883" s="258" t="s">
        <v>1</v>
      </c>
      <c r="N883" s="259" t="s">
        <v>47</v>
      </c>
      <c r="O883" s="94"/>
      <c r="P883" s="260">
        <f>O883*H883</f>
        <v>0</v>
      </c>
      <c r="Q883" s="260">
        <v>0</v>
      </c>
      <c r="R883" s="260">
        <f>Q883*H883</f>
        <v>0</v>
      </c>
      <c r="S883" s="260">
        <v>0</v>
      </c>
      <c r="T883" s="261">
        <f>S883*H883</f>
        <v>0</v>
      </c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R883" s="262" t="s">
        <v>308</v>
      </c>
      <c r="AT883" s="262" t="s">
        <v>196</v>
      </c>
      <c r="AU883" s="262" t="s">
        <v>92</v>
      </c>
      <c r="AY883" s="18" t="s">
        <v>195</v>
      </c>
      <c r="BE883" s="154">
        <f>IF(N883="základní",J883,0)</f>
        <v>0</v>
      </c>
      <c r="BF883" s="154">
        <f>IF(N883="snížená",J883,0)</f>
        <v>0</v>
      </c>
      <c r="BG883" s="154">
        <f>IF(N883="zákl. přenesená",J883,0)</f>
        <v>0</v>
      </c>
      <c r="BH883" s="154">
        <f>IF(N883="sníž. přenesená",J883,0)</f>
        <v>0</v>
      </c>
      <c r="BI883" s="154">
        <f>IF(N883="nulová",J883,0)</f>
        <v>0</v>
      </c>
      <c r="BJ883" s="18" t="s">
        <v>90</v>
      </c>
      <c r="BK883" s="154">
        <f>ROUND(I883*H883,2)</f>
        <v>0</v>
      </c>
      <c r="BL883" s="18" t="s">
        <v>308</v>
      </c>
      <c r="BM883" s="262" t="s">
        <v>1194</v>
      </c>
    </row>
    <row r="884" spans="1:47" s="2" customFormat="1" ht="12">
      <c r="A884" s="41"/>
      <c r="B884" s="42"/>
      <c r="C884" s="43"/>
      <c r="D884" s="263" t="s">
        <v>202</v>
      </c>
      <c r="E884" s="43"/>
      <c r="F884" s="264" t="s">
        <v>1193</v>
      </c>
      <c r="G884" s="43"/>
      <c r="H884" s="43"/>
      <c r="I884" s="221"/>
      <c r="J884" s="43"/>
      <c r="K884" s="43"/>
      <c r="L884" s="44"/>
      <c r="M884" s="265"/>
      <c r="N884" s="266"/>
      <c r="O884" s="94"/>
      <c r="P884" s="94"/>
      <c r="Q884" s="94"/>
      <c r="R884" s="94"/>
      <c r="S884" s="94"/>
      <c r="T884" s="95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T884" s="18" t="s">
        <v>202</v>
      </c>
      <c r="AU884" s="18" t="s">
        <v>92</v>
      </c>
    </row>
    <row r="885" spans="1:51" s="14" customFormat="1" ht="12">
      <c r="A885" s="14"/>
      <c r="B885" s="289"/>
      <c r="C885" s="290"/>
      <c r="D885" s="263" t="s">
        <v>203</v>
      </c>
      <c r="E885" s="291" t="s">
        <v>1</v>
      </c>
      <c r="F885" s="292" t="s">
        <v>1195</v>
      </c>
      <c r="G885" s="290"/>
      <c r="H885" s="291" t="s">
        <v>1</v>
      </c>
      <c r="I885" s="293"/>
      <c r="J885" s="290"/>
      <c r="K885" s="290"/>
      <c r="L885" s="294"/>
      <c r="M885" s="295"/>
      <c r="N885" s="296"/>
      <c r="O885" s="296"/>
      <c r="P885" s="296"/>
      <c r="Q885" s="296"/>
      <c r="R885" s="296"/>
      <c r="S885" s="296"/>
      <c r="T885" s="29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98" t="s">
        <v>203</v>
      </c>
      <c r="AU885" s="298" t="s">
        <v>92</v>
      </c>
      <c r="AV885" s="14" t="s">
        <v>90</v>
      </c>
      <c r="AW885" s="14" t="s">
        <v>35</v>
      </c>
      <c r="AX885" s="14" t="s">
        <v>82</v>
      </c>
      <c r="AY885" s="298" t="s">
        <v>195</v>
      </c>
    </row>
    <row r="886" spans="1:51" s="13" customFormat="1" ht="12">
      <c r="A886" s="13"/>
      <c r="B886" s="267"/>
      <c r="C886" s="268"/>
      <c r="D886" s="263" t="s">
        <v>203</v>
      </c>
      <c r="E886" s="269" t="s">
        <v>1</v>
      </c>
      <c r="F886" s="270" t="s">
        <v>90</v>
      </c>
      <c r="G886" s="268"/>
      <c r="H886" s="271">
        <v>1</v>
      </c>
      <c r="I886" s="272"/>
      <c r="J886" s="268"/>
      <c r="K886" s="268"/>
      <c r="L886" s="273"/>
      <c r="M886" s="274"/>
      <c r="N886" s="275"/>
      <c r="O886" s="275"/>
      <c r="P886" s="275"/>
      <c r="Q886" s="275"/>
      <c r="R886" s="275"/>
      <c r="S886" s="275"/>
      <c r="T886" s="27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77" t="s">
        <v>203</v>
      </c>
      <c r="AU886" s="277" t="s">
        <v>92</v>
      </c>
      <c r="AV886" s="13" t="s">
        <v>92</v>
      </c>
      <c r="AW886" s="13" t="s">
        <v>35</v>
      </c>
      <c r="AX886" s="13" t="s">
        <v>90</v>
      </c>
      <c r="AY886" s="277" t="s">
        <v>195</v>
      </c>
    </row>
    <row r="887" spans="1:65" s="2" customFormat="1" ht="24.15" customHeight="1">
      <c r="A887" s="41"/>
      <c r="B887" s="42"/>
      <c r="C887" s="278" t="s">
        <v>1196</v>
      </c>
      <c r="D887" s="278" t="s">
        <v>206</v>
      </c>
      <c r="E887" s="279" t="s">
        <v>1197</v>
      </c>
      <c r="F887" s="280" t="s">
        <v>1198</v>
      </c>
      <c r="G887" s="281" t="s">
        <v>353</v>
      </c>
      <c r="H887" s="282">
        <v>1</v>
      </c>
      <c r="I887" s="283"/>
      <c r="J887" s="284">
        <f>ROUND(I887*H887,2)</f>
        <v>0</v>
      </c>
      <c r="K887" s="285"/>
      <c r="L887" s="286"/>
      <c r="M887" s="287" t="s">
        <v>1</v>
      </c>
      <c r="N887" s="288" t="s">
        <v>47</v>
      </c>
      <c r="O887" s="94"/>
      <c r="P887" s="260">
        <f>O887*H887</f>
        <v>0</v>
      </c>
      <c r="Q887" s="260">
        <v>0.0215</v>
      </c>
      <c r="R887" s="260">
        <f>Q887*H887</f>
        <v>0.0215</v>
      </c>
      <c r="S887" s="260">
        <v>0</v>
      </c>
      <c r="T887" s="261">
        <f>S887*H887</f>
        <v>0</v>
      </c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R887" s="262" t="s">
        <v>405</v>
      </c>
      <c r="AT887" s="262" t="s">
        <v>206</v>
      </c>
      <c r="AU887" s="262" t="s">
        <v>92</v>
      </c>
      <c r="AY887" s="18" t="s">
        <v>195</v>
      </c>
      <c r="BE887" s="154">
        <f>IF(N887="základní",J887,0)</f>
        <v>0</v>
      </c>
      <c r="BF887" s="154">
        <f>IF(N887="snížená",J887,0)</f>
        <v>0</v>
      </c>
      <c r="BG887" s="154">
        <f>IF(N887="zákl. přenesená",J887,0)</f>
        <v>0</v>
      </c>
      <c r="BH887" s="154">
        <f>IF(N887="sníž. přenesená",J887,0)</f>
        <v>0</v>
      </c>
      <c r="BI887" s="154">
        <f>IF(N887="nulová",J887,0)</f>
        <v>0</v>
      </c>
      <c r="BJ887" s="18" t="s">
        <v>90</v>
      </c>
      <c r="BK887" s="154">
        <f>ROUND(I887*H887,2)</f>
        <v>0</v>
      </c>
      <c r="BL887" s="18" t="s">
        <v>308</v>
      </c>
      <c r="BM887" s="262" t="s">
        <v>1199</v>
      </c>
    </row>
    <row r="888" spans="1:47" s="2" customFormat="1" ht="12">
      <c r="A888" s="41"/>
      <c r="B888" s="42"/>
      <c r="C888" s="43"/>
      <c r="D888" s="263" t="s">
        <v>202</v>
      </c>
      <c r="E888" s="43"/>
      <c r="F888" s="264" t="s">
        <v>1198</v>
      </c>
      <c r="G888" s="43"/>
      <c r="H888" s="43"/>
      <c r="I888" s="221"/>
      <c r="J888" s="43"/>
      <c r="K888" s="43"/>
      <c r="L888" s="44"/>
      <c r="M888" s="265"/>
      <c r="N888" s="266"/>
      <c r="O888" s="94"/>
      <c r="P888" s="94"/>
      <c r="Q888" s="94"/>
      <c r="R888" s="94"/>
      <c r="S888" s="94"/>
      <c r="T888" s="95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18" t="s">
        <v>202</v>
      </c>
      <c r="AU888" s="18" t="s">
        <v>92</v>
      </c>
    </row>
    <row r="889" spans="1:65" s="2" customFormat="1" ht="24.15" customHeight="1">
      <c r="A889" s="41"/>
      <c r="B889" s="42"/>
      <c r="C889" s="250" t="s">
        <v>1200</v>
      </c>
      <c r="D889" s="250" t="s">
        <v>196</v>
      </c>
      <c r="E889" s="251" t="s">
        <v>1201</v>
      </c>
      <c r="F889" s="252" t="s">
        <v>1202</v>
      </c>
      <c r="G889" s="253" t="s">
        <v>353</v>
      </c>
      <c r="H889" s="254">
        <v>1</v>
      </c>
      <c r="I889" s="255"/>
      <c r="J889" s="256">
        <f>ROUND(I889*H889,2)</f>
        <v>0</v>
      </c>
      <c r="K889" s="257"/>
      <c r="L889" s="44"/>
      <c r="M889" s="258" t="s">
        <v>1</v>
      </c>
      <c r="N889" s="259" t="s">
        <v>47</v>
      </c>
      <c r="O889" s="94"/>
      <c r="P889" s="260">
        <f>O889*H889</f>
        <v>0</v>
      </c>
      <c r="Q889" s="260">
        <v>0</v>
      </c>
      <c r="R889" s="260">
        <f>Q889*H889</f>
        <v>0</v>
      </c>
      <c r="S889" s="260">
        <v>0</v>
      </c>
      <c r="T889" s="261">
        <f>S889*H889</f>
        <v>0</v>
      </c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R889" s="262" t="s">
        <v>308</v>
      </c>
      <c r="AT889" s="262" t="s">
        <v>196</v>
      </c>
      <c r="AU889" s="262" t="s">
        <v>92</v>
      </c>
      <c r="AY889" s="18" t="s">
        <v>195</v>
      </c>
      <c r="BE889" s="154">
        <f>IF(N889="základní",J889,0)</f>
        <v>0</v>
      </c>
      <c r="BF889" s="154">
        <f>IF(N889="snížená",J889,0)</f>
        <v>0</v>
      </c>
      <c r="BG889" s="154">
        <f>IF(N889="zákl. přenesená",J889,0)</f>
        <v>0</v>
      </c>
      <c r="BH889" s="154">
        <f>IF(N889="sníž. přenesená",J889,0)</f>
        <v>0</v>
      </c>
      <c r="BI889" s="154">
        <f>IF(N889="nulová",J889,0)</f>
        <v>0</v>
      </c>
      <c r="BJ889" s="18" t="s">
        <v>90</v>
      </c>
      <c r="BK889" s="154">
        <f>ROUND(I889*H889,2)</f>
        <v>0</v>
      </c>
      <c r="BL889" s="18" t="s">
        <v>308</v>
      </c>
      <c r="BM889" s="262" t="s">
        <v>1203</v>
      </c>
    </row>
    <row r="890" spans="1:47" s="2" customFormat="1" ht="12">
      <c r="A890" s="41"/>
      <c r="B890" s="42"/>
      <c r="C890" s="43"/>
      <c r="D890" s="263" t="s">
        <v>202</v>
      </c>
      <c r="E890" s="43"/>
      <c r="F890" s="264" t="s">
        <v>1202</v>
      </c>
      <c r="G890" s="43"/>
      <c r="H890" s="43"/>
      <c r="I890" s="221"/>
      <c r="J890" s="43"/>
      <c r="K890" s="43"/>
      <c r="L890" s="44"/>
      <c r="M890" s="265"/>
      <c r="N890" s="266"/>
      <c r="O890" s="94"/>
      <c r="P890" s="94"/>
      <c r="Q890" s="94"/>
      <c r="R890" s="94"/>
      <c r="S890" s="94"/>
      <c r="T890" s="95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T890" s="18" t="s">
        <v>202</v>
      </c>
      <c r="AU890" s="18" t="s">
        <v>92</v>
      </c>
    </row>
    <row r="891" spans="1:51" s="14" customFormat="1" ht="12">
      <c r="A891" s="14"/>
      <c r="B891" s="289"/>
      <c r="C891" s="290"/>
      <c r="D891" s="263" t="s">
        <v>203</v>
      </c>
      <c r="E891" s="291" t="s">
        <v>1</v>
      </c>
      <c r="F891" s="292" t="s">
        <v>1204</v>
      </c>
      <c r="G891" s="290"/>
      <c r="H891" s="291" t="s">
        <v>1</v>
      </c>
      <c r="I891" s="293"/>
      <c r="J891" s="290"/>
      <c r="K891" s="290"/>
      <c r="L891" s="294"/>
      <c r="M891" s="295"/>
      <c r="N891" s="296"/>
      <c r="O891" s="296"/>
      <c r="P891" s="296"/>
      <c r="Q891" s="296"/>
      <c r="R891" s="296"/>
      <c r="S891" s="296"/>
      <c r="T891" s="29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98" t="s">
        <v>203</v>
      </c>
      <c r="AU891" s="298" t="s">
        <v>92</v>
      </c>
      <c r="AV891" s="14" t="s">
        <v>90</v>
      </c>
      <c r="AW891" s="14" t="s">
        <v>35</v>
      </c>
      <c r="AX891" s="14" t="s">
        <v>82</v>
      </c>
      <c r="AY891" s="298" t="s">
        <v>195</v>
      </c>
    </row>
    <row r="892" spans="1:51" s="13" customFormat="1" ht="12">
      <c r="A892" s="13"/>
      <c r="B892" s="267"/>
      <c r="C892" s="268"/>
      <c r="D892" s="263" t="s">
        <v>203</v>
      </c>
      <c r="E892" s="269" t="s">
        <v>1</v>
      </c>
      <c r="F892" s="270" t="s">
        <v>90</v>
      </c>
      <c r="G892" s="268"/>
      <c r="H892" s="271">
        <v>1</v>
      </c>
      <c r="I892" s="272"/>
      <c r="J892" s="268"/>
      <c r="K892" s="268"/>
      <c r="L892" s="273"/>
      <c r="M892" s="274"/>
      <c r="N892" s="275"/>
      <c r="O892" s="275"/>
      <c r="P892" s="275"/>
      <c r="Q892" s="275"/>
      <c r="R892" s="275"/>
      <c r="S892" s="275"/>
      <c r="T892" s="276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77" t="s">
        <v>203</v>
      </c>
      <c r="AU892" s="277" t="s">
        <v>92</v>
      </c>
      <c r="AV892" s="13" t="s">
        <v>92</v>
      </c>
      <c r="AW892" s="13" t="s">
        <v>35</v>
      </c>
      <c r="AX892" s="13" t="s">
        <v>90</v>
      </c>
      <c r="AY892" s="277" t="s">
        <v>195</v>
      </c>
    </row>
    <row r="893" spans="1:65" s="2" customFormat="1" ht="37.8" customHeight="1">
      <c r="A893" s="41"/>
      <c r="B893" s="42"/>
      <c r="C893" s="278" t="s">
        <v>1205</v>
      </c>
      <c r="D893" s="278" t="s">
        <v>206</v>
      </c>
      <c r="E893" s="279" t="s">
        <v>1206</v>
      </c>
      <c r="F893" s="280" t="s">
        <v>1207</v>
      </c>
      <c r="G893" s="281" t="s">
        <v>353</v>
      </c>
      <c r="H893" s="282">
        <v>1</v>
      </c>
      <c r="I893" s="283"/>
      <c r="J893" s="284">
        <f>ROUND(I893*H893,2)</f>
        <v>0</v>
      </c>
      <c r="K893" s="285"/>
      <c r="L893" s="286"/>
      <c r="M893" s="287" t="s">
        <v>1</v>
      </c>
      <c r="N893" s="288" t="s">
        <v>47</v>
      </c>
      <c r="O893" s="94"/>
      <c r="P893" s="260">
        <f>O893*H893</f>
        <v>0</v>
      </c>
      <c r="Q893" s="260">
        <v>0</v>
      </c>
      <c r="R893" s="260">
        <f>Q893*H893</f>
        <v>0</v>
      </c>
      <c r="S893" s="260">
        <v>0</v>
      </c>
      <c r="T893" s="261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62" t="s">
        <v>405</v>
      </c>
      <c r="AT893" s="262" t="s">
        <v>206</v>
      </c>
      <c r="AU893" s="262" t="s">
        <v>92</v>
      </c>
      <c r="AY893" s="18" t="s">
        <v>195</v>
      </c>
      <c r="BE893" s="154">
        <f>IF(N893="základní",J893,0)</f>
        <v>0</v>
      </c>
      <c r="BF893" s="154">
        <f>IF(N893="snížená",J893,0)</f>
        <v>0</v>
      </c>
      <c r="BG893" s="154">
        <f>IF(N893="zákl. přenesená",J893,0)</f>
        <v>0</v>
      </c>
      <c r="BH893" s="154">
        <f>IF(N893="sníž. přenesená",J893,0)</f>
        <v>0</v>
      </c>
      <c r="BI893" s="154">
        <f>IF(N893="nulová",J893,0)</f>
        <v>0</v>
      </c>
      <c r="BJ893" s="18" t="s">
        <v>90</v>
      </c>
      <c r="BK893" s="154">
        <f>ROUND(I893*H893,2)</f>
        <v>0</v>
      </c>
      <c r="BL893" s="18" t="s">
        <v>308</v>
      </c>
      <c r="BM893" s="262" t="s">
        <v>1208</v>
      </c>
    </row>
    <row r="894" spans="1:47" s="2" customFormat="1" ht="12">
      <c r="A894" s="41"/>
      <c r="B894" s="42"/>
      <c r="C894" s="43"/>
      <c r="D894" s="263" t="s">
        <v>202</v>
      </c>
      <c r="E894" s="43"/>
      <c r="F894" s="264" t="s">
        <v>1207</v>
      </c>
      <c r="G894" s="43"/>
      <c r="H894" s="43"/>
      <c r="I894" s="221"/>
      <c r="J894" s="43"/>
      <c r="K894" s="43"/>
      <c r="L894" s="44"/>
      <c r="M894" s="265"/>
      <c r="N894" s="266"/>
      <c r="O894" s="94"/>
      <c r="P894" s="94"/>
      <c r="Q894" s="94"/>
      <c r="R894" s="94"/>
      <c r="S894" s="94"/>
      <c r="T894" s="95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18" t="s">
        <v>202</v>
      </c>
      <c r="AU894" s="18" t="s">
        <v>92</v>
      </c>
    </row>
    <row r="895" spans="1:65" s="2" customFormat="1" ht="24.15" customHeight="1">
      <c r="A895" s="41"/>
      <c r="B895" s="42"/>
      <c r="C895" s="250" t="s">
        <v>1209</v>
      </c>
      <c r="D895" s="250" t="s">
        <v>196</v>
      </c>
      <c r="E895" s="251" t="s">
        <v>1210</v>
      </c>
      <c r="F895" s="252" t="s">
        <v>1211</v>
      </c>
      <c r="G895" s="253" t="s">
        <v>353</v>
      </c>
      <c r="H895" s="254">
        <v>4</v>
      </c>
      <c r="I895" s="255"/>
      <c r="J895" s="256">
        <f>ROUND(I895*H895,2)</f>
        <v>0</v>
      </c>
      <c r="K895" s="257"/>
      <c r="L895" s="44"/>
      <c r="M895" s="258" t="s">
        <v>1</v>
      </c>
      <c r="N895" s="259" t="s">
        <v>47</v>
      </c>
      <c r="O895" s="94"/>
      <c r="P895" s="260">
        <f>O895*H895</f>
        <v>0</v>
      </c>
      <c r="Q895" s="260">
        <v>0</v>
      </c>
      <c r="R895" s="260">
        <f>Q895*H895</f>
        <v>0</v>
      </c>
      <c r="S895" s="260">
        <v>0</v>
      </c>
      <c r="T895" s="261">
        <f>S895*H895</f>
        <v>0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62" t="s">
        <v>308</v>
      </c>
      <c r="AT895" s="262" t="s">
        <v>196</v>
      </c>
      <c r="AU895" s="262" t="s">
        <v>92</v>
      </c>
      <c r="AY895" s="18" t="s">
        <v>195</v>
      </c>
      <c r="BE895" s="154">
        <f>IF(N895="základní",J895,0)</f>
        <v>0</v>
      </c>
      <c r="BF895" s="154">
        <f>IF(N895="snížená",J895,0)</f>
        <v>0</v>
      </c>
      <c r="BG895" s="154">
        <f>IF(N895="zákl. přenesená",J895,0)</f>
        <v>0</v>
      </c>
      <c r="BH895" s="154">
        <f>IF(N895="sníž. přenesená",J895,0)</f>
        <v>0</v>
      </c>
      <c r="BI895" s="154">
        <f>IF(N895="nulová",J895,0)</f>
        <v>0</v>
      </c>
      <c r="BJ895" s="18" t="s">
        <v>90</v>
      </c>
      <c r="BK895" s="154">
        <f>ROUND(I895*H895,2)</f>
        <v>0</v>
      </c>
      <c r="BL895" s="18" t="s">
        <v>308</v>
      </c>
      <c r="BM895" s="262" t="s">
        <v>1212</v>
      </c>
    </row>
    <row r="896" spans="1:47" s="2" customFormat="1" ht="12">
      <c r="A896" s="41"/>
      <c r="B896" s="42"/>
      <c r="C896" s="43"/>
      <c r="D896" s="263" t="s">
        <v>202</v>
      </c>
      <c r="E896" s="43"/>
      <c r="F896" s="264" t="s">
        <v>1211</v>
      </c>
      <c r="G896" s="43"/>
      <c r="H896" s="43"/>
      <c r="I896" s="221"/>
      <c r="J896" s="43"/>
      <c r="K896" s="43"/>
      <c r="L896" s="44"/>
      <c r="M896" s="265"/>
      <c r="N896" s="266"/>
      <c r="O896" s="94"/>
      <c r="P896" s="94"/>
      <c r="Q896" s="94"/>
      <c r="R896" s="94"/>
      <c r="S896" s="94"/>
      <c r="T896" s="95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18" t="s">
        <v>202</v>
      </c>
      <c r="AU896" s="18" t="s">
        <v>92</v>
      </c>
    </row>
    <row r="897" spans="1:51" s="14" customFormat="1" ht="12">
      <c r="A897" s="14"/>
      <c r="B897" s="289"/>
      <c r="C897" s="290"/>
      <c r="D897" s="263" t="s">
        <v>203</v>
      </c>
      <c r="E897" s="291" t="s">
        <v>1</v>
      </c>
      <c r="F897" s="292" t="s">
        <v>1213</v>
      </c>
      <c r="G897" s="290"/>
      <c r="H897" s="291" t="s">
        <v>1</v>
      </c>
      <c r="I897" s="293"/>
      <c r="J897" s="290"/>
      <c r="K897" s="290"/>
      <c r="L897" s="294"/>
      <c r="M897" s="295"/>
      <c r="N897" s="296"/>
      <c r="O897" s="296"/>
      <c r="P897" s="296"/>
      <c r="Q897" s="296"/>
      <c r="R897" s="296"/>
      <c r="S897" s="296"/>
      <c r="T897" s="29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98" t="s">
        <v>203</v>
      </c>
      <c r="AU897" s="298" t="s">
        <v>92</v>
      </c>
      <c r="AV897" s="14" t="s">
        <v>90</v>
      </c>
      <c r="AW897" s="14" t="s">
        <v>35</v>
      </c>
      <c r="AX897" s="14" t="s">
        <v>82</v>
      </c>
      <c r="AY897" s="298" t="s">
        <v>195</v>
      </c>
    </row>
    <row r="898" spans="1:51" s="13" customFormat="1" ht="12">
      <c r="A898" s="13"/>
      <c r="B898" s="267"/>
      <c r="C898" s="268"/>
      <c r="D898" s="263" t="s">
        <v>203</v>
      </c>
      <c r="E898" s="269" t="s">
        <v>1</v>
      </c>
      <c r="F898" s="270" t="s">
        <v>200</v>
      </c>
      <c r="G898" s="268"/>
      <c r="H898" s="271">
        <v>4</v>
      </c>
      <c r="I898" s="272"/>
      <c r="J898" s="268"/>
      <c r="K898" s="268"/>
      <c r="L898" s="273"/>
      <c r="M898" s="274"/>
      <c r="N898" s="275"/>
      <c r="O898" s="275"/>
      <c r="P898" s="275"/>
      <c r="Q898" s="275"/>
      <c r="R898" s="275"/>
      <c r="S898" s="275"/>
      <c r="T898" s="27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77" t="s">
        <v>203</v>
      </c>
      <c r="AU898" s="277" t="s">
        <v>92</v>
      </c>
      <c r="AV898" s="13" t="s">
        <v>92</v>
      </c>
      <c r="AW898" s="13" t="s">
        <v>35</v>
      </c>
      <c r="AX898" s="13" t="s">
        <v>90</v>
      </c>
      <c r="AY898" s="277" t="s">
        <v>195</v>
      </c>
    </row>
    <row r="899" spans="1:65" s="2" customFormat="1" ht="16.5" customHeight="1">
      <c r="A899" s="41"/>
      <c r="B899" s="42"/>
      <c r="C899" s="278" t="s">
        <v>1214</v>
      </c>
      <c r="D899" s="278" t="s">
        <v>206</v>
      </c>
      <c r="E899" s="279" t="s">
        <v>1215</v>
      </c>
      <c r="F899" s="280" t="s">
        <v>1216</v>
      </c>
      <c r="G899" s="281" t="s">
        <v>353</v>
      </c>
      <c r="H899" s="282">
        <v>4</v>
      </c>
      <c r="I899" s="283"/>
      <c r="J899" s="284">
        <f>ROUND(I899*H899,2)</f>
        <v>0</v>
      </c>
      <c r="K899" s="285"/>
      <c r="L899" s="286"/>
      <c r="M899" s="287" t="s">
        <v>1</v>
      </c>
      <c r="N899" s="288" t="s">
        <v>47</v>
      </c>
      <c r="O899" s="94"/>
      <c r="P899" s="260">
        <f>O899*H899</f>
        <v>0</v>
      </c>
      <c r="Q899" s="260">
        <v>0.11</v>
      </c>
      <c r="R899" s="260">
        <f>Q899*H899</f>
        <v>0.44</v>
      </c>
      <c r="S899" s="260">
        <v>0</v>
      </c>
      <c r="T899" s="261">
        <f>S899*H899</f>
        <v>0</v>
      </c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R899" s="262" t="s">
        <v>405</v>
      </c>
      <c r="AT899" s="262" t="s">
        <v>206</v>
      </c>
      <c r="AU899" s="262" t="s">
        <v>92</v>
      </c>
      <c r="AY899" s="18" t="s">
        <v>195</v>
      </c>
      <c r="BE899" s="154">
        <f>IF(N899="základní",J899,0)</f>
        <v>0</v>
      </c>
      <c r="BF899" s="154">
        <f>IF(N899="snížená",J899,0)</f>
        <v>0</v>
      </c>
      <c r="BG899" s="154">
        <f>IF(N899="zákl. přenesená",J899,0)</f>
        <v>0</v>
      </c>
      <c r="BH899" s="154">
        <f>IF(N899="sníž. přenesená",J899,0)</f>
        <v>0</v>
      </c>
      <c r="BI899" s="154">
        <f>IF(N899="nulová",J899,0)</f>
        <v>0</v>
      </c>
      <c r="BJ899" s="18" t="s">
        <v>90</v>
      </c>
      <c r="BK899" s="154">
        <f>ROUND(I899*H899,2)</f>
        <v>0</v>
      </c>
      <c r="BL899" s="18" t="s">
        <v>308</v>
      </c>
      <c r="BM899" s="262" t="s">
        <v>1217</v>
      </c>
    </row>
    <row r="900" spans="1:47" s="2" customFormat="1" ht="12">
      <c r="A900" s="41"/>
      <c r="B900" s="42"/>
      <c r="C900" s="43"/>
      <c r="D900" s="263" t="s">
        <v>202</v>
      </c>
      <c r="E900" s="43"/>
      <c r="F900" s="264" t="s">
        <v>1216</v>
      </c>
      <c r="G900" s="43"/>
      <c r="H900" s="43"/>
      <c r="I900" s="221"/>
      <c r="J900" s="43"/>
      <c r="K900" s="43"/>
      <c r="L900" s="44"/>
      <c r="M900" s="265"/>
      <c r="N900" s="266"/>
      <c r="O900" s="94"/>
      <c r="P900" s="94"/>
      <c r="Q900" s="94"/>
      <c r="R900" s="94"/>
      <c r="S900" s="94"/>
      <c r="T900" s="95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T900" s="18" t="s">
        <v>202</v>
      </c>
      <c r="AU900" s="18" t="s">
        <v>92</v>
      </c>
    </row>
    <row r="901" spans="1:65" s="2" customFormat="1" ht="33" customHeight="1">
      <c r="A901" s="41"/>
      <c r="B901" s="42"/>
      <c r="C901" s="250" t="s">
        <v>1218</v>
      </c>
      <c r="D901" s="250" t="s">
        <v>196</v>
      </c>
      <c r="E901" s="251" t="s">
        <v>1219</v>
      </c>
      <c r="F901" s="252" t="s">
        <v>1220</v>
      </c>
      <c r="G901" s="253" t="s">
        <v>353</v>
      </c>
      <c r="H901" s="254">
        <v>4</v>
      </c>
      <c r="I901" s="255"/>
      <c r="J901" s="256">
        <f>ROUND(I901*H901,2)</f>
        <v>0</v>
      </c>
      <c r="K901" s="257"/>
      <c r="L901" s="44"/>
      <c r="M901" s="258" t="s">
        <v>1</v>
      </c>
      <c r="N901" s="259" t="s">
        <v>47</v>
      </c>
      <c r="O901" s="94"/>
      <c r="P901" s="260">
        <f>O901*H901</f>
        <v>0</v>
      </c>
      <c r="Q901" s="260">
        <v>0</v>
      </c>
      <c r="R901" s="260">
        <f>Q901*H901</f>
        <v>0</v>
      </c>
      <c r="S901" s="260">
        <v>0</v>
      </c>
      <c r="T901" s="261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62" t="s">
        <v>308</v>
      </c>
      <c r="AT901" s="262" t="s">
        <v>196</v>
      </c>
      <c r="AU901" s="262" t="s">
        <v>92</v>
      </c>
      <c r="AY901" s="18" t="s">
        <v>195</v>
      </c>
      <c r="BE901" s="154">
        <f>IF(N901="základní",J901,0)</f>
        <v>0</v>
      </c>
      <c r="BF901" s="154">
        <f>IF(N901="snížená",J901,0)</f>
        <v>0</v>
      </c>
      <c r="BG901" s="154">
        <f>IF(N901="zákl. přenesená",J901,0)</f>
        <v>0</v>
      </c>
      <c r="BH901" s="154">
        <f>IF(N901="sníž. přenesená",J901,0)</f>
        <v>0</v>
      </c>
      <c r="BI901" s="154">
        <f>IF(N901="nulová",J901,0)</f>
        <v>0</v>
      </c>
      <c r="BJ901" s="18" t="s">
        <v>90</v>
      </c>
      <c r="BK901" s="154">
        <f>ROUND(I901*H901,2)</f>
        <v>0</v>
      </c>
      <c r="BL901" s="18" t="s">
        <v>308</v>
      </c>
      <c r="BM901" s="262" t="s">
        <v>1221</v>
      </c>
    </row>
    <row r="902" spans="1:47" s="2" customFormat="1" ht="12">
      <c r="A902" s="41"/>
      <c r="B902" s="42"/>
      <c r="C902" s="43"/>
      <c r="D902" s="263" t="s">
        <v>202</v>
      </c>
      <c r="E902" s="43"/>
      <c r="F902" s="264" t="s">
        <v>1220</v>
      </c>
      <c r="G902" s="43"/>
      <c r="H902" s="43"/>
      <c r="I902" s="221"/>
      <c r="J902" s="43"/>
      <c r="K902" s="43"/>
      <c r="L902" s="44"/>
      <c r="M902" s="265"/>
      <c r="N902" s="266"/>
      <c r="O902" s="94"/>
      <c r="P902" s="94"/>
      <c r="Q902" s="94"/>
      <c r="R902" s="94"/>
      <c r="S902" s="94"/>
      <c r="T902" s="95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18" t="s">
        <v>202</v>
      </c>
      <c r="AU902" s="18" t="s">
        <v>92</v>
      </c>
    </row>
    <row r="903" spans="1:51" s="14" customFormat="1" ht="12">
      <c r="A903" s="14"/>
      <c r="B903" s="289"/>
      <c r="C903" s="290"/>
      <c r="D903" s="263" t="s">
        <v>203</v>
      </c>
      <c r="E903" s="291" t="s">
        <v>1</v>
      </c>
      <c r="F903" s="292" t="s">
        <v>1222</v>
      </c>
      <c r="G903" s="290"/>
      <c r="H903" s="291" t="s">
        <v>1</v>
      </c>
      <c r="I903" s="293"/>
      <c r="J903" s="290"/>
      <c r="K903" s="290"/>
      <c r="L903" s="294"/>
      <c r="M903" s="295"/>
      <c r="N903" s="296"/>
      <c r="O903" s="296"/>
      <c r="P903" s="296"/>
      <c r="Q903" s="296"/>
      <c r="R903" s="296"/>
      <c r="S903" s="296"/>
      <c r="T903" s="297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98" t="s">
        <v>203</v>
      </c>
      <c r="AU903" s="298" t="s">
        <v>92</v>
      </c>
      <c r="AV903" s="14" t="s">
        <v>90</v>
      </c>
      <c r="AW903" s="14" t="s">
        <v>35</v>
      </c>
      <c r="AX903" s="14" t="s">
        <v>82</v>
      </c>
      <c r="AY903" s="298" t="s">
        <v>195</v>
      </c>
    </row>
    <row r="904" spans="1:51" s="13" customFormat="1" ht="12">
      <c r="A904" s="13"/>
      <c r="B904" s="267"/>
      <c r="C904" s="268"/>
      <c r="D904" s="263" t="s">
        <v>203</v>
      </c>
      <c r="E904" s="269" t="s">
        <v>1</v>
      </c>
      <c r="F904" s="270" t="s">
        <v>200</v>
      </c>
      <c r="G904" s="268"/>
      <c r="H904" s="271">
        <v>4</v>
      </c>
      <c r="I904" s="272"/>
      <c r="J904" s="268"/>
      <c r="K904" s="268"/>
      <c r="L904" s="273"/>
      <c r="M904" s="274"/>
      <c r="N904" s="275"/>
      <c r="O904" s="275"/>
      <c r="P904" s="275"/>
      <c r="Q904" s="275"/>
      <c r="R904" s="275"/>
      <c r="S904" s="275"/>
      <c r="T904" s="27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77" t="s">
        <v>203</v>
      </c>
      <c r="AU904" s="277" t="s">
        <v>92</v>
      </c>
      <c r="AV904" s="13" t="s">
        <v>92</v>
      </c>
      <c r="AW904" s="13" t="s">
        <v>35</v>
      </c>
      <c r="AX904" s="13" t="s">
        <v>90</v>
      </c>
      <c r="AY904" s="277" t="s">
        <v>195</v>
      </c>
    </row>
    <row r="905" spans="1:65" s="2" customFormat="1" ht="16.5" customHeight="1">
      <c r="A905" s="41"/>
      <c r="B905" s="42"/>
      <c r="C905" s="278" t="s">
        <v>1223</v>
      </c>
      <c r="D905" s="278" t="s">
        <v>206</v>
      </c>
      <c r="E905" s="279" t="s">
        <v>1224</v>
      </c>
      <c r="F905" s="280" t="s">
        <v>1225</v>
      </c>
      <c r="G905" s="281" t="s">
        <v>353</v>
      </c>
      <c r="H905" s="282">
        <v>4</v>
      </c>
      <c r="I905" s="283"/>
      <c r="J905" s="284">
        <f>ROUND(I905*H905,2)</f>
        <v>0</v>
      </c>
      <c r="K905" s="285"/>
      <c r="L905" s="286"/>
      <c r="M905" s="287" t="s">
        <v>1</v>
      </c>
      <c r="N905" s="288" t="s">
        <v>47</v>
      </c>
      <c r="O905" s="94"/>
      <c r="P905" s="260">
        <f>O905*H905</f>
        <v>0</v>
      </c>
      <c r="Q905" s="260">
        <v>0.17</v>
      </c>
      <c r="R905" s="260">
        <f>Q905*H905</f>
        <v>0.68</v>
      </c>
      <c r="S905" s="260">
        <v>0</v>
      </c>
      <c r="T905" s="261">
        <f>S905*H905</f>
        <v>0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62" t="s">
        <v>405</v>
      </c>
      <c r="AT905" s="262" t="s">
        <v>206</v>
      </c>
      <c r="AU905" s="262" t="s">
        <v>92</v>
      </c>
      <c r="AY905" s="18" t="s">
        <v>195</v>
      </c>
      <c r="BE905" s="154">
        <f>IF(N905="základní",J905,0)</f>
        <v>0</v>
      </c>
      <c r="BF905" s="154">
        <f>IF(N905="snížená",J905,0)</f>
        <v>0</v>
      </c>
      <c r="BG905" s="154">
        <f>IF(N905="zákl. přenesená",J905,0)</f>
        <v>0</v>
      </c>
      <c r="BH905" s="154">
        <f>IF(N905="sníž. přenesená",J905,0)</f>
        <v>0</v>
      </c>
      <c r="BI905" s="154">
        <f>IF(N905="nulová",J905,0)</f>
        <v>0</v>
      </c>
      <c r="BJ905" s="18" t="s">
        <v>90</v>
      </c>
      <c r="BK905" s="154">
        <f>ROUND(I905*H905,2)</f>
        <v>0</v>
      </c>
      <c r="BL905" s="18" t="s">
        <v>308</v>
      </c>
      <c r="BM905" s="262" t="s">
        <v>1226</v>
      </c>
    </row>
    <row r="906" spans="1:47" s="2" customFormat="1" ht="12">
      <c r="A906" s="41"/>
      <c r="B906" s="42"/>
      <c r="C906" s="43"/>
      <c r="D906" s="263" t="s">
        <v>202</v>
      </c>
      <c r="E906" s="43"/>
      <c r="F906" s="264" t="s">
        <v>1225</v>
      </c>
      <c r="G906" s="43"/>
      <c r="H906" s="43"/>
      <c r="I906" s="221"/>
      <c r="J906" s="43"/>
      <c r="K906" s="43"/>
      <c r="L906" s="44"/>
      <c r="M906" s="265"/>
      <c r="N906" s="266"/>
      <c r="O906" s="94"/>
      <c r="P906" s="94"/>
      <c r="Q906" s="94"/>
      <c r="R906" s="94"/>
      <c r="S906" s="94"/>
      <c r="T906" s="95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18" t="s">
        <v>202</v>
      </c>
      <c r="AU906" s="18" t="s">
        <v>92</v>
      </c>
    </row>
    <row r="907" spans="1:65" s="2" customFormat="1" ht="24.15" customHeight="1">
      <c r="A907" s="41"/>
      <c r="B907" s="42"/>
      <c r="C907" s="250" t="s">
        <v>1227</v>
      </c>
      <c r="D907" s="250" t="s">
        <v>196</v>
      </c>
      <c r="E907" s="251" t="s">
        <v>1228</v>
      </c>
      <c r="F907" s="252" t="s">
        <v>1229</v>
      </c>
      <c r="G907" s="253" t="s">
        <v>353</v>
      </c>
      <c r="H907" s="254">
        <v>1</v>
      </c>
      <c r="I907" s="255"/>
      <c r="J907" s="256">
        <f>ROUND(I907*H907,2)</f>
        <v>0</v>
      </c>
      <c r="K907" s="257"/>
      <c r="L907" s="44"/>
      <c r="M907" s="258" t="s">
        <v>1</v>
      </c>
      <c r="N907" s="259" t="s">
        <v>47</v>
      </c>
      <c r="O907" s="94"/>
      <c r="P907" s="260">
        <f>O907*H907</f>
        <v>0</v>
      </c>
      <c r="Q907" s="260">
        <v>0.00092</v>
      </c>
      <c r="R907" s="260">
        <f>Q907*H907</f>
        <v>0.00092</v>
      </c>
      <c r="S907" s="260">
        <v>0</v>
      </c>
      <c r="T907" s="261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62" t="s">
        <v>308</v>
      </c>
      <c r="AT907" s="262" t="s">
        <v>196</v>
      </c>
      <c r="AU907" s="262" t="s">
        <v>92</v>
      </c>
      <c r="AY907" s="18" t="s">
        <v>195</v>
      </c>
      <c r="BE907" s="154">
        <f>IF(N907="základní",J907,0)</f>
        <v>0</v>
      </c>
      <c r="BF907" s="154">
        <f>IF(N907="snížená",J907,0)</f>
        <v>0</v>
      </c>
      <c r="BG907" s="154">
        <f>IF(N907="zákl. přenesená",J907,0)</f>
        <v>0</v>
      </c>
      <c r="BH907" s="154">
        <f>IF(N907="sníž. přenesená",J907,0)</f>
        <v>0</v>
      </c>
      <c r="BI907" s="154">
        <f>IF(N907="nulová",J907,0)</f>
        <v>0</v>
      </c>
      <c r="BJ907" s="18" t="s">
        <v>90</v>
      </c>
      <c r="BK907" s="154">
        <f>ROUND(I907*H907,2)</f>
        <v>0</v>
      </c>
      <c r="BL907" s="18" t="s">
        <v>308</v>
      </c>
      <c r="BM907" s="262" t="s">
        <v>1230</v>
      </c>
    </row>
    <row r="908" spans="1:47" s="2" customFormat="1" ht="12">
      <c r="A908" s="41"/>
      <c r="B908" s="42"/>
      <c r="C908" s="43"/>
      <c r="D908" s="263" t="s">
        <v>202</v>
      </c>
      <c r="E908" s="43"/>
      <c r="F908" s="264" t="s">
        <v>1229</v>
      </c>
      <c r="G908" s="43"/>
      <c r="H908" s="43"/>
      <c r="I908" s="221"/>
      <c r="J908" s="43"/>
      <c r="K908" s="43"/>
      <c r="L908" s="44"/>
      <c r="M908" s="265"/>
      <c r="N908" s="266"/>
      <c r="O908" s="94"/>
      <c r="P908" s="94"/>
      <c r="Q908" s="94"/>
      <c r="R908" s="94"/>
      <c r="S908" s="94"/>
      <c r="T908" s="95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18" t="s">
        <v>202</v>
      </c>
      <c r="AU908" s="18" t="s">
        <v>92</v>
      </c>
    </row>
    <row r="909" spans="1:51" s="14" customFormat="1" ht="12">
      <c r="A909" s="14"/>
      <c r="B909" s="289"/>
      <c r="C909" s="290"/>
      <c r="D909" s="263" t="s">
        <v>203</v>
      </c>
      <c r="E909" s="291" t="s">
        <v>1</v>
      </c>
      <c r="F909" s="292" t="s">
        <v>1231</v>
      </c>
      <c r="G909" s="290"/>
      <c r="H909" s="291" t="s">
        <v>1</v>
      </c>
      <c r="I909" s="293"/>
      <c r="J909" s="290"/>
      <c r="K909" s="290"/>
      <c r="L909" s="294"/>
      <c r="M909" s="295"/>
      <c r="N909" s="296"/>
      <c r="O909" s="296"/>
      <c r="P909" s="296"/>
      <c r="Q909" s="296"/>
      <c r="R909" s="296"/>
      <c r="S909" s="296"/>
      <c r="T909" s="29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98" t="s">
        <v>203</v>
      </c>
      <c r="AU909" s="298" t="s">
        <v>92</v>
      </c>
      <c r="AV909" s="14" t="s">
        <v>90</v>
      </c>
      <c r="AW909" s="14" t="s">
        <v>35</v>
      </c>
      <c r="AX909" s="14" t="s">
        <v>82</v>
      </c>
      <c r="AY909" s="298" t="s">
        <v>195</v>
      </c>
    </row>
    <row r="910" spans="1:51" s="13" customFormat="1" ht="12">
      <c r="A910" s="13"/>
      <c r="B910" s="267"/>
      <c r="C910" s="268"/>
      <c r="D910" s="263" t="s">
        <v>203</v>
      </c>
      <c r="E910" s="269" t="s">
        <v>1</v>
      </c>
      <c r="F910" s="270" t="s">
        <v>90</v>
      </c>
      <c r="G910" s="268"/>
      <c r="H910" s="271">
        <v>1</v>
      </c>
      <c r="I910" s="272"/>
      <c r="J910" s="268"/>
      <c r="K910" s="268"/>
      <c r="L910" s="273"/>
      <c r="M910" s="274"/>
      <c r="N910" s="275"/>
      <c r="O910" s="275"/>
      <c r="P910" s="275"/>
      <c r="Q910" s="275"/>
      <c r="R910" s="275"/>
      <c r="S910" s="275"/>
      <c r="T910" s="276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77" t="s">
        <v>203</v>
      </c>
      <c r="AU910" s="277" t="s">
        <v>92</v>
      </c>
      <c r="AV910" s="13" t="s">
        <v>92</v>
      </c>
      <c r="AW910" s="13" t="s">
        <v>35</v>
      </c>
      <c r="AX910" s="13" t="s">
        <v>90</v>
      </c>
      <c r="AY910" s="277" t="s">
        <v>195</v>
      </c>
    </row>
    <row r="911" spans="1:65" s="2" customFormat="1" ht="24.15" customHeight="1">
      <c r="A911" s="41"/>
      <c r="B911" s="42"/>
      <c r="C911" s="278" t="s">
        <v>1232</v>
      </c>
      <c r="D911" s="278" t="s">
        <v>206</v>
      </c>
      <c r="E911" s="279" t="s">
        <v>1233</v>
      </c>
      <c r="F911" s="280" t="s">
        <v>1234</v>
      </c>
      <c r="G911" s="281" t="s">
        <v>199</v>
      </c>
      <c r="H911" s="282">
        <v>2.226</v>
      </c>
      <c r="I911" s="283"/>
      <c r="J911" s="284">
        <f>ROUND(I911*H911,2)</f>
        <v>0</v>
      </c>
      <c r="K911" s="285"/>
      <c r="L911" s="286"/>
      <c r="M911" s="287" t="s">
        <v>1</v>
      </c>
      <c r="N911" s="288" t="s">
        <v>47</v>
      </c>
      <c r="O911" s="94"/>
      <c r="P911" s="260">
        <f>O911*H911</f>
        <v>0</v>
      </c>
      <c r="Q911" s="260">
        <v>0.03388</v>
      </c>
      <c r="R911" s="260">
        <f>Q911*H911</f>
        <v>0.07541688</v>
      </c>
      <c r="S911" s="260">
        <v>0</v>
      </c>
      <c r="T911" s="261">
        <f>S911*H911</f>
        <v>0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62" t="s">
        <v>405</v>
      </c>
      <c r="AT911" s="262" t="s">
        <v>206</v>
      </c>
      <c r="AU911" s="262" t="s">
        <v>92</v>
      </c>
      <c r="AY911" s="18" t="s">
        <v>195</v>
      </c>
      <c r="BE911" s="154">
        <f>IF(N911="základní",J911,0)</f>
        <v>0</v>
      </c>
      <c r="BF911" s="154">
        <f>IF(N911="snížená",J911,0)</f>
        <v>0</v>
      </c>
      <c r="BG911" s="154">
        <f>IF(N911="zákl. přenesená",J911,0)</f>
        <v>0</v>
      </c>
      <c r="BH911" s="154">
        <f>IF(N911="sníž. přenesená",J911,0)</f>
        <v>0</v>
      </c>
      <c r="BI911" s="154">
        <f>IF(N911="nulová",J911,0)</f>
        <v>0</v>
      </c>
      <c r="BJ911" s="18" t="s">
        <v>90</v>
      </c>
      <c r="BK911" s="154">
        <f>ROUND(I911*H911,2)</f>
        <v>0</v>
      </c>
      <c r="BL911" s="18" t="s">
        <v>308</v>
      </c>
      <c r="BM911" s="262" t="s">
        <v>1235</v>
      </c>
    </row>
    <row r="912" spans="1:47" s="2" customFormat="1" ht="12">
      <c r="A912" s="41"/>
      <c r="B912" s="42"/>
      <c r="C912" s="43"/>
      <c r="D912" s="263" t="s">
        <v>202</v>
      </c>
      <c r="E912" s="43"/>
      <c r="F912" s="264" t="s">
        <v>1234</v>
      </c>
      <c r="G912" s="43"/>
      <c r="H912" s="43"/>
      <c r="I912" s="221"/>
      <c r="J912" s="43"/>
      <c r="K912" s="43"/>
      <c r="L912" s="44"/>
      <c r="M912" s="265"/>
      <c r="N912" s="266"/>
      <c r="O912" s="94"/>
      <c r="P912" s="94"/>
      <c r="Q912" s="94"/>
      <c r="R912" s="94"/>
      <c r="S912" s="94"/>
      <c r="T912" s="95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18" t="s">
        <v>202</v>
      </c>
      <c r="AU912" s="18" t="s">
        <v>92</v>
      </c>
    </row>
    <row r="913" spans="1:51" s="13" customFormat="1" ht="12">
      <c r="A913" s="13"/>
      <c r="B913" s="267"/>
      <c r="C913" s="268"/>
      <c r="D913" s="263" t="s">
        <v>203</v>
      </c>
      <c r="E913" s="269" t="s">
        <v>1</v>
      </c>
      <c r="F913" s="270" t="s">
        <v>1236</v>
      </c>
      <c r="G913" s="268"/>
      <c r="H913" s="271">
        <v>2.226</v>
      </c>
      <c r="I913" s="272"/>
      <c r="J913" s="268"/>
      <c r="K913" s="268"/>
      <c r="L913" s="273"/>
      <c r="M913" s="274"/>
      <c r="N913" s="275"/>
      <c r="O913" s="275"/>
      <c r="P913" s="275"/>
      <c r="Q913" s="275"/>
      <c r="R913" s="275"/>
      <c r="S913" s="275"/>
      <c r="T913" s="276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77" t="s">
        <v>203</v>
      </c>
      <c r="AU913" s="277" t="s">
        <v>92</v>
      </c>
      <c r="AV913" s="13" t="s">
        <v>92</v>
      </c>
      <c r="AW913" s="13" t="s">
        <v>35</v>
      </c>
      <c r="AX913" s="13" t="s">
        <v>90</v>
      </c>
      <c r="AY913" s="277" t="s">
        <v>195</v>
      </c>
    </row>
    <row r="914" spans="1:65" s="2" customFormat="1" ht="24.15" customHeight="1">
      <c r="A914" s="41"/>
      <c r="B914" s="42"/>
      <c r="C914" s="250" t="s">
        <v>1237</v>
      </c>
      <c r="D914" s="250" t="s">
        <v>196</v>
      </c>
      <c r="E914" s="251" t="s">
        <v>1238</v>
      </c>
      <c r="F914" s="252" t="s">
        <v>1239</v>
      </c>
      <c r="G914" s="253" t="s">
        <v>353</v>
      </c>
      <c r="H914" s="254">
        <v>3</v>
      </c>
      <c r="I914" s="255"/>
      <c r="J914" s="256">
        <f>ROUND(I914*H914,2)</f>
        <v>0</v>
      </c>
      <c r="K914" s="257"/>
      <c r="L914" s="44"/>
      <c r="M914" s="258" t="s">
        <v>1</v>
      </c>
      <c r="N914" s="259" t="s">
        <v>47</v>
      </c>
      <c r="O914" s="94"/>
      <c r="P914" s="260">
        <f>O914*H914</f>
        <v>0</v>
      </c>
      <c r="Q914" s="260">
        <v>0</v>
      </c>
      <c r="R914" s="260">
        <f>Q914*H914</f>
        <v>0</v>
      </c>
      <c r="S914" s="260">
        <v>0</v>
      </c>
      <c r="T914" s="261">
        <f>S914*H914</f>
        <v>0</v>
      </c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R914" s="262" t="s">
        <v>308</v>
      </c>
      <c r="AT914" s="262" t="s">
        <v>196</v>
      </c>
      <c r="AU914" s="262" t="s">
        <v>92</v>
      </c>
      <c r="AY914" s="18" t="s">
        <v>195</v>
      </c>
      <c r="BE914" s="154">
        <f>IF(N914="základní",J914,0)</f>
        <v>0</v>
      </c>
      <c r="BF914" s="154">
        <f>IF(N914="snížená",J914,0)</f>
        <v>0</v>
      </c>
      <c r="BG914" s="154">
        <f>IF(N914="zákl. přenesená",J914,0)</f>
        <v>0</v>
      </c>
      <c r="BH914" s="154">
        <f>IF(N914="sníž. přenesená",J914,0)</f>
        <v>0</v>
      </c>
      <c r="BI914" s="154">
        <f>IF(N914="nulová",J914,0)</f>
        <v>0</v>
      </c>
      <c r="BJ914" s="18" t="s">
        <v>90</v>
      </c>
      <c r="BK914" s="154">
        <f>ROUND(I914*H914,2)</f>
        <v>0</v>
      </c>
      <c r="BL914" s="18" t="s">
        <v>308</v>
      </c>
      <c r="BM914" s="262" t="s">
        <v>1240</v>
      </c>
    </row>
    <row r="915" spans="1:47" s="2" customFormat="1" ht="12">
      <c r="A915" s="41"/>
      <c r="B915" s="42"/>
      <c r="C915" s="43"/>
      <c r="D915" s="263" t="s">
        <v>202</v>
      </c>
      <c r="E915" s="43"/>
      <c r="F915" s="264" t="s">
        <v>1239</v>
      </c>
      <c r="G915" s="43"/>
      <c r="H915" s="43"/>
      <c r="I915" s="221"/>
      <c r="J915" s="43"/>
      <c r="K915" s="43"/>
      <c r="L915" s="44"/>
      <c r="M915" s="265"/>
      <c r="N915" s="266"/>
      <c r="O915" s="94"/>
      <c r="P915" s="94"/>
      <c r="Q915" s="94"/>
      <c r="R915" s="94"/>
      <c r="S915" s="94"/>
      <c r="T915" s="95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T915" s="18" t="s">
        <v>202</v>
      </c>
      <c r="AU915" s="18" t="s">
        <v>92</v>
      </c>
    </row>
    <row r="916" spans="1:51" s="14" customFormat="1" ht="12">
      <c r="A916" s="14"/>
      <c r="B916" s="289"/>
      <c r="C916" s="290"/>
      <c r="D916" s="263" t="s">
        <v>203</v>
      </c>
      <c r="E916" s="291" t="s">
        <v>1</v>
      </c>
      <c r="F916" s="292" t="s">
        <v>1204</v>
      </c>
      <c r="G916" s="290"/>
      <c r="H916" s="291" t="s">
        <v>1</v>
      </c>
      <c r="I916" s="293"/>
      <c r="J916" s="290"/>
      <c r="K916" s="290"/>
      <c r="L916" s="294"/>
      <c r="M916" s="295"/>
      <c r="N916" s="296"/>
      <c r="O916" s="296"/>
      <c r="P916" s="296"/>
      <c r="Q916" s="296"/>
      <c r="R916" s="296"/>
      <c r="S916" s="296"/>
      <c r="T916" s="29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98" t="s">
        <v>203</v>
      </c>
      <c r="AU916" s="298" t="s">
        <v>92</v>
      </c>
      <c r="AV916" s="14" t="s">
        <v>90</v>
      </c>
      <c r="AW916" s="14" t="s">
        <v>35</v>
      </c>
      <c r="AX916" s="14" t="s">
        <v>82</v>
      </c>
      <c r="AY916" s="298" t="s">
        <v>195</v>
      </c>
    </row>
    <row r="917" spans="1:51" s="13" customFormat="1" ht="12">
      <c r="A917" s="13"/>
      <c r="B917" s="267"/>
      <c r="C917" s="268"/>
      <c r="D917" s="263" t="s">
        <v>203</v>
      </c>
      <c r="E917" s="269" t="s">
        <v>1</v>
      </c>
      <c r="F917" s="270" t="s">
        <v>212</v>
      </c>
      <c r="G917" s="268"/>
      <c r="H917" s="271">
        <v>3</v>
      </c>
      <c r="I917" s="272"/>
      <c r="J917" s="268"/>
      <c r="K917" s="268"/>
      <c r="L917" s="273"/>
      <c r="M917" s="274"/>
      <c r="N917" s="275"/>
      <c r="O917" s="275"/>
      <c r="P917" s="275"/>
      <c r="Q917" s="275"/>
      <c r="R917" s="275"/>
      <c r="S917" s="275"/>
      <c r="T917" s="276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77" t="s">
        <v>203</v>
      </c>
      <c r="AU917" s="277" t="s">
        <v>92</v>
      </c>
      <c r="AV917" s="13" t="s">
        <v>92</v>
      </c>
      <c r="AW917" s="13" t="s">
        <v>35</v>
      </c>
      <c r="AX917" s="13" t="s">
        <v>90</v>
      </c>
      <c r="AY917" s="277" t="s">
        <v>195</v>
      </c>
    </row>
    <row r="918" spans="1:65" s="2" customFormat="1" ht="16.5" customHeight="1">
      <c r="A918" s="41"/>
      <c r="B918" s="42"/>
      <c r="C918" s="278" t="s">
        <v>1241</v>
      </c>
      <c r="D918" s="278" t="s">
        <v>206</v>
      </c>
      <c r="E918" s="279" t="s">
        <v>1242</v>
      </c>
      <c r="F918" s="280" t="s">
        <v>1243</v>
      </c>
      <c r="G918" s="281" t="s">
        <v>353</v>
      </c>
      <c r="H918" s="282">
        <v>3</v>
      </c>
      <c r="I918" s="283"/>
      <c r="J918" s="284">
        <f>ROUND(I918*H918,2)</f>
        <v>0</v>
      </c>
      <c r="K918" s="285"/>
      <c r="L918" s="286"/>
      <c r="M918" s="287" t="s">
        <v>1</v>
      </c>
      <c r="N918" s="288" t="s">
        <v>47</v>
      </c>
      <c r="O918" s="94"/>
      <c r="P918" s="260">
        <f>O918*H918</f>
        <v>0</v>
      </c>
      <c r="Q918" s="260">
        <v>0</v>
      </c>
      <c r="R918" s="260">
        <f>Q918*H918</f>
        <v>0</v>
      </c>
      <c r="S918" s="260">
        <v>0</v>
      </c>
      <c r="T918" s="261">
        <f>S918*H918</f>
        <v>0</v>
      </c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R918" s="262" t="s">
        <v>405</v>
      </c>
      <c r="AT918" s="262" t="s">
        <v>206</v>
      </c>
      <c r="AU918" s="262" t="s">
        <v>92</v>
      </c>
      <c r="AY918" s="18" t="s">
        <v>195</v>
      </c>
      <c r="BE918" s="154">
        <f>IF(N918="základní",J918,0)</f>
        <v>0</v>
      </c>
      <c r="BF918" s="154">
        <f>IF(N918="snížená",J918,0)</f>
        <v>0</v>
      </c>
      <c r="BG918" s="154">
        <f>IF(N918="zákl. přenesená",J918,0)</f>
        <v>0</v>
      </c>
      <c r="BH918" s="154">
        <f>IF(N918="sníž. přenesená",J918,0)</f>
        <v>0</v>
      </c>
      <c r="BI918" s="154">
        <f>IF(N918="nulová",J918,0)</f>
        <v>0</v>
      </c>
      <c r="BJ918" s="18" t="s">
        <v>90</v>
      </c>
      <c r="BK918" s="154">
        <f>ROUND(I918*H918,2)</f>
        <v>0</v>
      </c>
      <c r="BL918" s="18" t="s">
        <v>308</v>
      </c>
      <c r="BM918" s="262" t="s">
        <v>1244</v>
      </c>
    </row>
    <row r="919" spans="1:47" s="2" customFormat="1" ht="12">
      <c r="A919" s="41"/>
      <c r="B919" s="42"/>
      <c r="C919" s="43"/>
      <c r="D919" s="263" t="s">
        <v>202</v>
      </c>
      <c r="E919" s="43"/>
      <c r="F919" s="264" t="s">
        <v>1243</v>
      </c>
      <c r="G919" s="43"/>
      <c r="H919" s="43"/>
      <c r="I919" s="221"/>
      <c r="J919" s="43"/>
      <c r="K919" s="43"/>
      <c r="L919" s="44"/>
      <c r="M919" s="265"/>
      <c r="N919" s="266"/>
      <c r="O919" s="94"/>
      <c r="P919" s="94"/>
      <c r="Q919" s="94"/>
      <c r="R919" s="94"/>
      <c r="S919" s="94"/>
      <c r="T919" s="95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T919" s="18" t="s">
        <v>202</v>
      </c>
      <c r="AU919" s="18" t="s">
        <v>92</v>
      </c>
    </row>
    <row r="920" spans="1:65" s="2" customFormat="1" ht="21.75" customHeight="1">
      <c r="A920" s="41"/>
      <c r="B920" s="42"/>
      <c r="C920" s="250" t="s">
        <v>1245</v>
      </c>
      <c r="D920" s="250" t="s">
        <v>196</v>
      </c>
      <c r="E920" s="251" t="s">
        <v>1246</v>
      </c>
      <c r="F920" s="252" t="s">
        <v>1247</v>
      </c>
      <c r="G920" s="253" t="s">
        <v>353</v>
      </c>
      <c r="H920" s="254">
        <v>8</v>
      </c>
      <c r="I920" s="255"/>
      <c r="J920" s="256">
        <f>ROUND(I920*H920,2)</f>
        <v>0</v>
      </c>
      <c r="K920" s="257"/>
      <c r="L920" s="44"/>
      <c r="M920" s="258" t="s">
        <v>1</v>
      </c>
      <c r="N920" s="259" t="s">
        <v>47</v>
      </c>
      <c r="O920" s="94"/>
      <c r="P920" s="260">
        <f>O920*H920</f>
        <v>0</v>
      </c>
      <c r="Q920" s="260">
        <v>0</v>
      </c>
      <c r="R920" s="260">
        <f>Q920*H920</f>
        <v>0</v>
      </c>
      <c r="S920" s="260">
        <v>0</v>
      </c>
      <c r="T920" s="261">
        <f>S920*H920</f>
        <v>0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62" t="s">
        <v>308</v>
      </c>
      <c r="AT920" s="262" t="s">
        <v>196</v>
      </c>
      <c r="AU920" s="262" t="s">
        <v>92</v>
      </c>
      <c r="AY920" s="18" t="s">
        <v>195</v>
      </c>
      <c r="BE920" s="154">
        <f>IF(N920="základní",J920,0)</f>
        <v>0</v>
      </c>
      <c r="BF920" s="154">
        <f>IF(N920="snížená",J920,0)</f>
        <v>0</v>
      </c>
      <c r="BG920" s="154">
        <f>IF(N920="zákl. přenesená",J920,0)</f>
        <v>0</v>
      </c>
      <c r="BH920" s="154">
        <f>IF(N920="sníž. přenesená",J920,0)</f>
        <v>0</v>
      </c>
      <c r="BI920" s="154">
        <f>IF(N920="nulová",J920,0)</f>
        <v>0</v>
      </c>
      <c r="BJ920" s="18" t="s">
        <v>90</v>
      </c>
      <c r="BK920" s="154">
        <f>ROUND(I920*H920,2)</f>
        <v>0</v>
      </c>
      <c r="BL920" s="18" t="s">
        <v>308</v>
      </c>
      <c r="BM920" s="262" t="s">
        <v>1248</v>
      </c>
    </row>
    <row r="921" spans="1:47" s="2" customFormat="1" ht="12">
      <c r="A921" s="41"/>
      <c r="B921" s="42"/>
      <c r="C921" s="43"/>
      <c r="D921" s="263" t="s">
        <v>202</v>
      </c>
      <c r="E921" s="43"/>
      <c r="F921" s="264" t="s">
        <v>1247</v>
      </c>
      <c r="G921" s="43"/>
      <c r="H921" s="43"/>
      <c r="I921" s="221"/>
      <c r="J921" s="43"/>
      <c r="K921" s="43"/>
      <c r="L921" s="44"/>
      <c r="M921" s="265"/>
      <c r="N921" s="266"/>
      <c r="O921" s="94"/>
      <c r="P921" s="94"/>
      <c r="Q921" s="94"/>
      <c r="R921" s="94"/>
      <c r="S921" s="94"/>
      <c r="T921" s="95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18" t="s">
        <v>202</v>
      </c>
      <c r="AU921" s="18" t="s">
        <v>92</v>
      </c>
    </row>
    <row r="922" spans="1:65" s="2" customFormat="1" ht="16.5" customHeight="1">
      <c r="A922" s="41"/>
      <c r="B922" s="42"/>
      <c r="C922" s="278" t="s">
        <v>1249</v>
      </c>
      <c r="D922" s="278" t="s">
        <v>206</v>
      </c>
      <c r="E922" s="279" t="s">
        <v>1250</v>
      </c>
      <c r="F922" s="280" t="s">
        <v>1251</v>
      </c>
      <c r="G922" s="281" t="s">
        <v>353</v>
      </c>
      <c r="H922" s="282">
        <v>8</v>
      </c>
      <c r="I922" s="283"/>
      <c r="J922" s="284">
        <f>ROUND(I922*H922,2)</f>
        <v>0</v>
      </c>
      <c r="K922" s="285"/>
      <c r="L922" s="286"/>
      <c r="M922" s="287" t="s">
        <v>1</v>
      </c>
      <c r="N922" s="288" t="s">
        <v>47</v>
      </c>
      <c r="O922" s="94"/>
      <c r="P922" s="260">
        <f>O922*H922</f>
        <v>0</v>
      </c>
      <c r="Q922" s="260">
        <v>0.0022</v>
      </c>
      <c r="R922" s="260">
        <f>Q922*H922</f>
        <v>0.0176</v>
      </c>
      <c r="S922" s="260">
        <v>0</v>
      </c>
      <c r="T922" s="261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62" t="s">
        <v>405</v>
      </c>
      <c r="AT922" s="262" t="s">
        <v>206</v>
      </c>
      <c r="AU922" s="262" t="s">
        <v>92</v>
      </c>
      <c r="AY922" s="18" t="s">
        <v>195</v>
      </c>
      <c r="BE922" s="154">
        <f>IF(N922="základní",J922,0)</f>
        <v>0</v>
      </c>
      <c r="BF922" s="154">
        <f>IF(N922="snížená",J922,0)</f>
        <v>0</v>
      </c>
      <c r="BG922" s="154">
        <f>IF(N922="zákl. přenesená",J922,0)</f>
        <v>0</v>
      </c>
      <c r="BH922" s="154">
        <f>IF(N922="sníž. přenesená",J922,0)</f>
        <v>0</v>
      </c>
      <c r="BI922" s="154">
        <f>IF(N922="nulová",J922,0)</f>
        <v>0</v>
      </c>
      <c r="BJ922" s="18" t="s">
        <v>90</v>
      </c>
      <c r="BK922" s="154">
        <f>ROUND(I922*H922,2)</f>
        <v>0</v>
      </c>
      <c r="BL922" s="18" t="s">
        <v>308</v>
      </c>
      <c r="BM922" s="262" t="s">
        <v>1252</v>
      </c>
    </row>
    <row r="923" spans="1:47" s="2" customFormat="1" ht="12">
      <c r="A923" s="41"/>
      <c r="B923" s="42"/>
      <c r="C923" s="43"/>
      <c r="D923" s="263" t="s">
        <v>202</v>
      </c>
      <c r="E923" s="43"/>
      <c r="F923" s="264" t="s">
        <v>1251</v>
      </c>
      <c r="G923" s="43"/>
      <c r="H923" s="43"/>
      <c r="I923" s="221"/>
      <c r="J923" s="43"/>
      <c r="K923" s="43"/>
      <c r="L923" s="44"/>
      <c r="M923" s="265"/>
      <c r="N923" s="266"/>
      <c r="O923" s="94"/>
      <c r="P923" s="94"/>
      <c r="Q923" s="94"/>
      <c r="R923" s="94"/>
      <c r="S923" s="94"/>
      <c r="T923" s="95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18" t="s">
        <v>202</v>
      </c>
      <c r="AU923" s="18" t="s">
        <v>92</v>
      </c>
    </row>
    <row r="924" spans="1:65" s="2" customFormat="1" ht="24.15" customHeight="1">
      <c r="A924" s="41"/>
      <c r="B924" s="42"/>
      <c r="C924" s="250" t="s">
        <v>1253</v>
      </c>
      <c r="D924" s="250" t="s">
        <v>196</v>
      </c>
      <c r="E924" s="251" t="s">
        <v>1254</v>
      </c>
      <c r="F924" s="252" t="s">
        <v>1255</v>
      </c>
      <c r="G924" s="253" t="s">
        <v>353</v>
      </c>
      <c r="H924" s="254">
        <v>8</v>
      </c>
      <c r="I924" s="255"/>
      <c r="J924" s="256">
        <f>ROUND(I924*H924,2)</f>
        <v>0</v>
      </c>
      <c r="K924" s="257"/>
      <c r="L924" s="44"/>
      <c r="M924" s="258" t="s">
        <v>1</v>
      </c>
      <c r="N924" s="259" t="s">
        <v>47</v>
      </c>
      <c r="O924" s="94"/>
      <c r="P924" s="260">
        <f>O924*H924</f>
        <v>0</v>
      </c>
      <c r="Q924" s="260">
        <v>0</v>
      </c>
      <c r="R924" s="260">
        <f>Q924*H924</f>
        <v>0</v>
      </c>
      <c r="S924" s="260">
        <v>0</v>
      </c>
      <c r="T924" s="261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62" t="s">
        <v>308</v>
      </c>
      <c r="AT924" s="262" t="s">
        <v>196</v>
      </c>
      <c r="AU924" s="262" t="s">
        <v>92</v>
      </c>
      <c r="AY924" s="18" t="s">
        <v>195</v>
      </c>
      <c r="BE924" s="154">
        <f>IF(N924="základní",J924,0)</f>
        <v>0</v>
      </c>
      <c r="BF924" s="154">
        <f>IF(N924="snížená",J924,0)</f>
        <v>0</v>
      </c>
      <c r="BG924" s="154">
        <f>IF(N924="zákl. přenesená",J924,0)</f>
        <v>0</v>
      </c>
      <c r="BH924" s="154">
        <f>IF(N924="sníž. přenesená",J924,0)</f>
        <v>0</v>
      </c>
      <c r="BI924" s="154">
        <f>IF(N924="nulová",J924,0)</f>
        <v>0</v>
      </c>
      <c r="BJ924" s="18" t="s">
        <v>90</v>
      </c>
      <c r="BK924" s="154">
        <f>ROUND(I924*H924,2)</f>
        <v>0</v>
      </c>
      <c r="BL924" s="18" t="s">
        <v>308</v>
      </c>
      <c r="BM924" s="262" t="s">
        <v>1256</v>
      </c>
    </row>
    <row r="925" spans="1:47" s="2" customFormat="1" ht="12">
      <c r="A925" s="41"/>
      <c r="B925" s="42"/>
      <c r="C925" s="43"/>
      <c r="D925" s="263" t="s">
        <v>202</v>
      </c>
      <c r="E925" s="43"/>
      <c r="F925" s="264" t="s">
        <v>1255</v>
      </c>
      <c r="G925" s="43"/>
      <c r="H925" s="43"/>
      <c r="I925" s="221"/>
      <c r="J925" s="43"/>
      <c r="K925" s="43"/>
      <c r="L925" s="44"/>
      <c r="M925" s="265"/>
      <c r="N925" s="266"/>
      <c r="O925" s="94"/>
      <c r="P925" s="94"/>
      <c r="Q925" s="94"/>
      <c r="R925" s="94"/>
      <c r="S925" s="94"/>
      <c r="T925" s="95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18" t="s">
        <v>202</v>
      </c>
      <c r="AU925" s="18" t="s">
        <v>92</v>
      </c>
    </row>
    <row r="926" spans="1:65" s="2" customFormat="1" ht="16.5" customHeight="1">
      <c r="A926" s="41"/>
      <c r="B926" s="42"/>
      <c r="C926" s="278" t="s">
        <v>1257</v>
      </c>
      <c r="D926" s="278" t="s">
        <v>206</v>
      </c>
      <c r="E926" s="279" t="s">
        <v>1258</v>
      </c>
      <c r="F926" s="280" t="s">
        <v>1259</v>
      </c>
      <c r="G926" s="281" t="s">
        <v>353</v>
      </c>
      <c r="H926" s="282">
        <v>8</v>
      </c>
      <c r="I926" s="283"/>
      <c r="J926" s="284">
        <f>ROUND(I926*H926,2)</f>
        <v>0</v>
      </c>
      <c r="K926" s="285"/>
      <c r="L926" s="286"/>
      <c r="M926" s="287" t="s">
        <v>1</v>
      </c>
      <c r="N926" s="288" t="s">
        <v>47</v>
      </c>
      <c r="O926" s="94"/>
      <c r="P926" s="260">
        <f>O926*H926</f>
        <v>0</v>
      </c>
      <c r="Q926" s="260">
        <v>0.0022</v>
      </c>
      <c r="R926" s="260">
        <f>Q926*H926</f>
        <v>0.0176</v>
      </c>
      <c r="S926" s="260">
        <v>0</v>
      </c>
      <c r="T926" s="261">
        <f>S926*H926</f>
        <v>0</v>
      </c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R926" s="262" t="s">
        <v>405</v>
      </c>
      <c r="AT926" s="262" t="s">
        <v>206</v>
      </c>
      <c r="AU926" s="262" t="s">
        <v>92</v>
      </c>
      <c r="AY926" s="18" t="s">
        <v>195</v>
      </c>
      <c r="BE926" s="154">
        <f>IF(N926="základní",J926,0)</f>
        <v>0</v>
      </c>
      <c r="BF926" s="154">
        <f>IF(N926="snížená",J926,0)</f>
        <v>0</v>
      </c>
      <c r="BG926" s="154">
        <f>IF(N926="zákl. přenesená",J926,0)</f>
        <v>0</v>
      </c>
      <c r="BH926" s="154">
        <f>IF(N926="sníž. přenesená",J926,0)</f>
        <v>0</v>
      </c>
      <c r="BI926" s="154">
        <f>IF(N926="nulová",J926,0)</f>
        <v>0</v>
      </c>
      <c r="BJ926" s="18" t="s">
        <v>90</v>
      </c>
      <c r="BK926" s="154">
        <f>ROUND(I926*H926,2)</f>
        <v>0</v>
      </c>
      <c r="BL926" s="18" t="s">
        <v>308</v>
      </c>
      <c r="BM926" s="262" t="s">
        <v>1260</v>
      </c>
    </row>
    <row r="927" spans="1:47" s="2" customFormat="1" ht="12">
      <c r="A927" s="41"/>
      <c r="B927" s="42"/>
      <c r="C927" s="43"/>
      <c r="D927" s="263" t="s">
        <v>202</v>
      </c>
      <c r="E927" s="43"/>
      <c r="F927" s="264" t="s">
        <v>1259</v>
      </c>
      <c r="G927" s="43"/>
      <c r="H927" s="43"/>
      <c r="I927" s="221"/>
      <c r="J927" s="43"/>
      <c r="K927" s="43"/>
      <c r="L927" s="44"/>
      <c r="M927" s="265"/>
      <c r="N927" s="266"/>
      <c r="O927" s="94"/>
      <c r="P927" s="94"/>
      <c r="Q927" s="94"/>
      <c r="R927" s="94"/>
      <c r="S927" s="94"/>
      <c r="T927" s="95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T927" s="18" t="s">
        <v>202</v>
      </c>
      <c r="AU927" s="18" t="s">
        <v>92</v>
      </c>
    </row>
    <row r="928" spans="1:65" s="2" customFormat="1" ht="16.5" customHeight="1">
      <c r="A928" s="41"/>
      <c r="B928" s="42"/>
      <c r="C928" s="250" t="s">
        <v>1261</v>
      </c>
      <c r="D928" s="250" t="s">
        <v>196</v>
      </c>
      <c r="E928" s="251" t="s">
        <v>1262</v>
      </c>
      <c r="F928" s="252" t="s">
        <v>1263</v>
      </c>
      <c r="G928" s="253" t="s">
        <v>353</v>
      </c>
      <c r="H928" s="254">
        <v>3</v>
      </c>
      <c r="I928" s="255"/>
      <c r="J928" s="256">
        <f>ROUND(I928*H928,2)</f>
        <v>0</v>
      </c>
      <c r="K928" s="257"/>
      <c r="L928" s="44"/>
      <c r="M928" s="258" t="s">
        <v>1</v>
      </c>
      <c r="N928" s="259" t="s">
        <v>47</v>
      </c>
      <c r="O928" s="94"/>
      <c r="P928" s="260">
        <f>O928*H928</f>
        <v>0</v>
      </c>
      <c r="Q928" s="260">
        <v>0</v>
      </c>
      <c r="R928" s="260">
        <f>Q928*H928</f>
        <v>0</v>
      </c>
      <c r="S928" s="260">
        <v>0</v>
      </c>
      <c r="T928" s="261">
        <f>S928*H928</f>
        <v>0</v>
      </c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R928" s="262" t="s">
        <v>308</v>
      </c>
      <c r="AT928" s="262" t="s">
        <v>196</v>
      </c>
      <c r="AU928" s="262" t="s">
        <v>92</v>
      </c>
      <c r="AY928" s="18" t="s">
        <v>195</v>
      </c>
      <c r="BE928" s="154">
        <f>IF(N928="základní",J928,0)</f>
        <v>0</v>
      </c>
      <c r="BF928" s="154">
        <f>IF(N928="snížená",J928,0)</f>
        <v>0</v>
      </c>
      <c r="BG928" s="154">
        <f>IF(N928="zákl. přenesená",J928,0)</f>
        <v>0</v>
      </c>
      <c r="BH928" s="154">
        <f>IF(N928="sníž. přenesená",J928,0)</f>
        <v>0</v>
      </c>
      <c r="BI928" s="154">
        <f>IF(N928="nulová",J928,0)</f>
        <v>0</v>
      </c>
      <c r="BJ928" s="18" t="s">
        <v>90</v>
      </c>
      <c r="BK928" s="154">
        <f>ROUND(I928*H928,2)</f>
        <v>0</v>
      </c>
      <c r="BL928" s="18" t="s">
        <v>308</v>
      </c>
      <c r="BM928" s="262" t="s">
        <v>1264</v>
      </c>
    </row>
    <row r="929" spans="1:47" s="2" customFormat="1" ht="12">
      <c r="A929" s="41"/>
      <c r="B929" s="42"/>
      <c r="C929" s="43"/>
      <c r="D929" s="263" t="s">
        <v>202</v>
      </c>
      <c r="E929" s="43"/>
      <c r="F929" s="264" t="s">
        <v>1263</v>
      </c>
      <c r="G929" s="43"/>
      <c r="H929" s="43"/>
      <c r="I929" s="221"/>
      <c r="J929" s="43"/>
      <c r="K929" s="43"/>
      <c r="L929" s="44"/>
      <c r="M929" s="265"/>
      <c r="N929" s="266"/>
      <c r="O929" s="94"/>
      <c r="P929" s="94"/>
      <c r="Q929" s="94"/>
      <c r="R929" s="94"/>
      <c r="S929" s="94"/>
      <c r="T929" s="95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T929" s="18" t="s">
        <v>202</v>
      </c>
      <c r="AU929" s="18" t="s">
        <v>92</v>
      </c>
    </row>
    <row r="930" spans="1:65" s="2" customFormat="1" ht="16.5" customHeight="1">
      <c r="A930" s="41"/>
      <c r="B930" s="42"/>
      <c r="C930" s="278" t="s">
        <v>1265</v>
      </c>
      <c r="D930" s="278" t="s">
        <v>206</v>
      </c>
      <c r="E930" s="279" t="s">
        <v>1266</v>
      </c>
      <c r="F930" s="280" t="s">
        <v>1267</v>
      </c>
      <c r="G930" s="281" t="s">
        <v>353</v>
      </c>
      <c r="H930" s="282">
        <v>8</v>
      </c>
      <c r="I930" s="283"/>
      <c r="J930" s="284">
        <f>ROUND(I930*H930,2)</f>
        <v>0</v>
      </c>
      <c r="K930" s="285"/>
      <c r="L930" s="286"/>
      <c r="M930" s="287" t="s">
        <v>1</v>
      </c>
      <c r="N930" s="288" t="s">
        <v>47</v>
      </c>
      <c r="O930" s="94"/>
      <c r="P930" s="260">
        <f>O930*H930</f>
        <v>0</v>
      </c>
      <c r="Q930" s="260">
        <v>0</v>
      </c>
      <c r="R930" s="260">
        <f>Q930*H930</f>
        <v>0</v>
      </c>
      <c r="S930" s="260">
        <v>0</v>
      </c>
      <c r="T930" s="261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62" t="s">
        <v>405</v>
      </c>
      <c r="AT930" s="262" t="s">
        <v>206</v>
      </c>
      <c r="AU930" s="262" t="s">
        <v>92</v>
      </c>
      <c r="AY930" s="18" t="s">
        <v>195</v>
      </c>
      <c r="BE930" s="154">
        <f>IF(N930="základní",J930,0)</f>
        <v>0</v>
      </c>
      <c r="BF930" s="154">
        <f>IF(N930="snížená",J930,0)</f>
        <v>0</v>
      </c>
      <c r="BG930" s="154">
        <f>IF(N930="zákl. přenesená",J930,0)</f>
        <v>0</v>
      </c>
      <c r="BH930" s="154">
        <f>IF(N930="sníž. přenesená",J930,0)</f>
        <v>0</v>
      </c>
      <c r="BI930" s="154">
        <f>IF(N930="nulová",J930,0)</f>
        <v>0</v>
      </c>
      <c r="BJ930" s="18" t="s">
        <v>90</v>
      </c>
      <c r="BK930" s="154">
        <f>ROUND(I930*H930,2)</f>
        <v>0</v>
      </c>
      <c r="BL930" s="18" t="s">
        <v>308</v>
      </c>
      <c r="BM930" s="262" t="s">
        <v>1268</v>
      </c>
    </row>
    <row r="931" spans="1:47" s="2" customFormat="1" ht="12">
      <c r="A931" s="41"/>
      <c r="B931" s="42"/>
      <c r="C931" s="43"/>
      <c r="D931" s="263" t="s">
        <v>202</v>
      </c>
      <c r="E931" s="43"/>
      <c r="F931" s="264" t="s">
        <v>1267</v>
      </c>
      <c r="G931" s="43"/>
      <c r="H931" s="43"/>
      <c r="I931" s="221"/>
      <c r="J931" s="43"/>
      <c r="K931" s="43"/>
      <c r="L931" s="44"/>
      <c r="M931" s="265"/>
      <c r="N931" s="266"/>
      <c r="O931" s="94"/>
      <c r="P931" s="94"/>
      <c r="Q931" s="94"/>
      <c r="R931" s="94"/>
      <c r="S931" s="94"/>
      <c r="T931" s="95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T931" s="18" t="s">
        <v>202</v>
      </c>
      <c r="AU931" s="18" t="s">
        <v>92</v>
      </c>
    </row>
    <row r="932" spans="1:65" s="2" customFormat="1" ht="24.15" customHeight="1">
      <c r="A932" s="41"/>
      <c r="B932" s="42"/>
      <c r="C932" s="250" t="s">
        <v>1269</v>
      </c>
      <c r="D932" s="250" t="s">
        <v>196</v>
      </c>
      <c r="E932" s="251" t="s">
        <v>1270</v>
      </c>
      <c r="F932" s="252" t="s">
        <v>1271</v>
      </c>
      <c r="G932" s="253" t="s">
        <v>353</v>
      </c>
      <c r="H932" s="254">
        <v>13</v>
      </c>
      <c r="I932" s="255"/>
      <c r="J932" s="256">
        <f>ROUND(I932*H932,2)</f>
        <v>0</v>
      </c>
      <c r="K932" s="257"/>
      <c r="L932" s="44"/>
      <c r="M932" s="258" t="s">
        <v>1</v>
      </c>
      <c r="N932" s="259" t="s">
        <v>47</v>
      </c>
      <c r="O932" s="94"/>
      <c r="P932" s="260">
        <f>O932*H932</f>
        <v>0</v>
      </c>
      <c r="Q932" s="260">
        <v>0</v>
      </c>
      <c r="R932" s="260">
        <f>Q932*H932</f>
        <v>0</v>
      </c>
      <c r="S932" s="260">
        <v>0</v>
      </c>
      <c r="T932" s="261">
        <f>S932*H932</f>
        <v>0</v>
      </c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R932" s="262" t="s">
        <v>308</v>
      </c>
      <c r="AT932" s="262" t="s">
        <v>196</v>
      </c>
      <c r="AU932" s="262" t="s">
        <v>92</v>
      </c>
      <c r="AY932" s="18" t="s">
        <v>195</v>
      </c>
      <c r="BE932" s="154">
        <f>IF(N932="základní",J932,0)</f>
        <v>0</v>
      </c>
      <c r="BF932" s="154">
        <f>IF(N932="snížená",J932,0)</f>
        <v>0</v>
      </c>
      <c r="BG932" s="154">
        <f>IF(N932="zákl. přenesená",J932,0)</f>
        <v>0</v>
      </c>
      <c r="BH932" s="154">
        <f>IF(N932="sníž. přenesená",J932,0)</f>
        <v>0</v>
      </c>
      <c r="BI932" s="154">
        <f>IF(N932="nulová",J932,0)</f>
        <v>0</v>
      </c>
      <c r="BJ932" s="18" t="s">
        <v>90</v>
      </c>
      <c r="BK932" s="154">
        <f>ROUND(I932*H932,2)</f>
        <v>0</v>
      </c>
      <c r="BL932" s="18" t="s">
        <v>308</v>
      </c>
      <c r="BM932" s="262" t="s">
        <v>1272</v>
      </c>
    </row>
    <row r="933" spans="1:47" s="2" customFormat="1" ht="12">
      <c r="A933" s="41"/>
      <c r="B933" s="42"/>
      <c r="C933" s="43"/>
      <c r="D933" s="263" t="s">
        <v>202</v>
      </c>
      <c r="E933" s="43"/>
      <c r="F933" s="264" t="s">
        <v>1271</v>
      </c>
      <c r="G933" s="43"/>
      <c r="H933" s="43"/>
      <c r="I933" s="221"/>
      <c r="J933" s="43"/>
      <c r="K933" s="43"/>
      <c r="L933" s="44"/>
      <c r="M933" s="265"/>
      <c r="N933" s="266"/>
      <c r="O933" s="94"/>
      <c r="P933" s="94"/>
      <c r="Q933" s="94"/>
      <c r="R933" s="94"/>
      <c r="S933" s="94"/>
      <c r="T933" s="95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T933" s="18" t="s">
        <v>202</v>
      </c>
      <c r="AU933" s="18" t="s">
        <v>92</v>
      </c>
    </row>
    <row r="934" spans="1:51" s="14" customFormat="1" ht="12">
      <c r="A934" s="14"/>
      <c r="B934" s="289"/>
      <c r="C934" s="290"/>
      <c r="D934" s="263" t="s">
        <v>203</v>
      </c>
      <c r="E934" s="291" t="s">
        <v>1</v>
      </c>
      <c r="F934" s="292" t="s">
        <v>1273</v>
      </c>
      <c r="G934" s="290"/>
      <c r="H934" s="291" t="s">
        <v>1</v>
      </c>
      <c r="I934" s="293"/>
      <c r="J934" s="290"/>
      <c r="K934" s="290"/>
      <c r="L934" s="294"/>
      <c r="M934" s="295"/>
      <c r="N934" s="296"/>
      <c r="O934" s="296"/>
      <c r="P934" s="296"/>
      <c r="Q934" s="296"/>
      <c r="R934" s="296"/>
      <c r="S934" s="296"/>
      <c r="T934" s="297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98" t="s">
        <v>203</v>
      </c>
      <c r="AU934" s="298" t="s">
        <v>92</v>
      </c>
      <c r="AV934" s="14" t="s">
        <v>90</v>
      </c>
      <c r="AW934" s="14" t="s">
        <v>35</v>
      </c>
      <c r="AX934" s="14" t="s">
        <v>82</v>
      </c>
      <c r="AY934" s="298" t="s">
        <v>195</v>
      </c>
    </row>
    <row r="935" spans="1:51" s="13" customFormat="1" ht="12">
      <c r="A935" s="13"/>
      <c r="B935" s="267"/>
      <c r="C935" s="268"/>
      <c r="D935" s="263" t="s">
        <v>203</v>
      </c>
      <c r="E935" s="269" t="s">
        <v>1</v>
      </c>
      <c r="F935" s="270" t="s">
        <v>292</v>
      </c>
      <c r="G935" s="268"/>
      <c r="H935" s="271">
        <v>13</v>
      </c>
      <c r="I935" s="272"/>
      <c r="J935" s="268"/>
      <c r="K935" s="268"/>
      <c r="L935" s="273"/>
      <c r="M935" s="274"/>
      <c r="N935" s="275"/>
      <c r="O935" s="275"/>
      <c r="P935" s="275"/>
      <c r="Q935" s="275"/>
      <c r="R935" s="275"/>
      <c r="S935" s="275"/>
      <c r="T935" s="27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77" t="s">
        <v>203</v>
      </c>
      <c r="AU935" s="277" t="s">
        <v>92</v>
      </c>
      <c r="AV935" s="13" t="s">
        <v>92</v>
      </c>
      <c r="AW935" s="13" t="s">
        <v>35</v>
      </c>
      <c r="AX935" s="13" t="s">
        <v>90</v>
      </c>
      <c r="AY935" s="277" t="s">
        <v>195</v>
      </c>
    </row>
    <row r="936" spans="1:65" s="2" customFormat="1" ht="24.15" customHeight="1">
      <c r="A936" s="41"/>
      <c r="B936" s="42"/>
      <c r="C936" s="278" t="s">
        <v>1274</v>
      </c>
      <c r="D936" s="278" t="s">
        <v>206</v>
      </c>
      <c r="E936" s="279" t="s">
        <v>1275</v>
      </c>
      <c r="F936" s="280" t="s">
        <v>1276</v>
      </c>
      <c r="G936" s="281" t="s">
        <v>353</v>
      </c>
      <c r="H936" s="282">
        <v>13</v>
      </c>
      <c r="I936" s="283"/>
      <c r="J936" s="284">
        <f>ROUND(I936*H936,2)</f>
        <v>0</v>
      </c>
      <c r="K936" s="285"/>
      <c r="L936" s="286"/>
      <c r="M936" s="287" t="s">
        <v>1</v>
      </c>
      <c r="N936" s="288" t="s">
        <v>47</v>
      </c>
      <c r="O936" s="94"/>
      <c r="P936" s="260">
        <f>O936*H936</f>
        <v>0</v>
      </c>
      <c r="Q936" s="260">
        <v>0</v>
      </c>
      <c r="R936" s="260">
        <f>Q936*H936</f>
        <v>0</v>
      </c>
      <c r="S936" s="260">
        <v>0</v>
      </c>
      <c r="T936" s="261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62" t="s">
        <v>405</v>
      </c>
      <c r="AT936" s="262" t="s">
        <v>206</v>
      </c>
      <c r="AU936" s="262" t="s">
        <v>92</v>
      </c>
      <c r="AY936" s="18" t="s">
        <v>195</v>
      </c>
      <c r="BE936" s="154">
        <f>IF(N936="základní",J936,0)</f>
        <v>0</v>
      </c>
      <c r="BF936" s="154">
        <f>IF(N936="snížená",J936,0)</f>
        <v>0</v>
      </c>
      <c r="BG936" s="154">
        <f>IF(N936="zákl. přenesená",J936,0)</f>
        <v>0</v>
      </c>
      <c r="BH936" s="154">
        <f>IF(N936="sníž. přenesená",J936,0)</f>
        <v>0</v>
      </c>
      <c r="BI936" s="154">
        <f>IF(N936="nulová",J936,0)</f>
        <v>0</v>
      </c>
      <c r="BJ936" s="18" t="s">
        <v>90</v>
      </c>
      <c r="BK936" s="154">
        <f>ROUND(I936*H936,2)</f>
        <v>0</v>
      </c>
      <c r="BL936" s="18" t="s">
        <v>308</v>
      </c>
      <c r="BM936" s="262" t="s">
        <v>1277</v>
      </c>
    </row>
    <row r="937" spans="1:47" s="2" customFormat="1" ht="12">
      <c r="A937" s="41"/>
      <c r="B937" s="42"/>
      <c r="C937" s="43"/>
      <c r="D937" s="263" t="s">
        <v>202</v>
      </c>
      <c r="E937" s="43"/>
      <c r="F937" s="264" t="s">
        <v>1276</v>
      </c>
      <c r="G937" s="43"/>
      <c r="H937" s="43"/>
      <c r="I937" s="221"/>
      <c r="J937" s="43"/>
      <c r="K937" s="43"/>
      <c r="L937" s="44"/>
      <c r="M937" s="265"/>
      <c r="N937" s="266"/>
      <c r="O937" s="94"/>
      <c r="P937" s="94"/>
      <c r="Q937" s="94"/>
      <c r="R937" s="94"/>
      <c r="S937" s="94"/>
      <c r="T937" s="95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18" t="s">
        <v>202</v>
      </c>
      <c r="AU937" s="18" t="s">
        <v>92</v>
      </c>
    </row>
    <row r="938" spans="1:65" s="2" customFormat="1" ht="24.15" customHeight="1">
      <c r="A938" s="41"/>
      <c r="B938" s="42"/>
      <c r="C938" s="250" t="s">
        <v>1278</v>
      </c>
      <c r="D938" s="250" t="s">
        <v>196</v>
      </c>
      <c r="E938" s="251" t="s">
        <v>1279</v>
      </c>
      <c r="F938" s="252" t="s">
        <v>1280</v>
      </c>
      <c r="G938" s="253" t="s">
        <v>353</v>
      </c>
      <c r="H938" s="254">
        <v>3</v>
      </c>
      <c r="I938" s="255"/>
      <c r="J938" s="256">
        <f>ROUND(I938*H938,2)</f>
        <v>0</v>
      </c>
      <c r="K938" s="257"/>
      <c r="L938" s="44"/>
      <c r="M938" s="258" t="s">
        <v>1</v>
      </c>
      <c r="N938" s="259" t="s">
        <v>47</v>
      </c>
      <c r="O938" s="94"/>
      <c r="P938" s="260">
        <f>O938*H938</f>
        <v>0</v>
      </c>
      <c r="Q938" s="260">
        <v>0.0004</v>
      </c>
      <c r="R938" s="260">
        <f>Q938*H938</f>
        <v>0.0012000000000000001</v>
      </c>
      <c r="S938" s="260">
        <v>0</v>
      </c>
      <c r="T938" s="261">
        <f>S938*H938</f>
        <v>0</v>
      </c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R938" s="262" t="s">
        <v>308</v>
      </c>
      <c r="AT938" s="262" t="s">
        <v>196</v>
      </c>
      <c r="AU938" s="262" t="s">
        <v>92</v>
      </c>
      <c r="AY938" s="18" t="s">
        <v>195</v>
      </c>
      <c r="BE938" s="154">
        <f>IF(N938="základní",J938,0)</f>
        <v>0</v>
      </c>
      <c r="BF938" s="154">
        <f>IF(N938="snížená",J938,0)</f>
        <v>0</v>
      </c>
      <c r="BG938" s="154">
        <f>IF(N938="zákl. přenesená",J938,0)</f>
        <v>0</v>
      </c>
      <c r="BH938" s="154">
        <f>IF(N938="sníž. přenesená",J938,0)</f>
        <v>0</v>
      </c>
      <c r="BI938" s="154">
        <f>IF(N938="nulová",J938,0)</f>
        <v>0</v>
      </c>
      <c r="BJ938" s="18" t="s">
        <v>90</v>
      </c>
      <c r="BK938" s="154">
        <f>ROUND(I938*H938,2)</f>
        <v>0</v>
      </c>
      <c r="BL938" s="18" t="s">
        <v>308</v>
      </c>
      <c r="BM938" s="262" t="s">
        <v>1281</v>
      </c>
    </row>
    <row r="939" spans="1:47" s="2" customFormat="1" ht="12">
      <c r="A939" s="41"/>
      <c r="B939" s="42"/>
      <c r="C939" s="43"/>
      <c r="D939" s="263" t="s">
        <v>202</v>
      </c>
      <c r="E939" s="43"/>
      <c r="F939" s="264" t="s">
        <v>1280</v>
      </c>
      <c r="G939" s="43"/>
      <c r="H939" s="43"/>
      <c r="I939" s="221"/>
      <c r="J939" s="43"/>
      <c r="K939" s="43"/>
      <c r="L939" s="44"/>
      <c r="M939" s="265"/>
      <c r="N939" s="266"/>
      <c r="O939" s="94"/>
      <c r="P939" s="94"/>
      <c r="Q939" s="94"/>
      <c r="R939" s="94"/>
      <c r="S939" s="94"/>
      <c r="T939" s="95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T939" s="18" t="s">
        <v>202</v>
      </c>
      <c r="AU939" s="18" t="s">
        <v>92</v>
      </c>
    </row>
    <row r="940" spans="1:51" s="14" customFormat="1" ht="12">
      <c r="A940" s="14"/>
      <c r="B940" s="289"/>
      <c r="C940" s="290"/>
      <c r="D940" s="263" t="s">
        <v>203</v>
      </c>
      <c r="E940" s="291" t="s">
        <v>1</v>
      </c>
      <c r="F940" s="292" t="s">
        <v>1204</v>
      </c>
      <c r="G940" s="290"/>
      <c r="H940" s="291" t="s">
        <v>1</v>
      </c>
      <c r="I940" s="293"/>
      <c r="J940" s="290"/>
      <c r="K940" s="290"/>
      <c r="L940" s="294"/>
      <c r="M940" s="295"/>
      <c r="N940" s="296"/>
      <c r="O940" s="296"/>
      <c r="P940" s="296"/>
      <c r="Q940" s="296"/>
      <c r="R940" s="296"/>
      <c r="S940" s="296"/>
      <c r="T940" s="29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98" t="s">
        <v>203</v>
      </c>
      <c r="AU940" s="298" t="s">
        <v>92</v>
      </c>
      <c r="AV940" s="14" t="s">
        <v>90</v>
      </c>
      <c r="AW940" s="14" t="s">
        <v>35</v>
      </c>
      <c r="AX940" s="14" t="s">
        <v>82</v>
      </c>
      <c r="AY940" s="298" t="s">
        <v>195</v>
      </c>
    </row>
    <row r="941" spans="1:51" s="13" customFormat="1" ht="12">
      <c r="A941" s="13"/>
      <c r="B941" s="267"/>
      <c r="C941" s="268"/>
      <c r="D941" s="263" t="s">
        <v>203</v>
      </c>
      <c r="E941" s="269" t="s">
        <v>1</v>
      </c>
      <c r="F941" s="270" t="s">
        <v>1282</v>
      </c>
      <c r="G941" s="268"/>
      <c r="H941" s="271">
        <v>3</v>
      </c>
      <c r="I941" s="272"/>
      <c r="J941" s="268"/>
      <c r="K941" s="268"/>
      <c r="L941" s="273"/>
      <c r="M941" s="274"/>
      <c r="N941" s="275"/>
      <c r="O941" s="275"/>
      <c r="P941" s="275"/>
      <c r="Q941" s="275"/>
      <c r="R941" s="275"/>
      <c r="S941" s="275"/>
      <c r="T941" s="276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77" t="s">
        <v>203</v>
      </c>
      <c r="AU941" s="277" t="s">
        <v>92</v>
      </c>
      <c r="AV941" s="13" t="s">
        <v>92</v>
      </c>
      <c r="AW941" s="13" t="s">
        <v>35</v>
      </c>
      <c r="AX941" s="13" t="s">
        <v>90</v>
      </c>
      <c r="AY941" s="277" t="s">
        <v>195</v>
      </c>
    </row>
    <row r="942" spans="1:65" s="2" customFormat="1" ht="37.8" customHeight="1">
      <c r="A942" s="41"/>
      <c r="B942" s="42"/>
      <c r="C942" s="278" t="s">
        <v>1283</v>
      </c>
      <c r="D942" s="278" t="s">
        <v>206</v>
      </c>
      <c r="E942" s="279" t="s">
        <v>1284</v>
      </c>
      <c r="F942" s="280" t="s">
        <v>1285</v>
      </c>
      <c r="G942" s="281" t="s">
        <v>353</v>
      </c>
      <c r="H942" s="282">
        <v>3</v>
      </c>
      <c r="I942" s="283"/>
      <c r="J942" s="284">
        <f>ROUND(I942*H942,2)</f>
        <v>0</v>
      </c>
      <c r="K942" s="285"/>
      <c r="L942" s="286"/>
      <c r="M942" s="287" t="s">
        <v>1</v>
      </c>
      <c r="N942" s="288" t="s">
        <v>47</v>
      </c>
      <c r="O942" s="94"/>
      <c r="P942" s="260">
        <f>O942*H942</f>
        <v>0</v>
      </c>
      <c r="Q942" s="260">
        <v>0.016</v>
      </c>
      <c r="R942" s="260">
        <f>Q942*H942</f>
        <v>0.048</v>
      </c>
      <c r="S942" s="260">
        <v>0</v>
      </c>
      <c r="T942" s="261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62" t="s">
        <v>405</v>
      </c>
      <c r="AT942" s="262" t="s">
        <v>206</v>
      </c>
      <c r="AU942" s="262" t="s">
        <v>92</v>
      </c>
      <c r="AY942" s="18" t="s">
        <v>195</v>
      </c>
      <c r="BE942" s="154">
        <f>IF(N942="základní",J942,0)</f>
        <v>0</v>
      </c>
      <c r="BF942" s="154">
        <f>IF(N942="snížená",J942,0)</f>
        <v>0</v>
      </c>
      <c r="BG942" s="154">
        <f>IF(N942="zákl. přenesená",J942,0)</f>
        <v>0</v>
      </c>
      <c r="BH942" s="154">
        <f>IF(N942="sníž. přenesená",J942,0)</f>
        <v>0</v>
      </c>
      <c r="BI942" s="154">
        <f>IF(N942="nulová",J942,0)</f>
        <v>0</v>
      </c>
      <c r="BJ942" s="18" t="s">
        <v>90</v>
      </c>
      <c r="BK942" s="154">
        <f>ROUND(I942*H942,2)</f>
        <v>0</v>
      </c>
      <c r="BL942" s="18" t="s">
        <v>308</v>
      </c>
      <c r="BM942" s="262" t="s">
        <v>1286</v>
      </c>
    </row>
    <row r="943" spans="1:47" s="2" customFormat="1" ht="12">
      <c r="A943" s="41"/>
      <c r="B943" s="42"/>
      <c r="C943" s="43"/>
      <c r="D943" s="263" t="s">
        <v>202</v>
      </c>
      <c r="E943" s="43"/>
      <c r="F943" s="264" t="s">
        <v>1285</v>
      </c>
      <c r="G943" s="43"/>
      <c r="H943" s="43"/>
      <c r="I943" s="221"/>
      <c r="J943" s="43"/>
      <c r="K943" s="43"/>
      <c r="L943" s="44"/>
      <c r="M943" s="265"/>
      <c r="N943" s="266"/>
      <c r="O943" s="94"/>
      <c r="P943" s="94"/>
      <c r="Q943" s="94"/>
      <c r="R943" s="94"/>
      <c r="S943" s="94"/>
      <c r="T943" s="95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18" t="s">
        <v>202</v>
      </c>
      <c r="AU943" s="18" t="s">
        <v>92</v>
      </c>
    </row>
    <row r="944" spans="1:65" s="2" customFormat="1" ht="24.15" customHeight="1">
      <c r="A944" s="41"/>
      <c r="B944" s="42"/>
      <c r="C944" s="250" t="s">
        <v>1287</v>
      </c>
      <c r="D944" s="250" t="s">
        <v>196</v>
      </c>
      <c r="E944" s="251" t="s">
        <v>1288</v>
      </c>
      <c r="F944" s="252" t="s">
        <v>1289</v>
      </c>
      <c r="G944" s="253" t="s">
        <v>353</v>
      </c>
      <c r="H944" s="254">
        <v>16</v>
      </c>
      <c r="I944" s="255"/>
      <c r="J944" s="256">
        <f>ROUND(I944*H944,2)</f>
        <v>0</v>
      </c>
      <c r="K944" s="257"/>
      <c r="L944" s="44"/>
      <c r="M944" s="258" t="s">
        <v>1</v>
      </c>
      <c r="N944" s="259" t="s">
        <v>47</v>
      </c>
      <c r="O944" s="94"/>
      <c r="P944" s="260">
        <f>O944*H944</f>
        <v>0</v>
      </c>
      <c r="Q944" s="260">
        <v>0</v>
      </c>
      <c r="R944" s="260">
        <f>Q944*H944</f>
        <v>0</v>
      </c>
      <c r="S944" s="260">
        <v>0</v>
      </c>
      <c r="T944" s="261">
        <f>S944*H944</f>
        <v>0</v>
      </c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R944" s="262" t="s">
        <v>308</v>
      </c>
      <c r="AT944" s="262" t="s">
        <v>196</v>
      </c>
      <c r="AU944" s="262" t="s">
        <v>92</v>
      </c>
      <c r="AY944" s="18" t="s">
        <v>195</v>
      </c>
      <c r="BE944" s="154">
        <f>IF(N944="základní",J944,0)</f>
        <v>0</v>
      </c>
      <c r="BF944" s="154">
        <f>IF(N944="snížená",J944,0)</f>
        <v>0</v>
      </c>
      <c r="BG944" s="154">
        <f>IF(N944="zákl. přenesená",J944,0)</f>
        <v>0</v>
      </c>
      <c r="BH944" s="154">
        <f>IF(N944="sníž. přenesená",J944,0)</f>
        <v>0</v>
      </c>
      <c r="BI944" s="154">
        <f>IF(N944="nulová",J944,0)</f>
        <v>0</v>
      </c>
      <c r="BJ944" s="18" t="s">
        <v>90</v>
      </c>
      <c r="BK944" s="154">
        <f>ROUND(I944*H944,2)</f>
        <v>0</v>
      </c>
      <c r="BL944" s="18" t="s">
        <v>308</v>
      </c>
      <c r="BM944" s="262" t="s">
        <v>1290</v>
      </c>
    </row>
    <row r="945" spans="1:47" s="2" customFormat="1" ht="12">
      <c r="A945" s="41"/>
      <c r="B945" s="42"/>
      <c r="C945" s="43"/>
      <c r="D945" s="263" t="s">
        <v>202</v>
      </c>
      <c r="E945" s="43"/>
      <c r="F945" s="264" t="s">
        <v>1289</v>
      </c>
      <c r="G945" s="43"/>
      <c r="H945" s="43"/>
      <c r="I945" s="221"/>
      <c r="J945" s="43"/>
      <c r="K945" s="43"/>
      <c r="L945" s="44"/>
      <c r="M945" s="265"/>
      <c r="N945" s="266"/>
      <c r="O945" s="94"/>
      <c r="P945" s="94"/>
      <c r="Q945" s="94"/>
      <c r="R945" s="94"/>
      <c r="S945" s="94"/>
      <c r="T945" s="95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18" t="s">
        <v>202</v>
      </c>
      <c r="AU945" s="18" t="s">
        <v>92</v>
      </c>
    </row>
    <row r="946" spans="1:65" s="2" customFormat="1" ht="24.15" customHeight="1">
      <c r="A946" s="41"/>
      <c r="B946" s="42"/>
      <c r="C946" s="250" t="s">
        <v>1291</v>
      </c>
      <c r="D946" s="250" t="s">
        <v>196</v>
      </c>
      <c r="E946" s="251" t="s">
        <v>1292</v>
      </c>
      <c r="F946" s="252" t="s">
        <v>1293</v>
      </c>
      <c r="G946" s="253" t="s">
        <v>215</v>
      </c>
      <c r="H946" s="254">
        <v>13.6</v>
      </c>
      <c r="I946" s="255"/>
      <c r="J946" s="256">
        <f>ROUND(I946*H946,2)</f>
        <v>0</v>
      </c>
      <c r="K946" s="257"/>
      <c r="L946" s="44"/>
      <c r="M946" s="258" t="s">
        <v>1</v>
      </c>
      <c r="N946" s="259" t="s">
        <v>47</v>
      </c>
      <c r="O946" s="94"/>
      <c r="P946" s="260">
        <f>O946*H946</f>
        <v>0</v>
      </c>
      <c r="Q946" s="260">
        <v>0</v>
      </c>
      <c r="R946" s="260">
        <f>Q946*H946</f>
        <v>0</v>
      </c>
      <c r="S946" s="260">
        <v>0</v>
      </c>
      <c r="T946" s="261">
        <f>S946*H946</f>
        <v>0</v>
      </c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R946" s="262" t="s">
        <v>308</v>
      </c>
      <c r="AT946" s="262" t="s">
        <v>196</v>
      </c>
      <c r="AU946" s="262" t="s">
        <v>92</v>
      </c>
      <c r="AY946" s="18" t="s">
        <v>195</v>
      </c>
      <c r="BE946" s="154">
        <f>IF(N946="základní",J946,0)</f>
        <v>0</v>
      </c>
      <c r="BF946" s="154">
        <f>IF(N946="snížená",J946,0)</f>
        <v>0</v>
      </c>
      <c r="BG946" s="154">
        <f>IF(N946="zákl. přenesená",J946,0)</f>
        <v>0</v>
      </c>
      <c r="BH946" s="154">
        <f>IF(N946="sníž. přenesená",J946,0)</f>
        <v>0</v>
      </c>
      <c r="BI946" s="154">
        <f>IF(N946="nulová",J946,0)</f>
        <v>0</v>
      </c>
      <c r="BJ946" s="18" t="s">
        <v>90</v>
      </c>
      <c r="BK946" s="154">
        <f>ROUND(I946*H946,2)</f>
        <v>0</v>
      </c>
      <c r="BL946" s="18" t="s">
        <v>308</v>
      </c>
      <c r="BM946" s="262" t="s">
        <v>1294</v>
      </c>
    </row>
    <row r="947" spans="1:47" s="2" customFormat="1" ht="12">
      <c r="A947" s="41"/>
      <c r="B947" s="42"/>
      <c r="C947" s="43"/>
      <c r="D947" s="263" t="s">
        <v>202</v>
      </c>
      <c r="E947" s="43"/>
      <c r="F947" s="264" t="s">
        <v>1293</v>
      </c>
      <c r="G947" s="43"/>
      <c r="H947" s="43"/>
      <c r="I947" s="221"/>
      <c r="J947" s="43"/>
      <c r="K947" s="43"/>
      <c r="L947" s="44"/>
      <c r="M947" s="265"/>
      <c r="N947" s="266"/>
      <c r="O947" s="94"/>
      <c r="P947" s="94"/>
      <c r="Q947" s="94"/>
      <c r="R947" s="94"/>
      <c r="S947" s="94"/>
      <c r="T947" s="95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T947" s="18" t="s">
        <v>202</v>
      </c>
      <c r="AU947" s="18" t="s">
        <v>92</v>
      </c>
    </row>
    <row r="948" spans="1:51" s="13" customFormat="1" ht="12">
      <c r="A948" s="13"/>
      <c r="B948" s="267"/>
      <c r="C948" s="268"/>
      <c r="D948" s="263" t="s">
        <v>203</v>
      </c>
      <c r="E948" s="269" t="s">
        <v>1</v>
      </c>
      <c r="F948" s="270" t="s">
        <v>1152</v>
      </c>
      <c r="G948" s="268"/>
      <c r="H948" s="271">
        <v>13.6</v>
      </c>
      <c r="I948" s="272"/>
      <c r="J948" s="268"/>
      <c r="K948" s="268"/>
      <c r="L948" s="273"/>
      <c r="M948" s="274"/>
      <c r="N948" s="275"/>
      <c r="O948" s="275"/>
      <c r="P948" s="275"/>
      <c r="Q948" s="275"/>
      <c r="R948" s="275"/>
      <c r="S948" s="275"/>
      <c r="T948" s="276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77" t="s">
        <v>203</v>
      </c>
      <c r="AU948" s="277" t="s">
        <v>92</v>
      </c>
      <c r="AV948" s="13" t="s">
        <v>92</v>
      </c>
      <c r="AW948" s="13" t="s">
        <v>35</v>
      </c>
      <c r="AX948" s="13" t="s">
        <v>90</v>
      </c>
      <c r="AY948" s="277" t="s">
        <v>195</v>
      </c>
    </row>
    <row r="949" spans="1:65" s="2" customFormat="1" ht="21.75" customHeight="1">
      <c r="A949" s="41"/>
      <c r="B949" s="42"/>
      <c r="C949" s="278" t="s">
        <v>1295</v>
      </c>
      <c r="D949" s="278" t="s">
        <v>206</v>
      </c>
      <c r="E949" s="279" t="s">
        <v>1296</v>
      </c>
      <c r="F949" s="280" t="s">
        <v>1297</v>
      </c>
      <c r="G949" s="281" t="s">
        <v>215</v>
      </c>
      <c r="H949" s="282">
        <v>13.6</v>
      </c>
      <c r="I949" s="283"/>
      <c r="J949" s="284">
        <f>ROUND(I949*H949,2)</f>
        <v>0</v>
      </c>
      <c r="K949" s="285"/>
      <c r="L949" s="286"/>
      <c r="M949" s="287" t="s">
        <v>1</v>
      </c>
      <c r="N949" s="288" t="s">
        <v>47</v>
      </c>
      <c r="O949" s="94"/>
      <c r="P949" s="260">
        <f>O949*H949</f>
        <v>0</v>
      </c>
      <c r="Q949" s="260">
        <v>0</v>
      </c>
      <c r="R949" s="260">
        <f>Q949*H949</f>
        <v>0</v>
      </c>
      <c r="S949" s="260">
        <v>0</v>
      </c>
      <c r="T949" s="261">
        <f>S949*H949</f>
        <v>0</v>
      </c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R949" s="262" t="s">
        <v>405</v>
      </c>
      <c r="AT949" s="262" t="s">
        <v>206</v>
      </c>
      <c r="AU949" s="262" t="s">
        <v>92</v>
      </c>
      <c r="AY949" s="18" t="s">
        <v>195</v>
      </c>
      <c r="BE949" s="154">
        <f>IF(N949="základní",J949,0)</f>
        <v>0</v>
      </c>
      <c r="BF949" s="154">
        <f>IF(N949="snížená",J949,0)</f>
        <v>0</v>
      </c>
      <c r="BG949" s="154">
        <f>IF(N949="zákl. přenesená",J949,0)</f>
        <v>0</v>
      </c>
      <c r="BH949" s="154">
        <f>IF(N949="sníž. přenesená",J949,0)</f>
        <v>0</v>
      </c>
      <c r="BI949" s="154">
        <f>IF(N949="nulová",J949,0)</f>
        <v>0</v>
      </c>
      <c r="BJ949" s="18" t="s">
        <v>90</v>
      </c>
      <c r="BK949" s="154">
        <f>ROUND(I949*H949,2)</f>
        <v>0</v>
      </c>
      <c r="BL949" s="18" t="s">
        <v>308</v>
      </c>
      <c r="BM949" s="262" t="s">
        <v>1298</v>
      </c>
    </row>
    <row r="950" spans="1:47" s="2" customFormat="1" ht="12">
      <c r="A950" s="41"/>
      <c r="B950" s="42"/>
      <c r="C950" s="43"/>
      <c r="D950" s="263" t="s">
        <v>202</v>
      </c>
      <c r="E950" s="43"/>
      <c r="F950" s="264" t="s">
        <v>1297</v>
      </c>
      <c r="G950" s="43"/>
      <c r="H950" s="43"/>
      <c r="I950" s="221"/>
      <c r="J950" s="43"/>
      <c r="K950" s="43"/>
      <c r="L950" s="44"/>
      <c r="M950" s="265"/>
      <c r="N950" s="266"/>
      <c r="O950" s="94"/>
      <c r="P950" s="94"/>
      <c r="Q950" s="94"/>
      <c r="R950" s="94"/>
      <c r="S950" s="94"/>
      <c r="T950" s="95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18" t="s">
        <v>202</v>
      </c>
      <c r="AU950" s="18" t="s">
        <v>92</v>
      </c>
    </row>
    <row r="951" spans="1:65" s="2" customFormat="1" ht="24.15" customHeight="1">
      <c r="A951" s="41"/>
      <c r="B951" s="42"/>
      <c r="C951" s="278" t="s">
        <v>1299</v>
      </c>
      <c r="D951" s="278" t="s">
        <v>206</v>
      </c>
      <c r="E951" s="279" t="s">
        <v>1300</v>
      </c>
      <c r="F951" s="280" t="s">
        <v>1301</v>
      </c>
      <c r="G951" s="281" t="s">
        <v>353</v>
      </c>
      <c r="H951" s="282">
        <v>12</v>
      </c>
      <c r="I951" s="283"/>
      <c r="J951" s="284">
        <f>ROUND(I951*H951,2)</f>
        <v>0</v>
      </c>
      <c r="K951" s="285"/>
      <c r="L951" s="286"/>
      <c r="M951" s="287" t="s">
        <v>1</v>
      </c>
      <c r="N951" s="288" t="s">
        <v>47</v>
      </c>
      <c r="O951" s="94"/>
      <c r="P951" s="260">
        <f>O951*H951</f>
        <v>0</v>
      </c>
      <c r="Q951" s="260">
        <v>0</v>
      </c>
      <c r="R951" s="260">
        <f>Q951*H951</f>
        <v>0</v>
      </c>
      <c r="S951" s="260">
        <v>0</v>
      </c>
      <c r="T951" s="261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62" t="s">
        <v>405</v>
      </c>
      <c r="AT951" s="262" t="s">
        <v>206</v>
      </c>
      <c r="AU951" s="262" t="s">
        <v>92</v>
      </c>
      <c r="AY951" s="18" t="s">
        <v>195</v>
      </c>
      <c r="BE951" s="154">
        <f>IF(N951="základní",J951,0)</f>
        <v>0</v>
      </c>
      <c r="BF951" s="154">
        <f>IF(N951="snížená",J951,0)</f>
        <v>0</v>
      </c>
      <c r="BG951" s="154">
        <f>IF(N951="zákl. přenesená",J951,0)</f>
        <v>0</v>
      </c>
      <c r="BH951" s="154">
        <f>IF(N951="sníž. přenesená",J951,0)</f>
        <v>0</v>
      </c>
      <c r="BI951" s="154">
        <f>IF(N951="nulová",J951,0)</f>
        <v>0</v>
      </c>
      <c r="BJ951" s="18" t="s">
        <v>90</v>
      </c>
      <c r="BK951" s="154">
        <f>ROUND(I951*H951,2)</f>
        <v>0</v>
      </c>
      <c r="BL951" s="18" t="s">
        <v>308</v>
      </c>
      <c r="BM951" s="262" t="s">
        <v>1302</v>
      </c>
    </row>
    <row r="952" spans="1:47" s="2" customFormat="1" ht="12">
      <c r="A952" s="41"/>
      <c r="B952" s="42"/>
      <c r="C952" s="43"/>
      <c r="D952" s="263" t="s">
        <v>202</v>
      </c>
      <c r="E952" s="43"/>
      <c r="F952" s="264" t="s">
        <v>1301</v>
      </c>
      <c r="G952" s="43"/>
      <c r="H952" s="43"/>
      <c r="I952" s="221"/>
      <c r="J952" s="43"/>
      <c r="K952" s="43"/>
      <c r="L952" s="44"/>
      <c r="M952" s="265"/>
      <c r="N952" s="266"/>
      <c r="O952" s="94"/>
      <c r="P952" s="94"/>
      <c r="Q952" s="94"/>
      <c r="R952" s="94"/>
      <c r="S952" s="94"/>
      <c r="T952" s="95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T952" s="18" t="s">
        <v>202</v>
      </c>
      <c r="AU952" s="18" t="s">
        <v>92</v>
      </c>
    </row>
    <row r="953" spans="1:65" s="2" customFormat="1" ht="24.15" customHeight="1">
      <c r="A953" s="41"/>
      <c r="B953" s="42"/>
      <c r="C953" s="250" t="s">
        <v>1303</v>
      </c>
      <c r="D953" s="250" t="s">
        <v>196</v>
      </c>
      <c r="E953" s="251" t="s">
        <v>1304</v>
      </c>
      <c r="F953" s="252" t="s">
        <v>1305</v>
      </c>
      <c r="G953" s="253" t="s">
        <v>873</v>
      </c>
      <c r="H953" s="323"/>
      <c r="I953" s="255"/>
      <c r="J953" s="256">
        <f>ROUND(I953*H953,2)</f>
        <v>0</v>
      </c>
      <c r="K953" s="257"/>
      <c r="L953" s="44"/>
      <c r="M953" s="258" t="s">
        <v>1</v>
      </c>
      <c r="N953" s="259" t="s">
        <v>47</v>
      </c>
      <c r="O953" s="94"/>
      <c r="P953" s="260">
        <f>O953*H953</f>
        <v>0</v>
      </c>
      <c r="Q953" s="260">
        <v>0</v>
      </c>
      <c r="R953" s="260">
        <f>Q953*H953</f>
        <v>0</v>
      </c>
      <c r="S953" s="260">
        <v>0</v>
      </c>
      <c r="T953" s="261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62" t="s">
        <v>308</v>
      </c>
      <c r="AT953" s="262" t="s">
        <v>196</v>
      </c>
      <c r="AU953" s="262" t="s">
        <v>92</v>
      </c>
      <c r="AY953" s="18" t="s">
        <v>195</v>
      </c>
      <c r="BE953" s="154">
        <f>IF(N953="základní",J953,0)</f>
        <v>0</v>
      </c>
      <c r="BF953" s="154">
        <f>IF(N953="snížená",J953,0)</f>
        <v>0</v>
      </c>
      <c r="BG953" s="154">
        <f>IF(N953="zákl. přenesená",J953,0)</f>
        <v>0</v>
      </c>
      <c r="BH953" s="154">
        <f>IF(N953="sníž. přenesená",J953,0)</f>
        <v>0</v>
      </c>
      <c r="BI953" s="154">
        <f>IF(N953="nulová",J953,0)</f>
        <v>0</v>
      </c>
      <c r="BJ953" s="18" t="s">
        <v>90</v>
      </c>
      <c r="BK953" s="154">
        <f>ROUND(I953*H953,2)</f>
        <v>0</v>
      </c>
      <c r="BL953" s="18" t="s">
        <v>308</v>
      </c>
      <c r="BM953" s="262" t="s">
        <v>1306</v>
      </c>
    </row>
    <row r="954" spans="1:47" s="2" customFormat="1" ht="12">
      <c r="A954" s="41"/>
      <c r="B954" s="42"/>
      <c r="C954" s="43"/>
      <c r="D954" s="263" t="s">
        <v>202</v>
      </c>
      <c r="E954" s="43"/>
      <c r="F954" s="264" t="s">
        <v>1305</v>
      </c>
      <c r="G954" s="43"/>
      <c r="H954" s="43"/>
      <c r="I954" s="221"/>
      <c r="J954" s="43"/>
      <c r="K954" s="43"/>
      <c r="L954" s="44"/>
      <c r="M954" s="265"/>
      <c r="N954" s="266"/>
      <c r="O954" s="94"/>
      <c r="P954" s="94"/>
      <c r="Q954" s="94"/>
      <c r="R954" s="94"/>
      <c r="S954" s="94"/>
      <c r="T954" s="95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18" t="s">
        <v>202</v>
      </c>
      <c r="AU954" s="18" t="s">
        <v>92</v>
      </c>
    </row>
    <row r="955" spans="1:63" s="12" customFormat="1" ht="22.8" customHeight="1">
      <c r="A955" s="12"/>
      <c r="B955" s="236"/>
      <c r="C955" s="237"/>
      <c r="D955" s="238" t="s">
        <v>81</v>
      </c>
      <c r="E955" s="321" t="s">
        <v>1307</v>
      </c>
      <c r="F955" s="321" t="s">
        <v>1308</v>
      </c>
      <c r="G955" s="237"/>
      <c r="H955" s="237"/>
      <c r="I955" s="240"/>
      <c r="J955" s="322">
        <f>BK955</f>
        <v>0</v>
      </c>
      <c r="K955" s="237"/>
      <c r="L955" s="242"/>
      <c r="M955" s="243"/>
      <c r="N955" s="244"/>
      <c r="O955" s="244"/>
      <c r="P955" s="245">
        <f>SUM(P956:P976)</f>
        <v>0</v>
      </c>
      <c r="Q955" s="244"/>
      <c r="R955" s="245">
        <f>SUM(R956:R976)</f>
        <v>0.7119743</v>
      </c>
      <c r="S955" s="244"/>
      <c r="T955" s="246">
        <f>SUM(T956:T976)</f>
        <v>0</v>
      </c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R955" s="247" t="s">
        <v>92</v>
      </c>
      <c r="AT955" s="248" t="s">
        <v>81</v>
      </c>
      <c r="AU955" s="248" t="s">
        <v>90</v>
      </c>
      <c r="AY955" s="247" t="s">
        <v>195</v>
      </c>
      <c r="BK955" s="249">
        <f>SUM(BK956:BK976)</f>
        <v>0</v>
      </c>
    </row>
    <row r="956" spans="1:65" s="2" customFormat="1" ht="16.5" customHeight="1">
      <c r="A956" s="41"/>
      <c r="B956" s="42"/>
      <c r="C956" s="250" t="s">
        <v>1309</v>
      </c>
      <c r="D956" s="250" t="s">
        <v>196</v>
      </c>
      <c r="E956" s="251" t="s">
        <v>1310</v>
      </c>
      <c r="F956" s="252" t="s">
        <v>1311</v>
      </c>
      <c r="G956" s="253" t="s">
        <v>199</v>
      </c>
      <c r="H956" s="254">
        <v>45.87</v>
      </c>
      <c r="I956" s="255"/>
      <c r="J956" s="256">
        <f>ROUND(I956*H956,2)</f>
        <v>0</v>
      </c>
      <c r="K956" s="257"/>
      <c r="L956" s="44"/>
      <c r="M956" s="258" t="s">
        <v>1</v>
      </c>
      <c r="N956" s="259" t="s">
        <v>47</v>
      </c>
      <c r="O956" s="94"/>
      <c r="P956" s="260">
        <f>O956*H956</f>
        <v>0</v>
      </c>
      <c r="Q956" s="260">
        <v>0</v>
      </c>
      <c r="R956" s="260">
        <f>Q956*H956</f>
        <v>0</v>
      </c>
      <c r="S956" s="260">
        <v>0</v>
      </c>
      <c r="T956" s="261">
        <f>S956*H956</f>
        <v>0</v>
      </c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R956" s="262" t="s">
        <v>308</v>
      </c>
      <c r="AT956" s="262" t="s">
        <v>196</v>
      </c>
      <c r="AU956" s="262" t="s">
        <v>92</v>
      </c>
      <c r="AY956" s="18" t="s">
        <v>195</v>
      </c>
      <c r="BE956" s="154">
        <f>IF(N956="základní",J956,0)</f>
        <v>0</v>
      </c>
      <c r="BF956" s="154">
        <f>IF(N956="snížená",J956,0)</f>
        <v>0</v>
      </c>
      <c r="BG956" s="154">
        <f>IF(N956="zákl. přenesená",J956,0)</f>
        <v>0</v>
      </c>
      <c r="BH956" s="154">
        <f>IF(N956="sníž. přenesená",J956,0)</f>
        <v>0</v>
      </c>
      <c r="BI956" s="154">
        <f>IF(N956="nulová",J956,0)</f>
        <v>0</v>
      </c>
      <c r="BJ956" s="18" t="s">
        <v>90</v>
      </c>
      <c r="BK956" s="154">
        <f>ROUND(I956*H956,2)</f>
        <v>0</v>
      </c>
      <c r="BL956" s="18" t="s">
        <v>308</v>
      </c>
      <c r="BM956" s="262" t="s">
        <v>1312</v>
      </c>
    </row>
    <row r="957" spans="1:47" s="2" customFormat="1" ht="12">
      <c r="A957" s="41"/>
      <c r="B957" s="42"/>
      <c r="C957" s="43"/>
      <c r="D957" s="263" t="s">
        <v>202</v>
      </c>
      <c r="E957" s="43"/>
      <c r="F957" s="264" t="s">
        <v>1311</v>
      </c>
      <c r="G957" s="43"/>
      <c r="H957" s="43"/>
      <c r="I957" s="221"/>
      <c r="J957" s="43"/>
      <c r="K957" s="43"/>
      <c r="L957" s="44"/>
      <c r="M957" s="265"/>
      <c r="N957" s="266"/>
      <c r="O957" s="94"/>
      <c r="P957" s="94"/>
      <c r="Q957" s="94"/>
      <c r="R957" s="94"/>
      <c r="S957" s="94"/>
      <c r="T957" s="95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T957" s="18" t="s">
        <v>202</v>
      </c>
      <c r="AU957" s="18" t="s">
        <v>92</v>
      </c>
    </row>
    <row r="958" spans="1:51" s="13" customFormat="1" ht="12">
      <c r="A958" s="13"/>
      <c r="B958" s="267"/>
      <c r="C958" s="268"/>
      <c r="D958" s="263" t="s">
        <v>203</v>
      </c>
      <c r="E958" s="269" t="s">
        <v>1</v>
      </c>
      <c r="F958" s="270" t="s">
        <v>1313</v>
      </c>
      <c r="G958" s="268"/>
      <c r="H958" s="271">
        <v>45.87</v>
      </c>
      <c r="I958" s="272"/>
      <c r="J958" s="268"/>
      <c r="K958" s="268"/>
      <c r="L958" s="273"/>
      <c r="M958" s="274"/>
      <c r="N958" s="275"/>
      <c r="O958" s="275"/>
      <c r="P958" s="275"/>
      <c r="Q958" s="275"/>
      <c r="R958" s="275"/>
      <c r="S958" s="275"/>
      <c r="T958" s="276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77" t="s">
        <v>203</v>
      </c>
      <c r="AU958" s="277" t="s">
        <v>92</v>
      </c>
      <c r="AV958" s="13" t="s">
        <v>92</v>
      </c>
      <c r="AW958" s="13" t="s">
        <v>35</v>
      </c>
      <c r="AX958" s="13" t="s">
        <v>90</v>
      </c>
      <c r="AY958" s="277" t="s">
        <v>195</v>
      </c>
    </row>
    <row r="959" spans="1:65" s="2" customFormat="1" ht="16.5" customHeight="1">
      <c r="A959" s="41"/>
      <c r="B959" s="42"/>
      <c r="C959" s="250" t="s">
        <v>1314</v>
      </c>
      <c r="D959" s="250" t="s">
        <v>196</v>
      </c>
      <c r="E959" s="251" t="s">
        <v>1315</v>
      </c>
      <c r="F959" s="252" t="s">
        <v>1316</v>
      </c>
      <c r="G959" s="253" t="s">
        <v>199</v>
      </c>
      <c r="H959" s="254">
        <v>45.87</v>
      </c>
      <c r="I959" s="255"/>
      <c r="J959" s="256">
        <f>ROUND(I959*H959,2)</f>
        <v>0</v>
      </c>
      <c r="K959" s="257"/>
      <c r="L959" s="44"/>
      <c r="M959" s="258" t="s">
        <v>1</v>
      </c>
      <c r="N959" s="259" t="s">
        <v>47</v>
      </c>
      <c r="O959" s="94"/>
      <c r="P959" s="260">
        <f>O959*H959</f>
        <v>0</v>
      </c>
      <c r="Q959" s="260">
        <v>0</v>
      </c>
      <c r="R959" s="260">
        <f>Q959*H959</f>
        <v>0</v>
      </c>
      <c r="S959" s="260">
        <v>0</v>
      </c>
      <c r="T959" s="261">
        <f>S959*H959</f>
        <v>0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62" t="s">
        <v>308</v>
      </c>
      <c r="AT959" s="262" t="s">
        <v>196</v>
      </c>
      <c r="AU959" s="262" t="s">
        <v>92</v>
      </c>
      <c r="AY959" s="18" t="s">
        <v>195</v>
      </c>
      <c r="BE959" s="154">
        <f>IF(N959="základní",J959,0)</f>
        <v>0</v>
      </c>
      <c r="BF959" s="154">
        <f>IF(N959="snížená",J959,0)</f>
        <v>0</v>
      </c>
      <c r="BG959" s="154">
        <f>IF(N959="zákl. přenesená",J959,0)</f>
        <v>0</v>
      </c>
      <c r="BH959" s="154">
        <f>IF(N959="sníž. přenesená",J959,0)</f>
        <v>0</v>
      </c>
      <c r="BI959" s="154">
        <f>IF(N959="nulová",J959,0)</f>
        <v>0</v>
      </c>
      <c r="BJ959" s="18" t="s">
        <v>90</v>
      </c>
      <c r="BK959" s="154">
        <f>ROUND(I959*H959,2)</f>
        <v>0</v>
      </c>
      <c r="BL959" s="18" t="s">
        <v>308</v>
      </c>
      <c r="BM959" s="262" t="s">
        <v>1317</v>
      </c>
    </row>
    <row r="960" spans="1:47" s="2" customFormat="1" ht="12">
      <c r="A960" s="41"/>
      <c r="B960" s="42"/>
      <c r="C960" s="43"/>
      <c r="D960" s="263" t="s">
        <v>202</v>
      </c>
      <c r="E960" s="43"/>
      <c r="F960" s="264" t="s">
        <v>1316</v>
      </c>
      <c r="G960" s="43"/>
      <c r="H960" s="43"/>
      <c r="I960" s="221"/>
      <c r="J960" s="43"/>
      <c r="K960" s="43"/>
      <c r="L960" s="44"/>
      <c r="M960" s="265"/>
      <c r="N960" s="266"/>
      <c r="O960" s="94"/>
      <c r="P960" s="94"/>
      <c r="Q960" s="94"/>
      <c r="R960" s="94"/>
      <c r="S960" s="94"/>
      <c r="T960" s="95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T960" s="18" t="s">
        <v>202</v>
      </c>
      <c r="AU960" s="18" t="s">
        <v>92</v>
      </c>
    </row>
    <row r="961" spans="1:65" s="2" customFormat="1" ht="21.75" customHeight="1">
      <c r="A961" s="41"/>
      <c r="B961" s="42"/>
      <c r="C961" s="250" t="s">
        <v>1318</v>
      </c>
      <c r="D961" s="250" t="s">
        <v>196</v>
      </c>
      <c r="E961" s="251" t="s">
        <v>1319</v>
      </c>
      <c r="F961" s="252" t="s">
        <v>1320</v>
      </c>
      <c r="G961" s="253" t="s">
        <v>215</v>
      </c>
      <c r="H961" s="254">
        <v>72.4</v>
      </c>
      <c r="I961" s="255"/>
      <c r="J961" s="256">
        <f>ROUND(I961*H961,2)</f>
        <v>0</v>
      </c>
      <c r="K961" s="257"/>
      <c r="L961" s="44"/>
      <c r="M961" s="258" t="s">
        <v>1</v>
      </c>
      <c r="N961" s="259" t="s">
        <v>47</v>
      </c>
      <c r="O961" s="94"/>
      <c r="P961" s="260">
        <f>O961*H961</f>
        <v>0</v>
      </c>
      <c r="Q961" s="260">
        <v>2E-05</v>
      </c>
      <c r="R961" s="260">
        <f>Q961*H961</f>
        <v>0.0014480000000000003</v>
      </c>
      <c r="S961" s="260">
        <v>0</v>
      </c>
      <c r="T961" s="261">
        <f>S961*H961</f>
        <v>0</v>
      </c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R961" s="262" t="s">
        <v>308</v>
      </c>
      <c r="AT961" s="262" t="s">
        <v>196</v>
      </c>
      <c r="AU961" s="262" t="s">
        <v>92</v>
      </c>
      <c r="AY961" s="18" t="s">
        <v>195</v>
      </c>
      <c r="BE961" s="154">
        <f>IF(N961="základní",J961,0)</f>
        <v>0</v>
      </c>
      <c r="BF961" s="154">
        <f>IF(N961="snížená",J961,0)</f>
        <v>0</v>
      </c>
      <c r="BG961" s="154">
        <f>IF(N961="zákl. přenesená",J961,0)</f>
        <v>0</v>
      </c>
      <c r="BH961" s="154">
        <f>IF(N961="sníž. přenesená",J961,0)</f>
        <v>0</v>
      </c>
      <c r="BI961" s="154">
        <f>IF(N961="nulová",J961,0)</f>
        <v>0</v>
      </c>
      <c r="BJ961" s="18" t="s">
        <v>90</v>
      </c>
      <c r="BK961" s="154">
        <f>ROUND(I961*H961,2)</f>
        <v>0</v>
      </c>
      <c r="BL961" s="18" t="s">
        <v>308</v>
      </c>
      <c r="BM961" s="262" t="s">
        <v>1321</v>
      </c>
    </row>
    <row r="962" spans="1:47" s="2" customFormat="1" ht="12">
      <c r="A962" s="41"/>
      <c r="B962" s="42"/>
      <c r="C962" s="43"/>
      <c r="D962" s="263" t="s">
        <v>202</v>
      </c>
      <c r="E962" s="43"/>
      <c r="F962" s="264" t="s">
        <v>1320</v>
      </c>
      <c r="G962" s="43"/>
      <c r="H962" s="43"/>
      <c r="I962" s="221"/>
      <c r="J962" s="43"/>
      <c r="K962" s="43"/>
      <c r="L962" s="44"/>
      <c r="M962" s="265"/>
      <c r="N962" s="266"/>
      <c r="O962" s="94"/>
      <c r="P962" s="94"/>
      <c r="Q962" s="94"/>
      <c r="R962" s="94"/>
      <c r="S962" s="94"/>
      <c r="T962" s="95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18" t="s">
        <v>202</v>
      </c>
      <c r="AU962" s="18" t="s">
        <v>92</v>
      </c>
    </row>
    <row r="963" spans="1:51" s="13" customFormat="1" ht="12">
      <c r="A963" s="13"/>
      <c r="B963" s="267"/>
      <c r="C963" s="268"/>
      <c r="D963" s="263" t="s">
        <v>203</v>
      </c>
      <c r="E963" s="269" t="s">
        <v>1</v>
      </c>
      <c r="F963" s="270" t="s">
        <v>1322</v>
      </c>
      <c r="G963" s="268"/>
      <c r="H963" s="271">
        <v>72.4</v>
      </c>
      <c r="I963" s="272"/>
      <c r="J963" s="268"/>
      <c r="K963" s="268"/>
      <c r="L963" s="273"/>
      <c r="M963" s="274"/>
      <c r="N963" s="275"/>
      <c r="O963" s="275"/>
      <c r="P963" s="275"/>
      <c r="Q963" s="275"/>
      <c r="R963" s="275"/>
      <c r="S963" s="275"/>
      <c r="T963" s="276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77" t="s">
        <v>203</v>
      </c>
      <c r="AU963" s="277" t="s">
        <v>92</v>
      </c>
      <c r="AV963" s="13" t="s">
        <v>92</v>
      </c>
      <c r="AW963" s="13" t="s">
        <v>35</v>
      </c>
      <c r="AX963" s="13" t="s">
        <v>90</v>
      </c>
      <c r="AY963" s="277" t="s">
        <v>195</v>
      </c>
    </row>
    <row r="964" spans="1:65" s="2" customFormat="1" ht="24.15" customHeight="1">
      <c r="A964" s="41"/>
      <c r="B964" s="42"/>
      <c r="C964" s="250" t="s">
        <v>1323</v>
      </c>
      <c r="D964" s="250" t="s">
        <v>196</v>
      </c>
      <c r="E964" s="251" t="s">
        <v>1324</v>
      </c>
      <c r="F964" s="252" t="s">
        <v>1325</v>
      </c>
      <c r="G964" s="253" t="s">
        <v>199</v>
      </c>
      <c r="H964" s="254">
        <v>45.87</v>
      </c>
      <c r="I964" s="255"/>
      <c r="J964" s="256">
        <f>ROUND(I964*H964,2)</f>
        <v>0</v>
      </c>
      <c r="K964" s="257"/>
      <c r="L964" s="44"/>
      <c r="M964" s="258" t="s">
        <v>1</v>
      </c>
      <c r="N964" s="259" t="s">
        <v>47</v>
      </c>
      <c r="O964" s="94"/>
      <c r="P964" s="260">
        <f>O964*H964</f>
        <v>0</v>
      </c>
      <c r="Q964" s="260">
        <v>4E-05</v>
      </c>
      <c r="R964" s="260">
        <f>Q964*H964</f>
        <v>0.0018348000000000001</v>
      </c>
      <c r="S964" s="260">
        <v>0</v>
      </c>
      <c r="T964" s="261">
        <f>S964*H964</f>
        <v>0</v>
      </c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R964" s="262" t="s">
        <v>308</v>
      </c>
      <c r="AT964" s="262" t="s">
        <v>196</v>
      </c>
      <c r="AU964" s="262" t="s">
        <v>92</v>
      </c>
      <c r="AY964" s="18" t="s">
        <v>195</v>
      </c>
      <c r="BE964" s="154">
        <f>IF(N964="základní",J964,0)</f>
        <v>0</v>
      </c>
      <c r="BF964" s="154">
        <f>IF(N964="snížená",J964,0)</f>
        <v>0</v>
      </c>
      <c r="BG964" s="154">
        <f>IF(N964="zákl. přenesená",J964,0)</f>
        <v>0</v>
      </c>
      <c r="BH964" s="154">
        <f>IF(N964="sníž. přenesená",J964,0)</f>
        <v>0</v>
      </c>
      <c r="BI964" s="154">
        <f>IF(N964="nulová",J964,0)</f>
        <v>0</v>
      </c>
      <c r="BJ964" s="18" t="s">
        <v>90</v>
      </c>
      <c r="BK964" s="154">
        <f>ROUND(I964*H964,2)</f>
        <v>0</v>
      </c>
      <c r="BL964" s="18" t="s">
        <v>308</v>
      </c>
      <c r="BM964" s="262" t="s">
        <v>1326</v>
      </c>
    </row>
    <row r="965" spans="1:47" s="2" customFormat="1" ht="12">
      <c r="A965" s="41"/>
      <c r="B965" s="42"/>
      <c r="C965" s="43"/>
      <c r="D965" s="263" t="s">
        <v>202</v>
      </c>
      <c r="E965" s="43"/>
      <c r="F965" s="264" t="s">
        <v>1325</v>
      </c>
      <c r="G965" s="43"/>
      <c r="H965" s="43"/>
      <c r="I965" s="221"/>
      <c r="J965" s="43"/>
      <c r="K965" s="43"/>
      <c r="L965" s="44"/>
      <c r="M965" s="265"/>
      <c r="N965" s="266"/>
      <c r="O965" s="94"/>
      <c r="P965" s="94"/>
      <c r="Q965" s="94"/>
      <c r="R965" s="94"/>
      <c r="S965" s="94"/>
      <c r="T965" s="95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T965" s="18" t="s">
        <v>202</v>
      </c>
      <c r="AU965" s="18" t="s">
        <v>92</v>
      </c>
    </row>
    <row r="966" spans="1:51" s="13" customFormat="1" ht="12">
      <c r="A966" s="13"/>
      <c r="B966" s="267"/>
      <c r="C966" s="268"/>
      <c r="D966" s="263" t="s">
        <v>203</v>
      </c>
      <c r="E966" s="269" t="s">
        <v>1</v>
      </c>
      <c r="F966" s="270" t="s">
        <v>1313</v>
      </c>
      <c r="G966" s="268"/>
      <c r="H966" s="271">
        <v>45.87</v>
      </c>
      <c r="I966" s="272"/>
      <c r="J966" s="268"/>
      <c r="K966" s="268"/>
      <c r="L966" s="273"/>
      <c r="M966" s="274"/>
      <c r="N966" s="275"/>
      <c r="O966" s="275"/>
      <c r="P966" s="275"/>
      <c r="Q966" s="275"/>
      <c r="R966" s="275"/>
      <c r="S966" s="275"/>
      <c r="T966" s="276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77" t="s">
        <v>203</v>
      </c>
      <c r="AU966" s="277" t="s">
        <v>92</v>
      </c>
      <c r="AV966" s="13" t="s">
        <v>92</v>
      </c>
      <c r="AW966" s="13" t="s">
        <v>35</v>
      </c>
      <c r="AX966" s="13" t="s">
        <v>90</v>
      </c>
      <c r="AY966" s="277" t="s">
        <v>195</v>
      </c>
    </row>
    <row r="967" spans="1:65" s="2" customFormat="1" ht="33" customHeight="1">
      <c r="A967" s="41"/>
      <c r="B967" s="42"/>
      <c r="C967" s="250" t="s">
        <v>1327</v>
      </c>
      <c r="D967" s="250" t="s">
        <v>196</v>
      </c>
      <c r="E967" s="251" t="s">
        <v>1328</v>
      </c>
      <c r="F967" s="252" t="s">
        <v>1329</v>
      </c>
      <c r="G967" s="253" t="s">
        <v>199</v>
      </c>
      <c r="H967" s="254">
        <v>45.87</v>
      </c>
      <c r="I967" s="255"/>
      <c r="J967" s="256">
        <f>ROUND(I967*H967,2)</f>
        <v>0</v>
      </c>
      <c r="K967" s="257"/>
      <c r="L967" s="44"/>
      <c r="M967" s="258" t="s">
        <v>1</v>
      </c>
      <c r="N967" s="259" t="s">
        <v>47</v>
      </c>
      <c r="O967" s="94"/>
      <c r="P967" s="260">
        <f>O967*H967</f>
        <v>0</v>
      </c>
      <c r="Q967" s="260">
        <v>0.009</v>
      </c>
      <c r="R967" s="260">
        <f>Q967*H967</f>
        <v>0.4128299999999999</v>
      </c>
      <c r="S967" s="260">
        <v>0</v>
      </c>
      <c r="T967" s="261">
        <f>S967*H967</f>
        <v>0</v>
      </c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R967" s="262" t="s">
        <v>308</v>
      </c>
      <c r="AT967" s="262" t="s">
        <v>196</v>
      </c>
      <c r="AU967" s="262" t="s">
        <v>92</v>
      </c>
      <c r="AY967" s="18" t="s">
        <v>195</v>
      </c>
      <c r="BE967" s="154">
        <f>IF(N967="základní",J967,0)</f>
        <v>0</v>
      </c>
      <c r="BF967" s="154">
        <f>IF(N967="snížená",J967,0)</f>
        <v>0</v>
      </c>
      <c r="BG967" s="154">
        <f>IF(N967="zákl. přenesená",J967,0)</f>
        <v>0</v>
      </c>
      <c r="BH967" s="154">
        <f>IF(N967="sníž. přenesená",J967,0)</f>
        <v>0</v>
      </c>
      <c r="BI967" s="154">
        <f>IF(N967="nulová",J967,0)</f>
        <v>0</v>
      </c>
      <c r="BJ967" s="18" t="s">
        <v>90</v>
      </c>
      <c r="BK967" s="154">
        <f>ROUND(I967*H967,2)</f>
        <v>0</v>
      </c>
      <c r="BL967" s="18" t="s">
        <v>308</v>
      </c>
      <c r="BM967" s="262" t="s">
        <v>1330</v>
      </c>
    </row>
    <row r="968" spans="1:47" s="2" customFormat="1" ht="12">
      <c r="A968" s="41"/>
      <c r="B968" s="42"/>
      <c r="C968" s="43"/>
      <c r="D968" s="263" t="s">
        <v>202</v>
      </c>
      <c r="E968" s="43"/>
      <c r="F968" s="264" t="s">
        <v>1329</v>
      </c>
      <c r="G968" s="43"/>
      <c r="H968" s="43"/>
      <c r="I968" s="221"/>
      <c r="J968" s="43"/>
      <c r="K968" s="43"/>
      <c r="L968" s="44"/>
      <c r="M968" s="265"/>
      <c r="N968" s="266"/>
      <c r="O968" s="94"/>
      <c r="P968" s="94"/>
      <c r="Q968" s="94"/>
      <c r="R968" s="94"/>
      <c r="S968" s="94"/>
      <c r="T968" s="95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T968" s="18" t="s">
        <v>202</v>
      </c>
      <c r="AU968" s="18" t="s">
        <v>92</v>
      </c>
    </row>
    <row r="969" spans="1:65" s="2" customFormat="1" ht="24.15" customHeight="1">
      <c r="A969" s="41"/>
      <c r="B969" s="42"/>
      <c r="C969" s="250" t="s">
        <v>1331</v>
      </c>
      <c r="D969" s="250" t="s">
        <v>196</v>
      </c>
      <c r="E969" s="251" t="s">
        <v>1332</v>
      </c>
      <c r="F969" s="252" t="s">
        <v>1333</v>
      </c>
      <c r="G969" s="253" t="s">
        <v>199</v>
      </c>
      <c r="H969" s="254">
        <v>45.87</v>
      </c>
      <c r="I969" s="255"/>
      <c r="J969" s="256">
        <f>ROUND(I969*H969,2)</f>
        <v>0</v>
      </c>
      <c r="K969" s="257"/>
      <c r="L969" s="44"/>
      <c r="M969" s="258" t="s">
        <v>1</v>
      </c>
      <c r="N969" s="259" t="s">
        <v>47</v>
      </c>
      <c r="O969" s="94"/>
      <c r="P969" s="260">
        <f>O969*H969</f>
        <v>0</v>
      </c>
      <c r="Q969" s="260">
        <v>0.0003</v>
      </c>
      <c r="R969" s="260">
        <f>Q969*H969</f>
        <v>0.013760999999999997</v>
      </c>
      <c r="S969" s="260">
        <v>0</v>
      </c>
      <c r="T969" s="261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62" t="s">
        <v>308</v>
      </c>
      <c r="AT969" s="262" t="s">
        <v>196</v>
      </c>
      <c r="AU969" s="262" t="s">
        <v>92</v>
      </c>
      <c r="AY969" s="18" t="s">
        <v>195</v>
      </c>
      <c r="BE969" s="154">
        <f>IF(N969="základní",J969,0)</f>
        <v>0</v>
      </c>
      <c r="BF969" s="154">
        <f>IF(N969="snížená",J969,0)</f>
        <v>0</v>
      </c>
      <c r="BG969" s="154">
        <f>IF(N969="zákl. přenesená",J969,0)</f>
        <v>0</v>
      </c>
      <c r="BH969" s="154">
        <f>IF(N969="sníž. přenesená",J969,0)</f>
        <v>0</v>
      </c>
      <c r="BI969" s="154">
        <f>IF(N969="nulová",J969,0)</f>
        <v>0</v>
      </c>
      <c r="BJ969" s="18" t="s">
        <v>90</v>
      </c>
      <c r="BK969" s="154">
        <f>ROUND(I969*H969,2)</f>
        <v>0</v>
      </c>
      <c r="BL969" s="18" t="s">
        <v>308</v>
      </c>
      <c r="BM969" s="262" t="s">
        <v>1334</v>
      </c>
    </row>
    <row r="970" spans="1:47" s="2" customFormat="1" ht="12">
      <c r="A970" s="41"/>
      <c r="B970" s="42"/>
      <c r="C970" s="43"/>
      <c r="D970" s="263" t="s">
        <v>202</v>
      </c>
      <c r="E970" s="43"/>
      <c r="F970" s="264" t="s">
        <v>1333</v>
      </c>
      <c r="G970" s="43"/>
      <c r="H970" s="43"/>
      <c r="I970" s="221"/>
      <c r="J970" s="43"/>
      <c r="K970" s="43"/>
      <c r="L970" s="44"/>
      <c r="M970" s="265"/>
      <c r="N970" s="266"/>
      <c r="O970" s="94"/>
      <c r="P970" s="94"/>
      <c r="Q970" s="94"/>
      <c r="R970" s="94"/>
      <c r="S970" s="94"/>
      <c r="T970" s="95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18" t="s">
        <v>202</v>
      </c>
      <c r="AU970" s="18" t="s">
        <v>92</v>
      </c>
    </row>
    <row r="971" spans="1:65" s="2" customFormat="1" ht="24.15" customHeight="1">
      <c r="A971" s="41"/>
      <c r="B971" s="42"/>
      <c r="C971" s="250" t="s">
        <v>1335</v>
      </c>
      <c r="D971" s="250" t="s">
        <v>196</v>
      </c>
      <c r="E971" s="251" t="s">
        <v>1336</v>
      </c>
      <c r="F971" s="252" t="s">
        <v>1337</v>
      </c>
      <c r="G971" s="253" t="s">
        <v>199</v>
      </c>
      <c r="H971" s="254">
        <v>45.87</v>
      </c>
      <c r="I971" s="255"/>
      <c r="J971" s="256">
        <f>ROUND(I971*H971,2)</f>
        <v>0</v>
      </c>
      <c r="K971" s="257"/>
      <c r="L971" s="44"/>
      <c r="M971" s="258" t="s">
        <v>1</v>
      </c>
      <c r="N971" s="259" t="s">
        <v>47</v>
      </c>
      <c r="O971" s="94"/>
      <c r="P971" s="260">
        <f>O971*H971</f>
        <v>0</v>
      </c>
      <c r="Q971" s="260">
        <v>0.00585</v>
      </c>
      <c r="R971" s="260">
        <f>Q971*H971</f>
        <v>0.2683395</v>
      </c>
      <c r="S971" s="260">
        <v>0</v>
      </c>
      <c r="T971" s="261">
        <f>S971*H971</f>
        <v>0</v>
      </c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R971" s="262" t="s">
        <v>308</v>
      </c>
      <c r="AT971" s="262" t="s">
        <v>196</v>
      </c>
      <c r="AU971" s="262" t="s">
        <v>92</v>
      </c>
      <c r="AY971" s="18" t="s">
        <v>195</v>
      </c>
      <c r="BE971" s="154">
        <f>IF(N971="základní",J971,0)</f>
        <v>0</v>
      </c>
      <c r="BF971" s="154">
        <f>IF(N971="snížená",J971,0)</f>
        <v>0</v>
      </c>
      <c r="BG971" s="154">
        <f>IF(N971="zákl. přenesená",J971,0)</f>
        <v>0</v>
      </c>
      <c r="BH971" s="154">
        <f>IF(N971="sníž. přenesená",J971,0)</f>
        <v>0</v>
      </c>
      <c r="BI971" s="154">
        <f>IF(N971="nulová",J971,0)</f>
        <v>0</v>
      </c>
      <c r="BJ971" s="18" t="s">
        <v>90</v>
      </c>
      <c r="BK971" s="154">
        <f>ROUND(I971*H971,2)</f>
        <v>0</v>
      </c>
      <c r="BL971" s="18" t="s">
        <v>308</v>
      </c>
      <c r="BM971" s="262" t="s">
        <v>1338</v>
      </c>
    </row>
    <row r="972" spans="1:47" s="2" customFormat="1" ht="12">
      <c r="A972" s="41"/>
      <c r="B972" s="42"/>
      <c r="C972" s="43"/>
      <c r="D972" s="263" t="s">
        <v>202</v>
      </c>
      <c r="E972" s="43"/>
      <c r="F972" s="264" t="s">
        <v>1337</v>
      </c>
      <c r="G972" s="43"/>
      <c r="H972" s="43"/>
      <c r="I972" s="221"/>
      <c r="J972" s="43"/>
      <c r="K972" s="43"/>
      <c r="L972" s="44"/>
      <c r="M972" s="265"/>
      <c r="N972" s="266"/>
      <c r="O972" s="94"/>
      <c r="P972" s="94"/>
      <c r="Q972" s="94"/>
      <c r="R972" s="94"/>
      <c r="S972" s="94"/>
      <c r="T972" s="95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T972" s="18" t="s">
        <v>202</v>
      </c>
      <c r="AU972" s="18" t="s">
        <v>92</v>
      </c>
    </row>
    <row r="973" spans="1:65" s="2" customFormat="1" ht="24.15" customHeight="1">
      <c r="A973" s="41"/>
      <c r="B973" s="42"/>
      <c r="C973" s="250" t="s">
        <v>1339</v>
      </c>
      <c r="D973" s="250" t="s">
        <v>196</v>
      </c>
      <c r="E973" s="251" t="s">
        <v>1340</v>
      </c>
      <c r="F973" s="252" t="s">
        <v>1341</v>
      </c>
      <c r="G973" s="253" t="s">
        <v>199</v>
      </c>
      <c r="H973" s="254">
        <v>45.87</v>
      </c>
      <c r="I973" s="255"/>
      <c r="J973" s="256">
        <f>ROUND(I973*H973,2)</f>
        <v>0</v>
      </c>
      <c r="K973" s="257"/>
      <c r="L973" s="44"/>
      <c r="M973" s="258" t="s">
        <v>1</v>
      </c>
      <c r="N973" s="259" t="s">
        <v>47</v>
      </c>
      <c r="O973" s="94"/>
      <c r="P973" s="260">
        <f>O973*H973</f>
        <v>0</v>
      </c>
      <c r="Q973" s="260">
        <v>0.0003</v>
      </c>
      <c r="R973" s="260">
        <f>Q973*H973</f>
        <v>0.013760999999999997</v>
      </c>
      <c r="S973" s="260">
        <v>0</v>
      </c>
      <c r="T973" s="261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62" t="s">
        <v>308</v>
      </c>
      <c r="AT973" s="262" t="s">
        <v>196</v>
      </c>
      <c r="AU973" s="262" t="s">
        <v>92</v>
      </c>
      <c r="AY973" s="18" t="s">
        <v>195</v>
      </c>
      <c r="BE973" s="154">
        <f>IF(N973="základní",J973,0)</f>
        <v>0</v>
      </c>
      <c r="BF973" s="154">
        <f>IF(N973="snížená",J973,0)</f>
        <v>0</v>
      </c>
      <c r="BG973" s="154">
        <f>IF(N973="zákl. přenesená",J973,0)</f>
        <v>0</v>
      </c>
      <c r="BH973" s="154">
        <f>IF(N973="sníž. přenesená",J973,0)</f>
        <v>0</v>
      </c>
      <c r="BI973" s="154">
        <f>IF(N973="nulová",J973,0)</f>
        <v>0</v>
      </c>
      <c r="BJ973" s="18" t="s">
        <v>90</v>
      </c>
      <c r="BK973" s="154">
        <f>ROUND(I973*H973,2)</f>
        <v>0</v>
      </c>
      <c r="BL973" s="18" t="s">
        <v>308</v>
      </c>
      <c r="BM973" s="262" t="s">
        <v>1342</v>
      </c>
    </row>
    <row r="974" spans="1:47" s="2" customFormat="1" ht="12">
      <c r="A974" s="41"/>
      <c r="B974" s="42"/>
      <c r="C974" s="43"/>
      <c r="D974" s="263" t="s">
        <v>202</v>
      </c>
      <c r="E974" s="43"/>
      <c r="F974" s="264" t="s">
        <v>1341</v>
      </c>
      <c r="G974" s="43"/>
      <c r="H974" s="43"/>
      <c r="I974" s="221"/>
      <c r="J974" s="43"/>
      <c r="K974" s="43"/>
      <c r="L974" s="44"/>
      <c r="M974" s="265"/>
      <c r="N974" s="266"/>
      <c r="O974" s="94"/>
      <c r="P974" s="94"/>
      <c r="Q974" s="94"/>
      <c r="R974" s="94"/>
      <c r="S974" s="94"/>
      <c r="T974" s="95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T974" s="18" t="s">
        <v>202</v>
      </c>
      <c r="AU974" s="18" t="s">
        <v>92</v>
      </c>
    </row>
    <row r="975" spans="1:65" s="2" customFormat="1" ht="24.15" customHeight="1">
      <c r="A975" s="41"/>
      <c r="B975" s="42"/>
      <c r="C975" s="250" t="s">
        <v>1343</v>
      </c>
      <c r="D975" s="250" t="s">
        <v>196</v>
      </c>
      <c r="E975" s="251" t="s">
        <v>1344</v>
      </c>
      <c r="F975" s="252" t="s">
        <v>1345</v>
      </c>
      <c r="G975" s="253" t="s">
        <v>873</v>
      </c>
      <c r="H975" s="323"/>
      <c r="I975" s="255"/>
      <c r="J975" s="256">
        <f>ROUND(I975*H975,2)</f>
        <v>0</v>
      </c>
      <c r="K975" s="257"/>
      <c r="L975" s="44"/>
      <c r="M975" s="258" t="s">
        <v>1</v>
      </c>
      <c r="N975" s="259" t="s">
        <v>47</v>
      </c>
      <c r="O975" s="94"/>
      <c r="P975" s="260">
        <f>O975*H975</f>
        <v>0</v>
      </c>
      <c r="Q975" s="260">
        <v>0</v>
      </c>
      <c r="R975" s="260">
        <f>Q975*H975</f>
        <v>0</v>
      </c>
      <c r="S975" s="260">
        <v>0</v>
      </c>
      <c r="T975" s="261">
        <f>S975*H975</f>
        <v>0</v>
      </c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R975" s="262" t="s">
        <v>308</v>
      </c>
      <c r="AT975" s="262" t="s">
        <v>196</v>
      </c>
      <c r="AU975" s="262" t="s">
        <v>92</v>
      </c>
      <c r="AY975" s="18" t="s">
        <v>195</v>
      </c>
      <c r="BE975" s="154">
        <f>IF(N975="základní",J975,0)</f>
        <v>0</v>
      </c>
      <c r="BF975" s="154">
        <f>IF(N975="snížená",J975,0)</f>
        <v>0</v>
      </c>
      <c r="BG975" s="154">
        <f>IF(N975="zákl. přenesená",J975,0)</f>
        <v>0</v>
      </c>
      <c r="BH975" s="154">
        <f>IF(N975="sníž. přenesená",J975,0)</f>
        <v>0</v>
      </c>
      <c r="BI975" s="154">
        <f>IF(N975="nulová",J975,0)</f>
        <v>0</v>
      </c>
      <c r="BJ975" s="18" t="s">
        <v>90</v>
      </c>
      <c r="BK975" s="154">
        <f>ROUND(I975*H975,2)</f>
        <v>0</v>
      </c>
      <c r="BL975" s="18" t="s">
        <v>308</v>
      </c>
      <c r="BM975" s="262" t="s">
        <v>1346</v>
      </c>
    </row>
    <row r="976" spans="1:47" s="2" customFormat="1" ht="12">
      <c r="A976" s="41"/>
      <c r="B976" s="42"/>
      <c r="C976" s="43"/>
      <c r="D976" s="263" t="s">
        <v>202</v>
      </c>
      <c r="E976" s="43"/>
      <c r="F976" s="264" t="s">
        <v>1345</v>
      </c>
      <c r="G976" s="43"/>
      <c r="H976" s="43"/>
      <c r="I976" s="221"/>
      <c r="J976" s="43"/>
      <c r="K976" s="43"/>
      <c r="L976" s="44"/>
      <c r="M976" s="265"/>
      <c r="N976" s="266"/>
      <c r="O976" s="94"/>
      <c r="P976" s="94"/>
      <c r="Q976" s="94"/>
      <c r="R976" s="94"/>
      <c r="S976" s="94"/>
      <c r="T976" s="95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T976" s="18" t="s">
        <v>202</v>
      </c>
      <c r="AU976" s="18" t="s">
        <v>92</v>
      </c>
    </row>
    <row r="977" spans="1:63" s="12" customFormat="1" ht="22.8" customHeight="1">
      <c r="A977" s="12"/>
      <c r="B977" s="236"/>
      <c r="C977" s="237"/>
      <c r="D977" s="238" t="s">
        <v>81</v>
      </c>
      <c r="E977" s="321" t="s">
        <v>1347</v>
      </c>
      <c r="F977" s="321" t="s">
        <v>1348</v>
      </c>
      <c r="G977" s="237"/>
      <c r="H977" s="237"/>
      <c r="I977" s="240"/>
      <c r="J977" s="322">
        <f>BK977</f>
        <v>0</v>
      </c>
      <c r="K977" s="237"/>
      <c r="L977" s="242"/>
      <c r="M977" s="243"/>
      <c r="N977" s="244"/>
      <c r="O977" s="244"/>
      <c r="P977" s="245">
        <f>SUM(P978:P1015)</f>
        <v>0</v>
      </c>
      <c r="Q977" s="244"/>
      <c r="R977" s="245">
        <f>SUM(R978:R1015)</f>
        <v>2.2443044</v>
      </c>
      <c r="S977" s="244"/>
      <c r="T977" s="246">
        <f>SUM(T978:T1015)</f>
        <v>0</v>
      </c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R977" s="247" t="s">
        <v>92</v>
      </c>
      <c r="AT977" s="248" t="s">
        <v>81</v>
      </c>
      <c r="AU977" s="248" t="s">
        <v>90</v>
      </c>
      <c r="AY977" s="247" t="s">
        <v>195</v>
      </c>
      <c r="BK977" s="249">
        <f>SUM(BK978:BK1015)</f>
        <v>0</v>
      </c>
    </row>
    <row r="978" spans="1:65" s="2" customFormat="1" ht="16.5" customHeight="1">
      <c r="A978" s="41"/>
      <c r="B978" s="42"/>
      <c r="C978" s="250" t="s">
        <v>1349</v>
      </c>
      <c r="D978" s="250" t="s">
        <v>196</v>
      </c>
      <c r="E978" s="251" t="s">
        <v>1350</v>
      </c>
      <c r="F978" s="252" t="s">
        <v>1351</v>
      </c>
      <c r="G978" s="253" t="s">
        <v>199</v>
      </c>
      <c r="H978" s="254">
        <v>111.1</v>
      </c>
      <c r="I978" s="255"/>
      <c r="J978" s="256">
        <f>ROUND(I978*H978,2)</f>
        <v>0</v>
      </c>
      <c r="K978" s="257"/>
      <c r="L978" s="44"/>
      <c r="M978" s="258" t="s">
        <v>1</v>
      </c>
      <c r="N978" s="259" t="s">
        <v>47</v>
      </c>
      <c r="O978" s="94"/>
      <c r="P978" s="260">
        <f>O978*H978</f>
        <v>0</v>
      </c>
      <c r="Q978" s="260">
        <v>0.0003</v>
      </c>
      <c r="R978" s="260">
        <f>Q978*H978</f>
        <v>0.03333</v>
      </c>
      <c r="S978" s="260">
        <v>0</v>
      </c>
      <c r="T978" s="261">
        <f>S978*H978</f>
        <v>0</v>
      </c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R978" s="262" t="s">
        <v>308</v>
      </c>
      <c r="AT978" s="262" t="s">
        <v>196</v>
      </c>
      <c r="AU978" s="262" t="s">
        <v>92</v>
      </c>
      <c r="AY978" s="18" t="s">
        <v>195</v>
      </c>
      <c r="BE978" s="154">
        <f>IF(N978="základní",J978,0)</f>
        <v>0</v>
      </c>
      <c r="BF978" s="154">
        <f>IF(N978="snížená",J978,0)</f>
        <v>0</v>
      </c>
      <c r="BG978" s="154">
        <f>IF(N978="zákl. přenesená",J978,0)</f>
        <v>0</v>
      </c>
      <c r="BH978" s="154">
        <f>IF(N978="sníž. přenesená",J978,0)</f>
        <v>0</v>
      </c>
      <c r="BI978" s="154">
        <f>IF(N978="nulová",J978,0)</f>
        <v>0</v>
      </c>
      <c r="BJ978" s="18" t="s">
        <v>90</v>
      </c>
      <c r="BK978" s="154">
        <f>ROUND(I978*H978,2)</f>
        <v>0</v>
      </c>
      <c r="BL978" s="18" t="s">
        <v>308</v>
      </c>
      <c r="BM978" s="262" t="s">
        <v>1352</v>
      </c>
    </row>
    <row r="979" spans="1:47" s="2" customFormat="1" ht="12">
      <c r="A979" s="41"/>
      <c r="B979" s="42"/>
      <c r="C979" s="43"/>
      <c r="D979" s="263" t="s">
        <v>202</v>
      </c>
      <c r="E979" s="43"/>
      <c r="F979" s="264" t="s">
        <v>1351</v>
      </c>
      <c r="G979" s="43"/>
      <c r="H979" s="43"/>
      <c r="I979" s="221"/>
      <c r="J979" s="43"/>
      <c r="K979" s="43"/>
      <c r="L979" s="44"/>
      <c r="M979" s="265"/>
      <c r="N979" s="266"/>
      <c r="O979" s="94"/>
      <c r="P979" s="94"/>
      <c r="Q979" s="94"/>
      <c r="R979" s="94"/>
      <c r="S979" s="94"/>
      <c r="T979" s="95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T979" s="18" t="s">
        <v>202</v>
      </c>
      <c r="AU979" s="18" t="s">
        <v>92</v>
      </c>
    </row>
    <row r="980" spans="1:51" s="13" customFormat="1" ht="12">
      <c r="A980" s="13"/>
      <c r="B980" s="267"/>
      <c r="C980" s="268"/>
      <c r="D980" s="263" t="s">
        <v>203</v>
      </c>
      <c r="E980" s="269" t="s">
        <v>1</v>
      </c>
      <c r="F980" s="270" t="s">
        <v>1353</v>
      </c>
      <c r="G980" s="268"/>
      <c r="H980" s="271">
        <v>111.1</v>
      </c>
      <c r="I980" s="272"/>
      <c r="J980" s="268"/>
      <c r="K980" s="268"/>
      <c r="L980" s="273"/>
      <c r="M980" s="274"/>
      <c r="N980" s="275"/>
      <c r="O980" s="275"/>
      <c r="P980" s="275"/>
      <c r="Q980" s="275"/>
      <c r="R980" s="275"/>
      <c r="S980" s="275"/>
      <c r="T980" s="276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77" t="s">
        <v>203</v>
      </c>
      <c r="AU980" s="277" t="s">
        <v>92</v>
      </c>
      <c r="AV980" s="13" t="s">
        <v>92</v>
      </c>
      <c r="AW980" s="13" t="s">
        <v>35</v>
      </c>
      <c r="AX980" s="13" t="s">
        <v>90</v>
      </c>
      <c r="AY980" s="277" t="s">
        <v>195</v>
      </c>
    </row>
    <row r="981" spans="1:65" s="2" customFormat="1" ht="24.15" customHeight="1">
      <c r="A981" s="41"/>
      <c r="B981" s="42"/>
      <c r="C981" s="250" t="s">
        <v>1354</v>
      </c>
      <c r="D981" s="250" t="s">
        <v>196</v>
      </c>
      <c r="E981" s="251" t="s">
        <v>1355</v>
      </c>
      <c r="F981" s="252" t="s">
        <v>1356</v>
      </c>
      <c r="G981" s="253" t="s">
        <v>199</v>
      </c>
      <c r="H981" s="254">
        <v>27</v>
      </c>
      <c r="I981" s="255"/>
      <c r="J981" s="256">
        <f>ROUND(I981*H981,2)</f>
        <v>0</v>
      </c>
      <c r="K981" s="257"/>
      <c r="L981" s="44"/>
      <c r="M981" s="258" t="s">
        <v>1</v>
      </c>
      <c r="N981" s="259" t="s">
        <v>47</v>
      </c>
      <c r="O981" s="94"/>
      <c r="P981" s="260">
        <f>O981*H981</f>
        <v>0</v>
      </c>
      <c r="Q981" s="260">
        <v>0.0015</v>
      </c>
      <c r="R981" s="260">
        <f>Q981*H981</f>
        <v>0.0405</v>
      </c>
      <c r="S981" s="260">
        <v>0</v>
      </c>
      <c r="T981" s="261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62" t="s">
        <v>308</v>
      </c>
      <c r="AT981" s="262" t="s">
        <v>196</v>
      </c>
      <c r="AU981" s="262" t="s">
        <v>92</v>
      </c>
      <c r="AY981" s="18" t="s">
        <v>195</v>
      </c>
      <c r="BE981" s="154">
        <f>IF(N981="základní",J981,0)</f>
        <v>0</v>
      </c>
      <c r="BF981" s="154">
        <f>IF(N981="snížená",J981,0)</f>
        <v>0</v>
      </c>
      <c r="BG981" s="154">
        <f>IF(N981="zákl. přenesená",J981,0)</f>
        <v>0</v>
      </c>
      <c r="BH981" s="154">
        <f>IF(N981="sníž. přenesená",J981,0)</f>
        <v>0</v>
      </c>
      <c r="BI981" s="154">
        <f>IF(N981="nulová",J981,0)</f>
        <v>0</v>
      </c>
      <c r="BJ981" s="18" t="s">
        <v>90</v>
      </c>
      <c r="BK981" s="154">
        <f>ROUND(I981*H981,2)</f>
        <v>0</v>
      </c>
      <c r="BL981" s="18" t="s">
        <v>308</v>
      </c>
      <c r="BM981" s="262" t="s">
        <v>1357</v>
      </c>
    </row>
    <row r="982" spans="1:47" s="2" customFormat="1" ht="12">
      <c r="A982" s="41"/>
      <c r="B982" s="42"/>
      <c r="C982" s="43"/>
      <c r="D982" s="263" t="s">
        <v>202</v>
      </c>
      <c r="E982" s="43"/>
      <c r="F982" s="264" t="s">
        <v>1356</v>
      </c>
      <c r="G982" s="43"/>
      <c r="H982" s="43"/>
      <c r="I982" s="221"/>
      <c r="J982" s="43"/>
      <c r="K982" s="43"/>
      <c r="L982" s="44"/>
      <c r="M982" s="265"/>
      <c r="N982" s="266"/>
      <c r="O982" s="94"/>
      <c r="P982" s="94"/>
      <c r="Q982" s="94"/>
      <c r="R982" s="94"/>
      <c r="S982" s="94"/>
      <c r="T982" s="95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T982" s="18" t="s">
        <v>202</v>
      </c>
      <c r="AU982" s="18" t="s">
        <v>92</v>
      </c>
    </row>
    <row r="983" spans="1:51" s="13" customFormat="1" ht="12">
      <c r="A983" s="13"/>
      <c r="B983" s="267"/>
      <c r="C983" s="268"/>
      <c r="D983" s="263" t="s">
        <v>203</v>
      </c>
      <c r="E983" s="269" t="s">
        <v>1</v>
      </c>
      <c r="F983" s="270" t="s">
        <v>1358</v>
      </c>
      <c r="G983" s="268"/>
      <c r="H983" s="271">
        <v>27</v>
      </c>
      <c r="I983" s="272"/>
      <c r="J983" s="268"/>
      <c r="K983" s="268"/>
      <c r="L983" s="273"/>
      <c r="M983" s="274"/>
      <c r="N983" s="275"/>
      <c r="O983" s="275"/>
      <c r="P983" s="275"/>
      <c r="Q983" s="275"/>
      <c r="R983" s="275"/>
      <c r="S983" s="275"/>
      <c r="T983" s="276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77" t="s">
        <v>203</v>
      </c>
      <c r="AU983" s="277" t="s">
        <v>92</v>
      </c>
      <c r="AV983" s="13" t="s">
        <v>92</v>
      </c>
      <c r="AW983" s="13" t="s">
        <v>35</v>
      </c>
      <c r="AX983" s="13" t="s">
        <v>82</v>
      </c>
      <c r="AY983" s="277" t="s">
        <v>195</v>
      </c>
    </row>
    <row r="984" spans="1:51" s="15" customFormat="1" ht="12">
      <c r="A984" s="15"/>
      <c r="B984" s="299"/>
      <c r="C984" s="300"/>
      <c r="D984" s="263" t="s">
        <v>203</v>
      </c>
      <c r="E984" s="301" t="s">
        <v>1</v>
      </c>
      <c r="F984" s="302" t="s">
        <v>234</v>
      </c>
      <c r="G984" s="300"/>
      <c r="H984" s="303">
        <v>27</v>
      </c>
      <c r="I984" s="304"/>
      <c r="J984" s="300"/>
      <c r="K984" s="300"/>
      <c r="L984" s="305"/>
      <c r="M984" s="306"/>
      <c r="N984" s="307"/>
      <c r="O984" s="307"/>
      <c r="P984" s="307"/>
      <c r="Q984" s="307"/>
      <c r="R984" s="307"/>
      <c r="S984" s="307"/>
      <c r="T984" s="308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309" t="s">
        <v>203</v>
      </c>
      <c r="AU984" s="309" t="s">
        <v>92</v>
      </c>
      <c r="AV984" s="15" t="s">
        <v>200</v>
      </c>
      <c r="AW984" s="15" t="s">
        <v>35</v>
      </c>
      <c r="AX984" s="15" t="s">
        <v>90</v>
      </c>
      <c r="AY984" s="309" t="s">
        <v>195</v>
      </c>
    </row>
    <row r="985" spans="1:65" s="2" customFormat="1" ht="24.15" customHeight="1">
      <c r="A985" s="41"/>
      <c r="B985" s="42"/>
      <c r="C985" s="250" t="s">
        <v>1359</v>
      </c>
      <c r="D985" s="250" t="s">
        <v>196</v>
      </c>
      <c r="E985" s="251" t="s">
        <v>1360</v>
      </c>
      <c r="F985" s="252" t="s">
        <v>1361</v>
      </c>
      <c r="G985" s="253" t="s">
        <v>353</v>
      </c>
      <c r="H985" s="254">
        <v>12</v>
      </c>
      <c r="I985" s="255"/>
      <c r="J985" s="256">
        <f>ROUND(I985*H985,2)</f>
        <v>0</v>
      </c>
      <c r="K985" s="257"/>
      <c r="L985" s="44"/>
      <c r="M985" s="258" t="s">
        <v>1</v>
      </c>
      <c r="N985" s="259" t="s">
        <v>47</v>
      </c>
      <c r="O985" s="94"/>
      <c r="P985" s="260">
        <f>O985*H985</f>
        <v>0</v>
      </c>
      <c r="Q985" s="260">
        <v>0.00021</v>
      </c>
      <c r="R985" s="260">
        <f>Q985*H985</f>
        <v>0.00252</v>
      </c>
      <c r="S985" s="260">
        <v>0</v>
      </c>
      <c r="T985" s="261">
        <f>S985*H985</f>
        <v>0</v>
      </c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R985" s="262" t="s">
        <v>308</v>
      </c>
      <c r="AT985" s="262" t="s">
        <v>196</v>
      </c>
      <c r="AU985" s="262" t="s">
        <v>92</v>
      </c>
      <c r="AY985" s="18" t="s">
        <v>195</v>
      </c>
      <c r="BE985" s="154">
        <f>IF(N985="základní",J985,0)</f>
        <v>0</v>
      </c>
      <c r="BF985" s="154">
        <f>IF(N985="snížená",J985,0)</f>
        <v>0</v>
      </c>
      <c r="BG985" s="154">
        <f>IF(N985="zákl. přenesená",J985,0)</f>
        <v>0</v>
      </c>
      <c r="BH985" s="154">
        <f>IF(N985="sníž. přenesená",J985,0)</f>
        <v>0</v>
      </c>
      <c r="BI985" s="154">
        <f>IF(N985="nulová",J985,0)</f>
        <v>0</v>
      </c>
      <c r="BJ985" s="18" t="s">
        <v>90</v>
      </c>
      <c r="BK985" s="154">
        <f>ROUND(I985*H985,2)</f>
        <v>0</v>
      </c>
      <c r="BL985" s="18" t="s">
        <v>308</v>
      </c>
      <c r="BM985" s="262" t="s">
        <v>1362</v>
      </c>
    </row>
    <row r="986" spans="1:47" s="2" customFormat="1" ht="12">
      <c r="A986" s="41"/>
      <c r="B986" s="42"/>
      <c r="C986" s="43"/>
      <c r="D986" s="263" t="s">
        <v>202</v>
      </c>
      <c r="E986" s="43"/>
      <c r="F986" s="264" t="s">
        <v>1361</v>
      </c>
      <c r="G986" s="43"/>
      <c r="H986" s="43"/>
      <c r="I986" s="221"/>
      <c r="J986" s="43"/>
      <c r="K986" s="43"/>
      <c r="L986" s="44"/>
      <c r="M986" s="265"/>
      <c r="N986" s="266"/>
      <c r="O986" s="94"/>
      <c r="P986" s="94"/>
      <c r="Q986" s="94"/>
      <c r="R986" s="94"/>
      <c r="S986" s="94"/>
      <c r="T986" s="95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T986" s="18" t="s">
        <v>202</v>
      </c>
      <c r="AU986" s="18" t="s">
        <v>92</v>
      </c>
    </row>
    <row r="987" spans="1:51" s="13" customFormat="1" ht="12">
      <c r="A987" s="13"/>
      <c r="B987" s="267"/>
      <c r="C987" s="268"/>
      <c r="D987" s="263" t="s">
        <v>203</v>
      </c>
      <c r="E987" s="269" t="s">
        <v>1</v>
      </c>
      <c r="F987" s="270" t="s">
        <v>1363</v>
      </c>
      <c r="G987" s="268"/>
      <c r="H987" s="271">
        <v>12</v>
      </c>
      <c r="I987" s="272"/>
      <c r="J987" s="268"/>
      <c r="K987" s="268"/>
      <c r="L987" s="273"/>
      <c r="M987" s="274"/>
      <c r="N987" s="275"/>
      <c r="O987" s="275"/>
      <c r="P987" s="275"/>
      <c r="Q987" s="275"/>
      <c r="R987" s="275"/>
      <c r="S987" s="275"/>
      <c r="T987" s="276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77" t="s">
        <v>203</v>
      </c>
      <c r="AU987" s="277" t="s">
        <v>92</v>
      </c>
      <c r="AV987" s="13" t="s">
        <v>92</v>
      </c>
      <c r="AW987" s="13" t="s">
        <v>35</v>
      </c>
      <c r="AX987" s="13" t="s">
        <v>90</v>
      </c>
      <c r="AY987" s="277" t="s">
        <v>195</v>
      </c>
    </row>
    <row r="988" spans="1:65" s="2" customFormat="1" ht="24.15" customHeight="1">
      <c r="A988" s="41"/>
      <c r="B988" s="42"/>
      <c r="C988" s="250" t="s">
        <v>1364</v>
      </c>
      <c r="D988" s="250" t="s">
        <v>196</v>
      </c>
      <c r="E988" s="251" t="s">
        <v>1365</v>
      </c>
      <c r="F988" s="252" t="s">
        <v>1366</v>
      </c>
      <c r="G988" s="253" t="s">
        <v>215</v>
      </c>
      <c r="H988" s="254">
        <v>13.5</v>
      </c>
      <c r="I988" s="255"/>
      <c r="J988" s="256">
        <f>ROUND(I988*H988,2)</f>
        <v>0</v>
      </c>
      <c r="K988" s="257"/>
      <c r="L988" s="44"/>
      <c r="M988" s="258" t="s">
        <v>1</v>
      </c>
      <c r="N988" s="259" t="s">
        <v>47</v>
      </c>
      <c r="O988" s="94"/>
      <c r="P988" s="260">
        <f>O988*H988</f>
        <v>0</v>
      </c>
      <c r="Q988" s="260">
        <v>0.00032</v>
      </c>
      <c r="R988" s="260">
        <f>Q988*H988</f>
        <v>0.00432</v>
      </c>
      <c r="S988" s="260">
        <v>0</v>
      </c>
      <c r="T988" s="261">
        <f>S988*H988</f>
        <v>0</v>
      </c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R988" s="262" t="s">
        <v>308</v>
      </c>
      <c r="AT988" s="262" t="s">
        <v>196</v>
      </c>
      <c r="AU988" s="262" t="s">
        <v>92</v>
      </c>
      <c r="AY988" s="18" t="s">
        <v>195</v>
      </c>
      <c r="BE988" s="154">
        <f>IF(N988="základní",J988,0)</f>
        <v>0</v>
      </c>
      <c r="BF988" s="154">
        <f>IF(N988="snížená",J988,0)</f>
        <v>0</v>
      </c>
      <c r="BG988" s="154">
        <f>IF(N988="zákl. přenesená",J988,0)</f>
        <v>0</v>
      </c>
      <c r="BH988" s="154">
        <f>IF(N988="sníž. přenesená",J988,0)</f>
        <v>0</v>
      </c>
      <c r="BI988" s="154">
        <f>IF(N988="nulová",J988,0)</f>
        <v>0</v>
      </c>
      <c r="BJ988" s="18" t="s">
        <v>90</v>
      </c>
      <c r="BK988" s="154">
        <f>ROUND(I988*H988,2)</f>
        <v>0</v>
      </c>
      <c r="BL988" s="18" t="s">
        <v>308</v>
      </c>
      <c r="BM988" s="262" t="s">
        <v>1367</v>
      </c>
    </row>
    <row r="989" spans="1:47" s="2" customFormat="1" ht="12">
      <c r="A989" s="41"/>
      <c r="B989" s="42"/>
      <c r="C989" s="43"/>
      <c r="D989" s="263" t="s">
        <v>202</v>
      </c>
      <c r="E989" s="43"/>
      <c r="F989" s="264" t="s">
        <v>1366</v>
      </c>
      <c r="G989" s="43"/>
      <c r="H989" s="43"/>
      <c r="I989" s="221"/>
      <c r="J989" s="43"/>
      <c r="K989" s="43"/>
      <c r="L989" s="44"/>
      <c r="M989" s="265"/>
      <c r="N989" s="266"/>
      <c r="O989" s="94"/>
      <c r="P989" s="94"/>
      <c r="Q989" s="94"/>
      <c r="R989" s="94"/>
      <c r="S989" s="94"/>
      <c r="T989" s="95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T989" s="18" t="s">
        <v>202</v>
      </c>
      <c r="AU989" s="18" t="s">
        <v>92</v>
      </c>
    </row>
    <row r="990" spans="1:51" s="13" customFormat="1" ht="12">
      <c r="A990" s="13"/>
      <c r="B990" s="267"/>
      <c r="C990" s="268"/>
      <c r="D990" s="263" t="s">
        <v>203</v>
      </c>
      <c r="E990" s="269" t="s">
        <v>1</v>
      </c>
      <c r="F990" s="270" t="s">
        <v>1368</v>
      </c>
      <c r="G990" s="268"/>
      <c r="H990" s="271">
        <v>13.5</v>
      </c>
      <c r="I990" s="272"/>
      <c r="J990" s="268"/>
      <c r="K990" s="268"/>
      <c r="L990" s="273"/>
      <c r="M990" s="274"/>
      <c r="N990" s="275"/>
      <c r="O990" s="275"/>
      <c r="P990" s="275"/>
      <c r="Q990" s="275"/>
      <c r="R990" s="275"/>
      <c r="S990" s="275"/>
      <c r="T990" s="276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77" t="s">
        <v>203</v>
      </c>
      <c r="AU990" s="277" t="s">
        <v>92</v>
      </c>
      <c r="AV990" s="13" t="s">
        <v>92</v>
      </c>
      <c r="AW990" s="13" t="s">
        <v>35</v>
      </c>
      <c r="AX990" s="13" t="s">
        <v>90</v>
      </c>
      <c r="AY990" s="277" t="s">
        <v>195</v>
      </c>
    </row>
    <row r="991" spans="1:65" s="2" customFormat="1" ht="21.75" customHeight="1">
      <c r="A991" s="41"/>
      <c r="B991" s="42"/>
      <c r="C991" s="250" t="s">
        <v>1369</v>
      </c>
      <c r="D991" s="250" t="s">
        <v>196</v>
      </c>
      <c r="E991" s="251" t="s">
        <v>1370</v>
      </c>
      <c r="F991" s="252" t="s">
        <v>1371</v>
      </c>
      <c r="G991" s="253" t="s">
        <v>215</v>
      </c>
      <c r="H991" s="254">
        <v>119.05</v>
      </c>
      <c r="I991" s="255"/>
      <c r="J991" s="256">
        <f>ROUND(I991*H991,2)</f>
        <v>0</v>
      </c>
      <c r="K991" s="257"/>
      <c r="L991" s="44"/>
      <c r="M991" s="258" t="s">
        <v>1</v>
      </c>
      <c r="N991" s="259" t="s">
        <v>47</v>
      </c>
      <c r="O991" s="94"/>
      <c r="P991" s="260">
        <f>O991*H991</f>
        <v>0</v>
      </c>
      <c r="Q991" s="260">
        <v>0.0002</v>
      </c>
      <c r="R991" s="260">
        <f>Q991*H991</f>
        <v>0.02381</v>
      </c>
      <c r="S991" s="260">
        <v>0</v>
      </c>
      <c r="T991" s="261">
        <f>S991*H991</f>
        <v>0</v>
      </c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R991" s="262" t="s">
        <v>308</v>
      </c>
      <c r="AT991" s="262" t="s">
        <v>196</v>
      </c>
      <c r="AU991" s="262" t="s">
        <v>92</v>
      </c>
      <c r="AY991" s="18" t="s">
        <v>195</v>
      </c>
      <c r="BE991" s="154">
        <f>IF(N991="základní",J991,0)</f>
        <v>0</v>
      </c>
      <c r="BF991" s="154">
        <f>IF(N991="snížená",J991,0)</f>
        <v>0</v>
      </c>
      <c r="BG991" s="154">
        <f>IF(N991="zákl. přenesená",J991,0)</f>
        <v>0</v>
      </c>
      <c r="BH991" s="154">
        <f>IF(N991="sníž. přenesená",J991,0)</f>
        <v>0</v>
      </c>
      <c r="BI991" s="154">
        <f>IF(N991="nulová",J991,0)</f>
        <v>0</v>
      </c>
      <c r="BJ991" s="18" t="s">
        <v>90</v>
      </c>
      <c r="BK991" s="154">
        <f>ROUND(I991*H991,2)</f>
        <v>0</v>
      </c>
      <c r="BL991" s="18" t="s">
        <v>308</v>
      </c>
      <c r="BM991" s="262" t="s">
        <v>1372</v>
      </c>
    </row>
    <row r="992" spans="1:47" s="2" customFormat="1" ht="12">
      <c r="A992" s="41"/>
      <c r="B992" s="42"/>
      <c r="C992" s="43"/>
      <c r="D992" s="263" t="s">
        <v>202</v>
      </c>
      <c r="E992" s="43"/>
      <c r="F992" s="264" t="s">
        <v>1371</v>
      </c>
      <c r="G992" s="43"/>
      <c r="H992" s="43"/>
      <c r="I992" s="221"/>
      <c r="J992" s="43"/>
      <c r="K992" s="43"/>
      <c r="L992" s="44"/>
      <c r="M992" s="265"/>
      <c r="N992" s="266"/>
      <c r="O992" s="94"/>
      <c r="P992" s="94"/>
      <c r="Q992" s="94"/>
      <c r="R992" s="94"/>
      <c r="S992" s="94"/>
      <c r="T992" s="95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T992" s="18" t="s">
        <v>202</v>
      </c>
      <c r="AU992" s="18" t="s">
        <v>92</v>
      </c>
    </row>
    <row r="993" spans="1:51" s="14" customFormat="1" ht="12">
      <c r="A993" s="14"/>
      <c r="B993" s="289"/>
      <c r="C993" s="290"/>
      <c r="D993" s="263" t="s">
        <v>203</v>
      </c>
      <c r="E993" s="291" t="s">
        <v>1</v>
      </c>
      <c r="F993" s="292" t="s">
        <v>1373</v>
      </c>
      <c r="G993" s="290"/>
      <c r="H993" s="291" t="s">
        <v>1</v>
      </c>
      <c r="I993" s="293"/>
      <c r="J993" s="290"/>
      <c r="K993" s="290"/>
      <c r="L993" s="294"/>
      <c r="M993" s="295"/>
      <c r="N993" s="296"/>
      <c r="O993" s="296"/>
      <c r="P993" s="296"/>
      <c r="Q993" s="296"/>
      <c r="R993" s="296"/>
      <c r="S993" s="296"/>
      <c r="T993" s="29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98" t="s">
        <v>203</v>
      </c>
      <c r="AU993" s="298" t="s">
        <v>92</v>
      </c>
      <c r="AV993" s="14" t="s">
        <v>90</v>
      </c>
      <c r="AW993" s="14" t="s">
        <v>35</v>
      </c>
      <c r="AX993" s="14" t="s">
        <v>82</v>
      </c>
      <c r="AY993" s="298" t="s">
        <v>195</v>
      </c>
    </row>
    <row r="994" spans="1:51" s="13" customFormat="1" ht="12">
      <c r="A994" s="13"/>
      <c r="B994" s="267"/>
      <c r="C994" s="268"/>
      <c r="D994" s="263" t="s">
        <v>203</v>
      </c>
      <c r="E994" s="269" t="s">
        <v>1</v>
      </c>
      <c r="F994" s="270" t="s">
        <v>1374</v>
      </c>
      <c r="G994" s="268"/>
      <c r="H994" s="271">
        <v>52</v>
      </c>
      <c r="I994" s="272"/>
      <c r="J994" s="268"/>
      <c r="K994" s="268"/>
      <c r="L994" s="273"/>
      <c r="M994" s="274"/>
      <c r="N994" s="275"/>
      <c r="O994" s="275"/>
      <c r="P994" s="275"/>
      <c r="Q994" s="275"/>
      <c r="R994" s="275"/>
      <c r="S994" s="275"/>
      <c r="T994" s="276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77" t="s">
        <v>203</v>
      </c>
      <c r="AU994" s="277" t="s">
        <v>92</v>
      </c>
      <c r="AV994" s="13" t="s">
        <v>92</v>
      </c>
      <c r="AW994" s="13" t="s">
        <v>35</v>
      </c>
      <c r="AX994" s="13" t="s">
        <v>82</v>
      </c>
      <c r="AY994" s="277" t="s">
        <v>195</v>
      </c>
    </row>
    <row r="995" spans="1:51" s="14" customFormat="1" ht="12">
      <c r="A995" s="14"/>
      <c r="B995" s="289"/>
      <c r="C995" s="290"/>
      <c r="D995" s="263" t="s">
        <v>203</v>
      </c>
      <c r="E995" s="291" t="s">
        <v>1</v>
      </c>
      <c r="F995" s="292" t="s">
        <v>1375</v>
      </c>
      <c r="G995" s="290"/>
      <c r="H995" s="291" t="s">
        <v>1</v>
      </c>
      <c r="I995" s="293"/>
      <c r="J995" s="290"/>
      <c r="K995" s="290"/>
      <c r="L995" s="294"/>
      <c r="M995" s="295"/>
      <c r="N995" s="296"/>
      <c r="O995" s="296"/>
      <c r="P995" s="296"/>
      <c r="Q995" s="296"/>
      <c r="R995" s="296"/>
      <c r="S995" s="296"/>
      <c r="T995" s="29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98" t="s">
        <v>203</v>
      </c>
      <c r="AU995" s="298" t="s">
        <v>92</v>
      </c>
      <c r="AV995" s="14" t="s">
        <v>90</v>
      </c>
      <c r="AW995" s="14" t="s">
        <v>35</v>
      </c>
      <c r="AX995" s="14" t="s">
        <v>82</v>
      </c>
      <c r="AY995" s="298" t="s">
        <v>195</v>
      </c>
    </row>
    <row r="996" spans="1:51" s="13" customFormat="1" ht="12">
      <c r="A996" s="13"/>
      <c r="B996" s="267"/>
      <c r="C996" s="268"/>
      <c r="D996" s="263" t="s">
        <v>203</v>
      </c>
      <c r="E996" s="269" t="s">
        <v>1</v>
      </c>
      <c r="F996" s="270" t="s">
        <v>1376</v>
      </c>
      <c r="G996" s="268"/>
      <c r="H996" s="271">
        <v>55.55</v>
      </c>
      <c r="I996" s="272"/>
      <c r="J996" s="268"/>
      <c r="K996" s="268"/>
      <c r="L996" s="273"/>
      <c r="M996" s="274"/>
      <c r="N996" s="275"/>
      <c r="O996" s="275"/>
      <c r="P996" s="275"/>
      <c r="Q996" s="275"/>
      <c r="R996" s="275"/>
      <c r="S996" s="275"/>
      <c r="T996" s="276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77" t="s">
        <v>203</v>
      </c>
      <c r="AU996" s="277" t="s">
        <v>92</v>
      </c>
      <c r="AV996" s="13" t="s">
        <v>92</v>
      </c>
      <c r="AW996" s="13" t="s">
        <v>35</v>
      </c>
      <c r="AX996" s="13" t="s">
        <v>82</v>
      </c>
      <c r="AY996" s="277" t="s">
        <v>195</v>
      </c>
    </row>
    <row r="997" spans="1:51" s="14" customFormat="1" ht="12">
      <c r="A997" s="14"/>
      <c r="B997" s="289"/>
      <c r="C997" s="290"/>
      <c r="D997" s="263" t="s">
        <v>203</v>
      </c>
      <c r="E997" s="291" t="s">
        <v>1</v>
      </c>
      <c r="F997" s="292" t="s">
        <v>1377</v>
      </c>
      <c r="G997" s="290"/>
      <c r="H997" s="291" t="s">
        <v>1</v>
      </c>
      <c r="I997" s="293"/>
      <c r="J997" s="290"/>
      <c r="K997" s="290"/>
      <c r="L997" s="294"/>
      <c r="M997" s="295"/>
      <c r="N997" s="296"/>
      <c r="O997" s="296"/>
      <c r="P997" s="296"/>
      <c r="Q997" s="296"/>
      <c r="R997" s="296"/>
      <c r="S997" s="296"/>
      <c r="T997" s="29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98" t="s">
        <v>203</v>
      </c>
      <c r="AU997" s="298" t="s">
        <v>92</v>
      </c>
      <c r="AV997" s="14" t="s">
        <v>90</v>
      </c>
      <c r="AW997" s="14" t="s">
        <v>35</v>
      </c>
      <c r="AX997" s="14" t="s">
        <v>82</v>
      </c>
      <c r="AY997" s="298" t="s">
        <v>195</v>
      </c>
    </row>
    <row r="998" spans="1:51" s="13" customFormat="1" ht="12">
      <c r="A998" s="13"/>
      <c r="B998" s="267"/>
      <c r="C998" s="268"/>
      <c r="D998" s="263" t="s">
        <v>203</v>
      </c>
      <c r="E998" s="269" t="s">
        <v>1</v>
      </c>
      <c r="F998" s="270" t="s">
        <v>1378</v>
      </c>
      <c r="G998" s="268"/>
      <c r="H998" s="271">
        <v>11.5</v>
      </c>
      <c r="I998" s="272"/>
      <c r="J998" s="268"/>
      <c r="K998" s="268"/>
      <c r="L998" s="273"/>
      <c r="M998" s="274"/>
      <c r="N998" s="275"/>
      <c r="O998" s="275"/>
      <c r="P998" s="275"/>
      <c r="Q998" s="275"/>
      <c r="R998" s="275"/>
      <c r="S998" s="275"/>
      <c r="T998" s="276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77" t="s">
        <v>203</v>
      </c>
      <c r="AU998" s="277" t="s">
        <v>92</v>
      </c>
      <c r="AV998" s="13" t="s">
        <v>92</v>
      </c>
      <c r="AW998" s="13" t="s">
        <v>35</v>
      </c>
      <c r="AX998" s="13" t="s">
        <v>82</v>
      </c>
      <c r="AY998" s="277" t="s">
        <v>195</v>
      </c>
    </row>
    <row r="999" spans="1:51" s="15" customFormat="1" ht="12">
      <c r="A999" s="15"/>
      <c r="B999" s="299"/>
      <c r="C999" s="300"/>
      <c r="D999" s="263" t="s">
        <v>203</v>
      </c>
      <c r="E999" s="301" t="s">
        <v>1</v>
      </c>
      <c r="F999" s="302" t="s">
        <v>234</v>
      </c>
      <c r="G999" s="300"/>
      <c r="H999" s="303">
        <v>119.05</v>
      </c>
      <c r="I999" s="304"/>
      <c r="J999" s="300"/>
      <c r="K999" s="300"/>
      <c r="L999" s="305"/>
      <c r="M999" s="306"/>
      <c r="N999" s="307"/>
      <c r="O999" s="307"/>
      <c r="P999" s="307"/>
      <c r="Q999" s="307"/>
      <c r="R999" s="307"/>
      <c r="S999" s="307"/>
      <c r="T999" s="308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309" t="s">
        <v>203</v>
      </c>
      <c r="AU999" s="309" t="s">
        <v>92</v>
      </c>
      <c r="AV999" s="15" t="s">
        <v>200</v>
      </c>
      <c r="AW999" s="15" t="s">
        <v>35</v>
      </c>
      <c r="AX999" s="15" t="s">
        <v>90</v>
      </c>
      <c r="AY999" s="309" t="s">
        <v>195</v>
      </c>
    </row>
    <row r="1000" spans="1:65" s="2" customFormat="1" ht="24.15" customHeight="1">
      <c r="A1000" s="41"/>
      <c r="B1000" s="42"/>
      <c r="C1000" s="278" t="s">
        <v>1379</v>
      </c>
      <c r="D1000" s="278" t="s">
        <v>206</v>
      </c>
      <c r="E1000" s="279" t="s">
        <v>1380</v>
      </c>
      <c r="F1000" s="280" t="s">
        <v>1381</v>
      </c>
      <c r="G1000" s="281" t="s">
        <v>215</v>
      </c>
      <c r="H1000" s="282">
        <v>130.955</v>
      </c>
      <c r="I1000" s="283"/>
      <c r="J1000" s="284">
        <f>ROUND(I1000*H1000,2)</f>
        <v>0</v>
      </c>
      <c r="K1000" s="285"/>
      <c r="L1000" s="286"/>
      <c r="M1000" s="287" t="s">
        <v>1</v>
      </c>
      <c r="N1000" s="288" t="s">
        <v>47</v>
      </c>
      <c r="O1000" s="94"/>
      <c r="P1000" s="260">
        <f>O1000*H1000</f>
        <v>0</v>
      </c>
      <c r="Q1000" s="260">
        <v>8E-05</v>
      </c>
      <c r="R1000" s="260">
        <f>Q1000*H1000</f>
        <v>0.010476400000000002</v>
      </c>
      <c r="S1000" s="260">
        <v>0</v>
      </c>
      <c r="T1000" s="261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62" t="s">
        <v>405</v>
      </c>
      <c r="AT1000" s="262" t="s">
        <v>206</v>
      </c>
      <c r="AU1000" s="262" t="s">
        <v>92</v>
      </c>
      <c r="AY1000" s="18" t="s">
        <v>195</v>
      </c>
      <c r="BE1000" s="154">
        <f>IF(N1000="základní",J1000,0)</f>
        <v>0</v>
      </c>
      <c r="BF1000" s="154">
        <f>IF(N1000="snížená",J1000,0)</f>
        <v>0</v>
      </c>
      <c r="BG1000" s="154">
        <f>IF(N1000="zákl. přenesená",J1000,0)</f>
        <v>0</v>
      </c>
      <c r="BH1000" s="154">
        <f>IF(N1000="sníž. přenesená",J1000,0)</f>
        <v>0</v>
      </c>
      <c r="BI1000" s="154">
        <f>IF(N1000="nulová",J1000,0)</f>
        <v>0</v>
      </c>
      <c r="BJ1000" s="18" t="s">
        <v>90</v>
      </c>
      <c r="BK1000" s="154">
        <f>ROUND(I1000*H1000,2)</f>
        <v>0</v>
      </c>
      <c r="BL1000" s="18" t="s">
        <v>308</v>
      </c>
      <c r="BM1000" s="262" t="s">
        <v>1382</v>
      </c>
    </row>
    <row r="1001" spans="1:47" s="2" customFormat="1" ht="12">
      <c r="A1001" s="41"/>
      <c r="B1001" s="42"/>
      <c r="C1001" s="43"/>
      <c r="D1001" s="263" t="s">
        <v>202</v>
      </c>
      <c r="E1001" s="43"/>
      <c r="F1001" s="264" t="s">
        <v>1381</v>
      </c>
      <c r="G1001" s="43"/>
      <c r="H1001" s="43"/>
      <c r="I1001" s="221"/>
      <c r="J1001" s="43"/>
      <c r="K1001" s="43"/>
      <c r="L1001" s="44"/>
      <c r="M1001" s="265"/>
      <c r="N1001" s="266"/>
      <c r="O1001" s="94"/>
      <c r="P1001" s="94"/>
      <c r="Q1001" s="94"/>
      <c r="R1001" s="94"/>
      <c r="S1001" s="94"/>
      <c r="T1001" s="95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18" t="s">
        <v>202</v>
      </c>
      <c r="AU1001" s="18" t="s">
        <v>92</v>
      </c>
    </row>
    <row r="1002" spans="1:51" s="13" customFormat="1" ht="12">
      <c r="A1002" s="13"/>
      <c r="B1002" s="267"/>
      <c r="C1002" s="268"/>
      <c r="D1002" s="263" t="s">
        <v>203</v>
      </c>
      <c r="E1002" s="269" t="s">
        <v>1</v>
      </c>
      <c r="F1002" s="270" t="s">
        <v>1383</v>
      </c>
      <c r="G1002" s="268"/>
      <c r="H1002" s="271">
        <v>130.955</v>
      </c>
      <c r="I1002" s="272"/>
      <c r="J1002" s="268"/>
      <c r="K1002" s="268"/>
      <c r="L1002" s="273"/>
      <c r="M1002" s="274"/>
      <c r="N1002" s="275"/>
      <c r="O1002" s="275"/>
      <c r="P1002" s="275"/>
      <c r="Q1002" s="275"/>
      <c r="R1002" s="275"/>
      <c r="S1002" s="275"/>
      <c r="T1002" s="276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77" t="s">
        <v>203</v>
      </c>
      <c r="AU1002" s="277" t="s">
        <v>92</v>
      </c>
      <c r="AV1002" s="13" t="s">
        <v>92</v>
      </c>
      <c r="AW1002" s="13" t="s">
        <v>35</v>
      </c>
      <c r="AX1002" s="13" t="s">
        <v>90</v>
      </c>
      <c r="AY1002" s="277" t="s">
        <v>195</v>
      </c>
    </row>
    <row r="1003" spans="1:65" s="2" customFormat="1" ht="33" customHeight="1">
      <c r="A1003" s="41"/>
      <c r="B1003" s="42"/>
      <c r="C1003" s="250" t="s">
        <v>1384</v>
      </c>
      <c r="D1003" s="250" t="s">
        <v>196</v>
      </c>
      <c r="E1003" s="251" t="s">
        <v>1385</v>
      </c>
      <c r="F1003" s="252" t="s">
        <v>1386</v>
      </c>
      <c r="G1003" s="253" t="s">
        <v>199</v>
      </c>
      <c r="H1003" s="254">
        <v>111.1</v>
      </c>
      <c r="I1003" s="255"/>
      <c r="J1003" s="256">
        <f>ROUND(I1003*H1003,2)</f>
        <v>0</v>
      </c>
      <c r="K1003" s="257"/>
      <c r="L1003" s="44"/>
      <c r="M1003" s="258" t="s">
        <v>1</v>
      </c>
      <c r="N1003" s="259" t="s">
        <v>47</v>
      </c>
      <c r="O1003" s="94"/>
      <c r="P1003" s="260">
        <f>O1003*H1003</f>
        <v>0</v>
      </c>
      <c r="Q1003" s="260">
        <v>0.006</v>
      </c>
      <c r="R1003" s="260">
        <f>Q1003*H1003</f>
        <v>0.6666</v>
      </c>
      <c r="S1003" s="260">
        <v>0</v>
      </c>
      <c r="T1003" s="261">
        <f>S1003*H1003</f>
        <v>0</v>
      </c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R1003" s="262" t="s">
        <v>308</v>
      </c>
      <c r="AT1003" s="262" t="s">
        <v>196</v>
      </c>
      <c r="AU1003" s="262" t="s">
        <v>92</v>
      </c>
      <c r="AY1003" s="18" t="s">
        <v>195</v>
      </c>
      <c r="BE1003" s="154">
        <f>IF(N1003="základní",J1003,0)</f>
        <v>0</v>
      </c>
      <c r="BF1003" s="154">
        <f>IF(N1003="snížená",J1003,0)</f>
        <v>0</v>
      </c>
      <c r="BG1003" s="154">
        <f>IF(N1003="zákl. přenesená",J1003,0)</f>
        <v>0</v>
      </c>
      <c r="BH1003" s="154">
        <f>IF(N1003="sníž. přenesená",J1003,0)</f>
        <v>0</v>
      </c>
      <c r="BI1003" s="154">
        <f>IF(N1003="nulová",J1003,0)</f>
        <v>0</v>
      </c>
      <c r="BJ1003" s="18" t="s">
        <v>90</v>
      </c>
      <c r="BK1003" s="154">
        <f>ROUND(I1003*H1003,2)</f>
        <v>0</v>
      </c>
      <c r="BL1003" s="18" t="s">
        <v>308</v>
      </c>
      <c r="BM1003" s="262" t="s">
        <v>1387</v>
      </c>
    </row>
    <row r="1004" spans="1:47" s="2" customFormat="1" ht="12">
      <c r="A1004" s="41"/>
      <c r="B1004" s="42"/>
      <c r="C1004" s="43"/>
      <c r="D1004" s="263" t="s">
        <v>202</v>
      </c>
      <c r="E1004" s="43"/>
      <c r="F1004" s="264" t="s">
        <v>1386</v>
      </c>
      <c r="G1004" s="43"/>
      <c r="H1004" s="43"/>
      <c r="I1004" s="221"/>
      <c r="J1004" s="43"/>
      <c r="K1004" s="43"/>
      <c r="L1004" s="44"/>
      <c r="M1004" s="265"/>
      <c r="N1004" s="266"/>
      <c r="O1004" s="94"/>
      <c r="P1004" s="94"/>
      <c r="Q1004" s="94"/>
      <c r="R1004" s="94"/>
      <c r="S1004" s="94"/>
      <c r="T1004" s="95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T1004" s="18" t="s">
        <v>202</v>
      </c>
      <c r="AU1004" s="18" t="s">
        <v>92</v>
      </c>
    </row>
    <row r="1005" spans="1:65" s="2" customFormat="1" ht="16.5" customHeight="1">
      <c r="A1005" s="41"/>
      <c r="B1005" s="42"/>
      <c r="C1005" s="278" t="s">
        <v>1388</v>
      </c>
      <c r="D1005" s="278" t="s">
        <v>206</v>
      </c>
      <c r="E1005" s="279" t="s">
        <v>1389</v>
      </c>
      <c r="F1005" s="280" t="s">
        <v>1390</v>
      </c>
      <c r="G1005" s="281" t="s">
        <v>199</v>
      </c>
      <c r="H1005" s="282">
        <v>122.21</v>
      </c>
      <c r="I1005" s="283"/>
      <c r="J1005" s="284">
        <f>ROUND(I1005*H1005,2)</f>
        <v>0</v>
      </c>
      <c r="K1005" s="285"/>
      <c r="L1005" s="286"/>
      <c r="M1005" s="287" t="s">
        <v>1</v>
      </c>
      <c r="N1005" s="288" t="s">
        <v>47</v>
      </c>
      <c r="O1005" s="94"/>
      <c r="P1005" s="260">
        <f>O1005*H1005</f>
        <v>0</v>
      </c>
      <c r="Q1005" s="260">
        <v>0.0118</v>
      </c>
      <c r="R1005" s="260">
        <f>Q1005*H1005</f>
        <v>1.442078</v>
      </c>
      <c r="S1005" s="260">
        <v>0</v>
      </c>
      <c r="T1005" s="261">
        <f>S1005*H1005</f>
        <v>0</v>
      </c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R1005" s="262" t="s">
        <v>405</v>
      </c>
      <c r="AT1005" s="262" t="s">
        <v>206</v>
      </c>
      <c r="AU1005" s="262" t="s">
        <v>92</v>
      </c>
      <c r="AY1005" s="18" t="s">
        <v>195</v>
      </c>
      <c r="BE1005" s="154">
        <f>IF(N1005="základní",J1005,0)</f>
        <v>0</v>
      </c>
      <c r="BF1005" s="154">
        <f>IF(N1005="snížená",J1005,0)</f>
        <v>0</v>
      </c>
      <c r="BG1005" s="154">
        <f>IF(N1005="zákl. přenesená",J1005,0)</f>
        <v>0</v>
      </c>
      <c r="BH1005" s="154">
        <f>IF(N1005="sníž. přenesená",J1005,0)</f>
        <v>0</v>
      </c>
      <c r="BI1005" s="154">
        <f>IF(N1005="nulová",J1005,0)</f>
        <v>0</v>
      </c>
      <c r="BJ1005" s="18" t="s">
        <v>90</v>
      </c>
      <c r="BK1005" s="154">
        <f>ROUND(I1005*H1005,2)</f>
        <v>0</v>
      </c>
      <c r="BL1005" s="18" t="s">
        <v>308</v>
      </c>
      <c r="BM1005" s="262" t="s">
        <v>1391</v>
      </c>
    </row>
    <row r="1006" spans="1:47" s="2" customFormat="1" ht="12">
      <c r="A1006" s="41"/>
      <c r="B1006" s="42"/>
      <c r="C1006" s="43"/>
      <c r="D1006" s="263" t="s">
        <v>202</v>
      </c>
      <c r="E1006" s="43"/>
      <c r="F1006" s="264" t="s">
        <v>1392</v>
      </c>
      <c r="G1006" s="43"/>
      <c r="H1006" s="43"/>
      <c r="I1006" s="221"/>
      <c r="J1006" s="43"/>
      <c r="K1006" s="43"/>
      <c r="L1006" s="44"/>
      <c r="M1006" s="265"/>
      <c r="N1006" s="266"/>
      <c r="O1006" s="94"/>
      <c r="P1006" s="94"/>
      <c r="Q1006" s="94"/>
      <c r="R1006" s="94"/>
      <c r="S1006" s="94"/>
      <c r="T1006" s="95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T1006" s="18" t="s">
        <v>202</v>
      </c>
      <c r="AU1006" s="18" t="s">
        <v>92</v>
      </c>
    </row>
    <row r="1007" spans="1:51" s="13" customFormat="1" ht="12">
      <c r="A1007" s="13"/>
      <c r="B1007" s="267"/>
      <c r="C1007" s="268"/>
      <c r="D1007" s="263" t="s">
        <v>203</v>
      </c>
      <c r="E1007" s="269" t="s">
        <v>1</v>
      </c>
      <c r="F1007" s="270" t="s">
        <v>1393</v>
      </c>
      <c r="G1007" s="268"/>
      <c r="H1007" s="271">
        <v>122.21</v>
      </c>
      <c r="I1007" s="272"/>
      <c r="J1007" s="268"/>
      <c r="K1007" s="268"/>
      <c r="L1007" s="273"/>
      <c r="M1007" s="274"/>
      <c r="N1007" s="275"/>
      <c r="O1007" s="275"/>
      <c r="P1007" s="275"/>
      <c r="Q1007" s="275"/>
      <c r="R1007" s="275"/>
      <c r="S1007" s="275"/>
      <c r="T1007" s="276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77" t="s">
        <v>203</v>
      </c>
      <c r="AU1007" s="277" t="s">
        <v>92</v>
      </c>
      <c r="AV1007" s="13" t="s">
        <v>92</v>
      </c>
      <c r="AW1007" s="13" t="s">
        <v>35</v>
      </c>
      <c r="AX1007" s="13" t="s">
        <v>90</v>
      </c>
      <c r="AY1007" s="277" t="s">
        <v>195</v>
      </c>
    </row>
    <row r="1008" spans="1:65" s="2" customFormat="1" ht="24.15" customHeight="1">
      <c r="A1008" s="41"/>
      <c r="B1008" s="42"/>
      <c r="C1008" s="250" t="s">
        <v>1394</v>
      </c>
      <c r="D1008" s="250" t="s">
        <v>196</v>
      </c>
      <c r="E1008" s="251" t="s">
        <v>1395</v>
      </c>
      <c r="F1008" s="252" t="s">
        <v>1396</v>
      </c>
      <c r="G1008" s="253" t="s">
        <v>199</v>
      </c>
      <c r="H1008" s="254">
        <v>1.5</v>
      </c>
      <c r="I1008" s="255"/>
      <c r="J1008" s="256">
        <f>ROUND(I1008*H1008,2)</f>
        <v>0</v>
      </c>
      <c r="K1008" s="257"/>
      <c r="L1008" s="44"/>
      <c r="M1008" s="258" t="s">
        <v>1</v>
      </c>
      <c r="N1008" s="259" t="s">
        <v>47</v>
      </c>
      <c r="O1008" s="94"/>
      <c r="P1008" s="260">
        <f>O1008*H1008</f>
        <v>0</v>
      </c>
      <c r="Q1008" s="260">
        <v>0.00058</v>
      </c>
      <c r="R1008" s="260">
        <f>Q1008*H1008</f>
        <v>0.00087</v>
      </c>
      <c r="S1008" s="260">
        <v>0</v>
      </c>
      <c r="T1008" s="261">
        <f>S1008*H1008</f>
        <v>0</v>
      </c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R1008" s="262" t="s">
        <v>308</v>
      </c>
      <c r="AT1008" s="262" t="s">
        <v>196</v>
      </c>
      <c r="AU1008" s="262" t="s">
        <v>92</v>
      </c>
      <c r="AY1008" s="18" t="s">
        <v>195</v>
      </c>
      <c r="BE1008" s="154">
        <f>IF(N1008="základní",J1008,0)</f>
        <v>0</v>
      </c>
      <c r="BF1008" s="154">
        <f>IF(N1008="snížená",J1008,0)</f>
        <v>0</v>
      </c>
      <c r="BG1008" s="154">
        <f>IF(N1008="zákl. přenesená",J1008,0)</f>
        <v>0</v>
      </c>
      <c r="BH1008" s="154">
        <f>IF(N1008="sníž. přenesená",J1008,0)</f>
        <v>0</v>
      </c>
      <c r="BI1008" s="154">
        <f>IF(N1008="nulová",J1008,0)</f>
        <v>0</v>
      </c>
      <c r="BJ1008" s="18" t="s">
        <v>90</v>
      </c>
      <c r="BK1008" s="154">
        <f>ROUND(I1008*H1008,2)</f>
        <v>0</v>
      </c>
      <c r="BL1008" s="18" t="s">
        <v>308</v>
      </c>
      <c r="BM1008" s="262" t="s">
        <v>1397</v>
      </c>
    </row>
    <row r="1009" spans="1:47" s="2" customFormat="1" ht="12">
      <c r="A1009" s="41"/>
      <c r="B1009" s="42"/>
      <c r="C1009" s="43"/>
      <c r="D1009" s="263" t="s">
        <v>202</v>
      </c>
      <c r="E1009" s="43"/>
      <c r="F1009" s="264" t="s">
        <v>1396</v>
      </c>
      <c r="G1009" s="43"/>
      <c r="H1009" s="43"/>
      <c r="I1009" s="221"/>
      <c r="J1009" s="43"/>
      <c r="K1009" s="43"/>
      <c r="L1009" s="44"/>
      <c r="M1009" s="265"/>
      <c r="N1009" s="266"/>
      <c r="O1009" s="94"/>
      <c r="P1009" s="94"/>
      <c r="Q1009" s="94"/>
      <c r="R1009" s="94"/>
      <c r="S1009" s="94"/>
      <c r="T1009" s="95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T1009" s="18" t="s">
        <v>202</v>
      </c>
      <c r="AU1009" s="18" t="s">
        <v>92</v>
      </c>
    </row>
    <row r="1010" spans="1:51" s="13" customFormat="1" ht="12">
      <c r="A1010" s="13"/>
      <c r="B1010" s="267"/>
      <c r="C1010" s="268"/>
      <c r="D1010" s="263" t="s">
        <v>203</v>
      </c>
      <c r="E1010" s="269" t="s">
        <v>1</v>
      </c>
      <c r="F1010" s="270" t="s">
        <v>1398</v>
      </c>
      <c r="G1010" s="268"/>
      <c r="H1010" s="271">
        <v>1.5</v>
      </c>
      <c r="I1010" s="272"/>
      <c r="J1010" s="268"/>
      <c r="K1010" s="268"/>
      <c r="L1010" s="273"/>
      <c r="M1010" s="274"/>
      <c r="N1010" s="275"/>
      <c r="O1010" s="275"/>
      <c r="P1010" s="275"/>
      <c r="Q1010" s="275"/>
      <c r="R1010" s="275"/>
      <c r="S1010" s="275"/>
      <c r="T1010" s="276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77" t="s">
        <v>203</v>
      </c>
      <c r="AU1010" s="277" t="s">
        <v>92</v>
      </c>
      <c r="AV1010" s="13" t="s">
        <v>92</v>
      </c>
      <c r="AW1010" s="13" t="s">
        <v>35</v>
      </c>
      <c r="AX1010" s="13" t="s">
        <v>90</v>
      </c>
      <c r="AY1010" s="277" t="s">
        <v>195</v>
      </c>
    </row>
    <row r="1011" spans="1:65" s="2" customFormat="1" ht="24.15" customHeight="1">
      <c r="A1011" s="41"/>
      <c r="B1011" s="42"/>
      <c r="C1011" s="278" t="s">
        <v>1399</v>
      </c>
      <c r="D1011" s="278" t="s">
        <v>206</v>
      </c>
      <c r="E1011" s="279" t="s">
        <v>1400</v>
      </c>
      <c r="F1011" s="280" t="s">
        <v>1401</v>
      </c>
      <c r="G1011" s="281" t="s">
        <v>199</v>
      </c>
      <c r="H1011" s="282">
        <v>1.65</v>
      </c>
      <c r="I1011" s="283"/>
      <c r="J1011" s="284">
        <f>ROUND(I1011*H1011,2)</f>
        <v>0</v>
      </c>
      <c r="K1011" s="285"/>
      <c r="L1011" s="286"/>
      <c r="M1011" s="287" t="s">
        <v>1</v>
      </c>
      <c r="N1011" s="288" t="s">
        <v>47</v>
      </c>
      <c r="O1011" s="94"/>
      <c r="P1011" s="260">
        <f>O1011*H1011</f>
        <v>0</v>
      </c>
      <c r="Q1011" s="260">
        <v>0.012</v>
      </c>
      <c r="R1011" s="260">
        <f>Q1011*H1011</f>
        <v>0.019799999999999998</v>
      </c>
      <c r="S1011" s="260">
        <v>0</v>
      </c>
      <c r="T1011" s="261">
        <f>S1011*H1011</f>
        <v>0</v>
      </c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R1011" s="262" t="s">
        <v>405</v>
      </c>
      <c r="AT1011" s="262" t="s">
        <v>206</v>
      </c>
      <c r="AU1011" s="262" t="s">
        <v>92</v>
      </c>
      <c r="AY1011" s="18" t="s">
        <v>195</v>
      </c>
      <c r="BE1011" s="154">
        <f>IF(N1011="základní",J1011,0)</f>
        <v>0</v>
      </c>
      <c r="BF1011" s="154">
        <f>IF(N1011="snížená",J1011,0)</f>
        <v>0</v>
      </c>
      <c r="BG1011" s="154">
        <f>IF(N1011="zákl. přenesená",J1011,0)</f>
        <v>0</v>
      </c>
      <c r="BH1011" s="154">
        <f>IF(N1011="sníž. přenesená",J1011,0)</f>
        <v>0</v>
      </c>
      <c r="BI1011" s="154">
        <f>IF(N1011="nulová",J1011,0)</f>
        <v>0</v>
      </c>
      <c r="BJ1011" s="18" t="s">
        <v>90</v>
      </c>
      <c r="BK1011" s="154">
        <f>ROUND(I1011*H1011,2)</f>
        <v>0</v>
      </c>
      <c r="BL1011" s="18" t="s">
        <v>308</v>
      </c>
      <c r="BM1011" s="262" t="s">
        <v>1402</v>
      </c>
    </row>
    <row r="1012" spans="1:47" s="2" customFormat="1" ht="12">
      <c r="A1012" s="41"/>
      <c r="B1012" s="42"/>
      <c r="C1012" s="43"/>
      <c r="D1012" s="263" t="s">
        <v>202</v>
      </c>
      <c r="E1012" s="43"/>
      <c r="F1012" s="264" t="s">
        <v>1401</v>
      </c>
      <c r="G1012" s="43"/>
      <c r="H1012" s="43"/>
      <c r="I1012" s="221"/>
      <c r="J1012" s="43"/>
      <c r="K1012" s="43"/>
      <c r="L1012" s="44"/>
      <c r="M1012" s="265"/>
      <c r="N1012" s="266"/>
      <c r="O1012" s="94"/>
      <c r="P1012" s="94"/>
      <c r="Q1012" s="94"/>
      <c r="R1012" s="94"/>
      <c r="S1012" s="94"/>
      <c r="T1012" s="95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T1012" s="18" t="s">
        <v>202</v>
      </c>
      <c r="AU1012" s="18" t="s">
        <v>92</v>
      </c>
    </row>
    <row r="1013" spans="1:51" s="13" customFormat="1" ht="12">
      <c r="A1013" s="13"/>
      <c r="B1013" s="267"/>
      <c r="C1013" s="268"/>
      <c r="D1013" s="263" t="s">
        <v>203</v>
      </c>
      <c r="E1013" s="269" t="s">
        <v>1</v>
      </c>
      <c r="F1013" s="270" t="s">
        <v>1403</v>
      </c>
      <c r="G1013" s="268"/>
      <c r="H1013" s="271">
        <v>1.65</v>
      </c>
      <c r="I1013" s="272"/>
      <c r="J1013" s="268"/>
      <c r="K1013" s="268"/>
      <c r="L1013" s="273"/>
      <c r="M1013" s="274"/>
      <c r="N1013" s="275"/>
      <c r="O1013" s="275"/>
      <c r="P1013" s="275"/>
      <c r="Q1013" s="275"/>
      <c r="R1013" s="275"/>
      <c r="S1013" s="275"/>
      <c r="T1013" s="276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77" t="s">
        <v>203</v>
      </c>
      <c r="AU1013" s="277" t="s">
        <v>92</v>
      </c>
      <c r="AV1013" s="13" t="s">
        <v>92</v>
      </c>
      <c r="AW1013" s="13" t="s">
        <v>35</v>
      </c>
      <c r="AX1013" s="13" t="s">
        <v>90</v>
      </c>
      <c r="AY1013" s="277" t="s">
        <v>195</v>
      </c>
    </row>
    <row r="1014" spans="1:65" s="2" customFormat="1" ht="24.15" customHeight="1">
      <c r="A1014" s="41"/>
      <c r="B1014" s="42"/>
      <c r="C1014" s="250" t="s">
        <v>1404</v>
      </c>
      <c r="D1014" s="250" t="s">
        <v>196</v>
      </c>
      <c r="E1014" s="251" t="s">
        <v>1405</v>
      </c>
      <c r="F1014" s="252" t="s">
        <v>1406</v>
      </c>
      <c r="G1014" s="253" t="s">
        <v>268</v>
      </c>
      <c r="H1014" s="254">
        <v>2.244</v>
      </c>
      <c r="I1014" s="255"/>
      <c r="J1014" s="256">
        <f>ROUND(I1014*H1014,2)</f>
        <v>0</v>
      </c>
      <c r="K1014" s="257"/>
      <c r="L1014" s="44"/>
      <c r="M1014" s="258" t="s">
        <v>1</v>
      </c>
      <c r="N1014" s="259" t="s">
        <v>47</v>
      </c>
      <c r="O1014" s="94"/>
      <c r="P1014" s="260">
        <f>O1014*H1014</f>
        <v>0</v>
      </c>
      <c r="Q1014" s="260">
        <v>0</v>
      </c>
      <c r="R1014" s="260">
        <f>Q1014*H1014</f>
        <v>0</v>
      </c>
      <c r="S1014" s="260">
        <v>0</v>
      </c>
      <c r="T1014" s="261">
        <f>S1014*H1014</f>
        <v>0</v>
      </c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R1014" s="262" t="s">
        <v>308</v>
      </c>
      <c r="AT1014" s="262" t="s">
        <v>196</v>
      </c>
      <c r="AU1014" s="262" t="s">
        <v>92</v>
      </c>
      <c r="AY1014" s="18" t="s">
        <v>195</v>
      </c>
      <c r="BE1014" s="154">
        <f>IF(N1014="základní",J1014,0)</f>
        <v>0</v>
      </c>
      <c r="BF1014" s="154">
        <f>IF(N1014="snížená",J1014,0)</f>
        <v>0</v>
      </c>
      <c r="BG1014" s="154">
        <f>IF(N1014="zákl. přenesená",J1014,0)</f>
        <v>0</v>
      </c>
      <c r="BH1014" s="154">
        <f>IF(N1014="sníž. přenesená",J1014,0)</f>
        <v>0</v>
      </c>
      <c r="BI1014" s="154">
        <f>IF(N1014="nulová",J1014,0)</f>
        <v>0</v>
      </c>
      <c r="BJ1014" s="18" t="s">
        <v>90</v>
      </c>
      <c r="BK1014" s="154">
        <f>ROUND(I1014*H1014,2)</f>
        <v>0</v>
      </c>
      <c r="BL1014" s="18" t="s">
        <v>308</v>
      </c>
      <c r="BM1014" s="262" t="s">
        <v>1407</v>
      </c>
    </row>
    <row r="1015" spans="1:47" s="2" customFormat="1" ht="12">
      <c r="A1015" s="41"/>
      <c r="B1015" s="42"/>
      <c r="C1015" s="43"/>
      <c r="D1015" s="263" t="s">
        <v>202</v>
      </c>
      <c r="E1015" s="43"/>
      <c r="F1015" s="264" t="s">
        <v>1406</v>
      </c>
      <c r="G1015" s="43"/>
      <c r="H1015" s="43"/>
      <c r="I1015" s="221"/>
      <c r="J1015" s="43"/>
      <c r="K1015" s="43"/>
      <c r="L1015" s="44"/>
      <c r="M1015" s="324"/>
      <c r="N1015" s="325"/>
      <c r="O1015" s="326"/>
      <c r="P1015" s="326"/>
      <c r="Q1015" s="326"/>
      <c r="R1015" s="326"/>
      <c r="S1015" s="326"/>
      <c r="T1015" s="327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T1015" s="18" t="s">
        <v>202</v>
      </c>
      <c r="AU1015" s="18" t="s">
        <v>92</v>
      </c>
    </row>
    <row r="1016" spans="1:31" s="2" customFormat="1" ht="6.95" customHeight="1">
      <c r="A1016" s="41"/>
      <c r="B1016" s="69"/>
      <c r="C1016" s="70"/>
      <c r="D1016" s="70"/>
      <c r="E1016" s="70"/>
      <c r="F1016" s="70"/>
      <c r="G1016" s="70"/>
      <c r="H1016" s="70"/>
      <c r="I1016" s="70"/>
      <c r="J1016" s="70"/>
      <c r="K1016" s="70"/>
      <c r="L1016" s="44"/>
      <c r="M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</row>
  </sheetData>
  <sheetProtection password="CC35" sheet="1" objects="1" scenarios="1" formatColumns="0" formatRows="0" autoFilter="0"/>
  <autoFilter ref="C144:K1015"/>
  <mergeCells count="14">
    <mergeCell ref="E7:H7"/>
    <mergeCell ref="E9:H9"/>
    <mergeCell ref="E18:H18"/>
    <mergeCell ref="E27:H27"/>
    <mergeCell ref="E85:H85"/>
    <mergeCell ref="E87:H87"/>
    <mergeCell ref="D119:F119"/>
    <mergeCell ref="D120:F120"/>
    <mergeCell ref="D121:F121"/>
    <mergeCell ref="D122:F122"/>
    <mergeCell ref="D123:F123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146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1408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148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139</v>
      </c>
      <c r="E31" s="41"/>
      <c r="F31" s="41"/>
      <c r="G31" s="41"/>
      <c r="H31" s="41"/>
      <c r="I31" s="41"/>
      <c r="J31" s="175">
        <f>J112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ROUND((SUM(BE112:BE119)+SUM(BE139:BE355)),2)</f>
        <v>0</v>
      </c>
      <c r="G35" s="41"/>
      <c r="H35" s="41"/>
      <c r="I35" s="182">
        <v>0.21</v>
      </c>
      <c r="J35" s="181">
        <f>ROUND(((SUM(BE112:BE119)+SUM(BE139:BE355))*I35),2)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ROUND((SUM(BF112:BF119)+SUM(BF139:BF355)),2)</f>
        <v>0</v>
      </c>
      <c r="G36" s="41"/>
      <c r="H36" s="41"/>
      <c r="I36" s="182">
        <v>0.15</v>
      </c>
      <c r="J36" s="181">
        <f>ROUND(((SUM(BF112:BF119)+SUM(BF139:BF355))*I36),2)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ROUND((SUM(BG112:BG119)+SUM(BG139:BG355)),2)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ROUND((SUM(BH112:BH119)+SUM(BH139:BH355)),2)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ROUND((SUM(BI112:BI119)+SUM(BI139:BI355)),2)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146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02 - ZTI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150</v>
      </c>
      <c r="D94" s="160"/>
      <c r="E94" s="160"/>
      <c r="F94" s="160"/>
      <c r="G94" s="160"/>
      <c r="H94" s="160"/>
      <c r="I94" s="160"/>
      <c r="J94" s="203" t="s">
        <v>151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152</v>
      </c>
      <c r="D96" s="43"/>
      <c r="E96" s="43"/>
      <c r="F96" s="43"/>
      <c r="G96" s="43"/>
      <c r="H96" s="43"/>
      <c r="I96" s="43"/>
      <c r="J96" s="113">
        <f>J139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153</v>
      </c>
    </row>
    <row r="97" spans="1:31" s="9" customFormat="1" ht="24.95" customHeight="1">
      <c r="A97" s="9"/>
      <c r="B97" s="205"/>
      <c r="C97" s="206"/>
      <c r="D97" s="207" t="s">
        <v>156</v>
      </c>
      <c r="E97" s="208"/>
      <c r="F97" s="208"/>
      <c r="G97" s="208"/>
      <c r="H97" s="208"/>
      <c r="I97" s="208"/>
      <c r="J97" s="209">
        <f>J140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157</v>
      </c>
      <c r="E98" s="213"/>
      <c r="F98" s="213"/>
      <c r="G98" s="213"/>
      <c r="H98" s="213"/>
      <c r="I98" s="213"/>
      <c r="J98" s="214">
        <f>J141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6"/>
      <c r="D99" s="212" t="s">
        <v>160</v>
      </c>
      <c r="E99" s="213"/>
      <c r="F99" s="213"/>
      <c r="G99" s="213"/>
      <c r="H99" s="213"/>
      <c r="I99" s="213"/>
      <c r="J99" s="214">
        <f>J159</f>
        <v>0</v>
      </c>
      <c r="K99" s="136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6"/>
      <c r="D100" s="212" t="s">
        <v>161</v>
      </c>
      <c r="E100" s="213"/>
      <c r="F100" s="213"/>
      <c r="G100" s="213"/>
      <c r="H100" s="213"/>
      <c r="I100" s="213"/>
      <c r="J100" s="214">
        <f>J164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5"/>
      <c r="C101" s="206"/>
      <c r="D101" s="207" t="s">
        <v>1409</v>
      </c>
      <c r="E101" s="208"/>
      <c r="F101" s="208"/>
      <c r="G101" s="208"/>
      <c r="H101" s="208"/>
      <c r="I101" s="208"/>
      <c r="J101" s="209">
        <f>J167</f>
        <v>0</v>
      </c>
      <c r="K101" s="206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5"/>
      <c r="C102" s="206"/>
      <c r="D102" s="207" t="s">
        <v>164</v>
      </c>
      <c r="E102" s="208"/>
      <c r="F102" s="208"/>
      <c r="G102" s="208"/>
      <c r="H102" s="208"/>
      <c r="I102" s="208"/>
      <c r="J102" s="209">
        <f>J216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167</v>
      </c>
      <c r="E103" s="213"/>
      <c r="F103" s="213"/>
      <c r="G103" s="213"/>
      <c r="H103" s="213"/>
      <c r="I103" s="213"/>
      <c r="J103" s="214">
        <f>J217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1410</v>
      </c>
      <c r="E104" s="213"/>
      <c r="F104" s="213"/>
      <c r="G104" s="213"/>
      <c r="H104" s="213"/>
      <c r="I104" s="213"/>
      <c r="J104" s="214">
        <f>J237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1411</v>
      </c>
      <c r="E105" s="213"/>
      <c r="F105" s="213"/>
      <c r="G105" s="213"/>
      <c r="H105" s="213"/>
      <c r="I105" s="213"/>
      <c r="J105" s="214">
        <f>J284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6"/>
      <c r="D106" s="212" t="s">
        <v>1412</v>
      </c>
      <c r="E106" s="213"/>
      <c r="F106" s="213"/>
      <c r="G106" s="213"/>
      <c r="H106" s="213"/>
      <c r="I106" s="213"/>
      <c r="J106" s="214">
        <f>J323</f>
        <v>0</v>
      </c>
      <c r="K106" s="136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6"/>
      <c r="D107" s="212" t="s">
        <v>1413</v>
      </c>
      <c r="E107" s="213"/>
      <c r="F107" s="213"/>
      <c r="G107" s="213"/>
      <c r="H107" s="213"/>
      <c r="I107" s="213"/>
      <c r="J107" s="214">
        <f>J328</f>
        <v>0</v>
      </c>
      <c r="K107" s="136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205"/>
      <c r="C108" s="206"/>
      <c r="D108" s="207" t="s">
        <v>1414</v>
      </c>
      <c r="E108" s="208"/>
      <c r="F108" s="208"/>
      <c r="G108" s="208"/>
      <c r="H108" s="208"/>
      <c r="I108" s="208"/>
      <c r="J108" s="209">
        <f>J335</f>
        <v>0</v>
      </c>
      <c r="K108" s="206"/>
      <c r="L108" s="21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11"/>
      <c r="C109" s="136"/>
      <c r="D109" s="212" t="s">
        <v>1415</v>
      </c>
      <c r="E109" s="213"/>
      <c r="F109" s="213"/>
      <c r="G109" s="213"/>
      <c r="H109" s="213"/>
      <c r="I109" s="213"/>
      <c r="J109" s="214">
        <f>J336</f>
        <v>0</v>
      </c>
      <c r="K109" s="136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204" t="s">
        <v>173</v>
      </c>
      <c r="D112" s="43"/>
      <c r="E112" s="43"/>
      <c r="F112" s="43"/>
      <c r="G112" s="43"/>
      <c r="H112" s="43"/>
      <c r="I112" s="43"/>
      <c r="J112" s="216">
        <f>ROUND(J113+J114+J115+J116+J117+J118,2)</f>
        <v>0</v>
      </c>
      <c r="K112" s="43"/>
      <c r="L112" s="66"/>
      <c r="N112" s="217" t="s">
        <v>46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65" s="2" customFormat="1" ht="18" customHeight="1">
      <c r="A113" s="41"/>
      <c r="B113" s="42"/>
      <c r="C113" s="43"/>
      <c r="D113" s="155" t="s">
        <v>174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134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5" t="s">
        <v>175</v>
      </c>
      <c r="E114" s="150"/>
      <c r="F114" s="150"/>
      <c r="G114" s="43"/>
      <c r="H114" s="43"/>
      <c r="I114" s="43"/>
      <c r="J114" s="151"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134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65" s="2" customFormat="1" ht="18" customHeight="1">
      <c r="A115" s="41"/>
      <c r="B115" s="42"/>
      <c r="C115" s="43"/>
      <c r="D115" s="155" t="s">
        <v>176</v>
      </c>
      <c r="E115" s="150"/>
      <c r="F115" s="150"/>
      <c r="G115" s="43"/>
      <c r="H115" s="43"/>
      <c r="I115" s="43"/>
      <c r="J115" s="151">
        <v>0</v>
      </c>
      <c r="K115" s="43"/>
      <c r="L115" s="218"/>
      <c r="M115" s="219"/>
      <c r="N115" s="220" t="s">
        <v>48</v>
      </c>
      <c r="O115" s="219"/>
      <c r="P115" s="219"/>
      <c r="Q115" s="219"/>
      <c r="R115" s="219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22" t="s">
        <v>134</v>
      </c>
      <c r="AZ115" s="219"/>
      <c r="BA115" s="219"/>
      <c r="BB115" s="219"/>
      <c r="BC115" s="219"/>
      <c r="BD115" s="219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92</v>
      </c>
      <c r="BK115" s="219"/>
      <c r="BL115" s="219"/>
      <c r="BM115" s="219"/>
    </row>
    <row r="116" spans="1:65" s="2" customFormat="1" ht="18" customHeight="1">
      <c r="A116" s="41"/>
      <c r="B116" s="42"/>
      <c r="C116" s="43"/>
      <c r="D116" s="155" t="s">
        <v>177</v>
      </c>
      <c r="E116" s="150"/>
      <c r="F116" s="150"/>
      <c r="G116" s="43"/>
      <c r="H116" s="43"/>
      <c r="I116" s="43"/>
      <c r="J116" s="151">
        <v>0</v>
      </c>
      <c r="K116" s="43"/>
      <c r="L116" s="218"/>
      <c r="M116" s="219"/>
      <c r="N116" s="220" t="s">
        <v>48</v>
      </c>
      <c r="O116" s="219"/>
      <c r="P116" s="219"/>
      <c r="Q116" s="219"/>
      <c r="R116" s="219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22" t="s">
        <v>134</v>
      </c>
      <c r="AZ116" s="219"/>
      <c r="BA116" s="219"/>
      <c r="BB116" s="219"/>
      <c r="BC116" s="219"/>
      <c r="BD116" s="219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92</v>
      </c>
      <c r="BK116" s="219"/>
      <c r="BL116" s="219"/>
      <c r="BM116" s="219"/>
    </row>
    <row r="117" spans="1:65" s="2" customFormat="1" ht="18" customHeight="1">
      <c r="A117" s="41"/>
      <c r="B117" s="42"/>
      <c r="C117" s="43"/>
      <c r="D117" s="155" t="s">
        <v>178</v>
      </c>
      <c r="E117" s="150"/>
      <c r="F117" s="150"/>
      <c r="G117" s="43"/>
      <c r="H117" s="43"/>
      <c r="I117" s="43"/>
      <c r="J117" s="151">
        <v>0</v>
      </c>
      <c r="K117" s="43"/>
      <c r="L117" s="218"/>
      <c r="M117" s="219"/>
      <c r="N117" s="220" t="s">
        <v>48</v>
      </c>
      <c r="O117" s="219"/>
      <c r="P117" s="219"/>
      <c r="Q117" s="219"/>
      <c r="R117" s="219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22" t="s">
        <v>134</v>
      </c>
      <c r="AZ117" s="219"/>
      <c r="BA117" s="219"/>
      <c r="BB117" s="219"/>
      <c r="BC117" s="219"/>
      <c r="BD117" s="219"/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22" t="s">
        <v>92</v>
      </c>
      <c r="BK117" s="219"/>
      <c r="BL117" s="219"/>
      <c r="BM117" s="219"/>
    </row>
    <row r="118" spans="1:65" s="2" customFormat="1" ht="18" customHeight="1">
      <c r="A118" s="41"/>
      <c r="B118" s="42"/>
      <c r="C118" s="43"/>
      <c r="D118" s="150" t="s">
        <v>179</v>
      </c>
      <c r="E118" s="43"/>
      <c r="F118" s="43"/>
      <c r="G118" s="43"/>
      <c r="H118" s="43"/>
      <c r="I118" s="43"/>
      <c r="J118" s="151">
        <f>ROUND(J30*T118,2)</f>
        <v>0</v>
      </c>
      <c r="K118" s="43"/>
      <c r="L118" s="218"/>
      <c r="M118" s="219"/>
      <c r="N118" s="220" t="s">
        <v>48</v>
      </c>
      <c r="O118" s="219"/>
      <c r="P118" s="219"/>
      <c r="Q118" s="219"/>
      <c r="R118" s="219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22" t="s">
        <v>180</v>
      </c>
      <c r="AZ118" s="219"/>
      <c r="BA118" s="219"/>
      <c r="BB118" s="219"/>
      <c r="BC118" s="219"/>
      <c r="BD118" s="219"/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22" t="s">
        <v>92</v>
      </c>
      <c r="BK118" s="219"/>
      <c r="BL118" s="219"/>
      <c r="BM118" s="219"/>
    </row>
    <row r="119" spans="1:31" s="2" customFormat="1" ht="12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9.25" customHeight="1">
      <c r="A120" s="41"/>
      <c r="B120" s="42"/>
      <c r="C120" s="159" t="s">
        <v>144</v>
      </c>
      <c r="D120" s="160"/>
      <c r="E120" s="160"/>
      <c r="F120" s="160"/>
      <c r="G120" s="160"/>
      <c r="H120" s="160"/>
      <c r="I120" s="160"/>
      <c r="J120" s="161">
        <f>ROUND(J96+J112,2)</f>
        <v>0</v>
      </c>
      <c r="K120" s="160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5" spans="1:31" s="2" customFormat="1" ht="6.95" customHeight="1">
      <c r="A125" s="41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4.95" customHeight="1">
      <c r="A126" s="41"/>
      <c r="B126" s="42"/>
      <c r="C126" s="24" t="s">
        <v>181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201" t="str">
        <f>E7</f>
        <v>AUTO DÍLNY SPŠ OSTROV</v>
      </c>
      <c r="F129" s="33"/>
      <c r="G129" s="33"/>
      <c r="H129" s="3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146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E9</f>
        <v>02 - ZTI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F12</f>
        <v>Ostrov, ul. Klínovecká</v>
      </c>
      <c r="G133" s="43"/>
      <c r="H133" s="43"/>
      <c r="I133" s="33" t="s">
        <v>22</v>
      </c>
      <c r="J133" s="82" t="str">
        <f>IF(J12="","",J12)</f>
        <v>11. 7. 2023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40.05" customHeight="1">
      <c r="A135" s="41"/>
      <c r="B135" s="42"/>
      <c r="C135" s="33" t="s">
        <v>24</v>
      </c>
      <c r="D135" s="43"/>
      <c r="E135" s="43"/>
      <c r="F135" s="28" t="str">
        <f>E15</f>
        <v>Střední průmyslová škola Ostrov , Klínovecká 1197</v>
      </c>
      <c r="G135" s="43"/>
      <c r="H135" s="43"/>
      <c r="I135" s="33" t="s">
        <v>31</v>
      </c>
      <c r="J135" s="37" t="str">
        <f>E21</f>
        <v>Projekt stav, spol. s r.o.,Želivského 2227,Sokolov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25.65" customHeight="1">
      <c r="A136" s="41"/>
      <c r="B136" s="42"/>
      <c r="C136" s="33" t="s">
        <v>29</v>
      </c>
      <c r="D136" s="43"/>
      <c r="E136" s="43"/>
      <c r="F136" s="28" t="str">
        <f>IF(E18="","",E18)</f>
        <v>Vyplň údaj</v>
      </c>
      <c r="G136" s="43"/>
      <c r="H136" s="43"/>
      <c r="I136" s="33" t="s">
        <v>36</v>
      </c>
      <c r="J136" s="37" t="str">
        <f>E24</f>
        <v xml:space="preserve">V.Rakyta,Trojmezí 171, 352 01 Hranice, 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4"/>
      <c r="B138" s="225"/>
      <c r="C138" s="226" t="s">
        <v>182</v>
      </c>
      <c r="D138" s="227" t="s">
        <v>67</v>
      </c>
      <c r="E138" s="227" t="s">
        <v>63</v>
      </c>
      <c r="F138" s="227" t="s">
        <v>64</v>
      </c>
      <c r="G138" s="227" t="s">
        <v>183</v>
      </c>
      <c r="H138" s="227" t="s">
        <v>184</v>
      </c>
      <c r="I138" s="227" t="s">
        <v>185</v>
      </c>
      <c r="J138" s="228" t="s">
        <v>151</v>
      </c>
      <c r="K138" s="229" t="s">
        <v>186</v>
      </c>
      <c r="L138" s="230"/>
      <c r="M138" s="103" t="s">
        <v>1</v>
      </c>
      <c r="N138" s="104" t="s">
        <v>46</v>
      </c>
      <c r="O138" s="104" t="s">
        <v>187</v>
      </c>
      <c r="P138" s="104" t="s">
        <v>188</v>
      </c>
      <c r="Q138" s="104" t="s">
        <v>189</v>
      </c>
      <c r="R138" s="104" t="s">
        <v>190</v>
      </c>
      <c r="S138" s="104" t="s">
        <v>191</v>
      </c>
      <c r="T138" s="105" t="s">
        <v>192</v>
      </c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</row>
    <row r="139" spans="1:63" s="2" customFormat="1" ht="22.8" customHeight="1">
      <c r="A139" s="41"/>
      <c r="B139" s="42"/>
      <c r="C139" s="110" t="s">
        <v>193</v>
      </c>
      <c r="D139" s="43"/>
      <c r="E139" s="43"/>
      <c r="F139" s="43"/>
      <c r="G139" s="43"/>
      <c r="H139" s="43"/>
      <c r="I139" s="43"/>
      <c r="J139" s="231">
        <f>BK139</f>
        <v>0</v>
      </c>
      <c r="K139" s="43"/>
      <c r="L139" s="44"/>
      <c r="M139" s="106"/>
      <c r="N139" s="232"/>
      <c r="O139" s="107"/>
      <c r="P139" s="233">
        <f>P140+P167+P216+P335</f>
        <v>0</v>
      </c>
      <c r="Q139" s="107"/>
      <c r="R139" s="233">
        <f>R140+R167+R216+R335</f>
        <v>1.1061945</v>
      </c>
      <c r="S139" s="107"/>
      <c r="T139" s="234">
        <f>T140+T167+T216+T335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81</v>
      </c>
      <c r="AU139" s="18" t="s">
        <v>153</v>
      </c>
      <c r="BK139" s="235">
        <f>BK140+BK167+BK216+BK335</f>
        <v>0</v>
      </c>
    </row>
    <row r="140" spans="1:63" s="12" customFormat="1" ht="25.9" customHeight="1">
      <c r="A140" s="12"/>
      <c r="B140" s="236"/>
      <c r="C140" s="237"/>
      <c r="D140" s="238" t="s">
        <v>81</v>
      </c>
      <c r="E140" s="239" t="s">
        <v>409</v>
      </c>
      <c r="F140" s="239" t="s">
        <v>410</v>
      </c>
      <c r="G140" s="237"/>
      <c r="H140" s="237"/>
      <c r="I140" s="240"/>
      <c r="J140" s="241">
        <f>BK140</f>
        <v>0</v>
      </c>
      <c r="K140" s="237"/>
      <c r="L140" s="242"/>
      <c r="M140" s="243"/>
      <c r="N140" s="244"/>
      <c r="O140" s="244"/>
      <c r="P140" s="245">
        <f>P141+P159+P164</f>
        <v>0</v>
      </c>
      <c r="Q140" s="244"/>
      <c r="R140" s="245">
        <f>R141+R159+R164</f>
        <v>0</v>
      </c>
      <c r="S140" s="244"/>
      <c r="T140" s="246">
        <f>T141+T159+T164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7" t="s">
        <v>90</v>
      </c>
      <c r="AT140" s="248" t="s">
        <v>81</v>
      </c>
      <c r="AU140" s="248" t="s">
        <v>82</v>
      </c>
      <c r="AY140" s="247" t="s">
        <v>195</v>
      </c>
      <c r="BK140" s="249">
        <f>BK141+BK159+BK164</f>
        <v>0</v>
      </c>
    </row>
    <row r="141" spans="1:63" s="12" customFormat="1" ht="22.8" customHeight="1">
      <c r="A141" s="12"/>
      <c r="B141" s="236"/>
      <c r="C141" s="237"/>
      <c r="D141" s="238" t="s">
        <v>81</v>
      </c>
      <c r="E141" s="321" t="s">
        <v>90</v>
      </c>
      <c r="F141" s="321" t="s">
        <v>411</v>
      </c>
      <c r="G141" s="237"/>
      <c r="H141" s="237"/>
      <c r="I141" s="240"/>
      <c r="J141" s="322">
        <f>BK141</f>
        <v>0</v>
      </c>
      <c r="K141" s="237"/>
      <c r="L141" s="242"/>
      <c r="M141" s="243"/>
      <c r="N141" s="244"/>
      <c r="O141" s="244"/>
      <c r="P141" s="245">
        <f>SUM(P142:P158)</f>
        <v>0</v>
      </c>
      <c r="Q141" s="244"/>
      <c r="R141" s="245">
        <f>SUM(R142:R158)</f>
        <v>0</v>
      </c>
      <c r="S141" s="244"/>
      <c r="T141" s="246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7" t="s">
        <v>90</v>
      </c>
      <c r="AT141" s="248" t="s">
        <v>81</v>
      </c>
      <c r="AU141" s="248" t="s">
        <v>90</v>
      </c>
      <c r="AY141" s="247" t="s">
        <v>195</v>
      </c>
      <c r="BK141" s="249">
        <f>SUM(BK142:BK158)</f>
        <v>0</v>
      </c>
    </row>
    <row r="142" spans="1:65" s="2" customFormat="1" ht="33" customHeight="1">
      <c r="A142" s="41"/>
      <c r="B142" s="42"/>
      <c r="C142" s="250" t="s">
        <v>90</v>
      </c>
      <c r="D142" s="250" t="s">
        <v>196</v>
      </c>
      <c r="E142" s="251" t="s">
        <v>1416</v>
      </c>
      <c r="F142" s="252" t="s">
        <v>1417</v>
      </c>
      <c r="G142" s="253" t="s">
        <v>255</v>
      </c>
      <c r="H142" s="254">
        <v>88.608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200</v>
      </c>
      <c r="AT142" s="262" t="s">
        <v>196</v>
      </c>
      <c r="AU142" s="262" t="s">
        <v>92</v>
      </c>
      <c r="AY142" s="18" t="s">
        <v>195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200</v>
      </c>
      <c r="BM142" s="262" t="s">
        <v>1418</v>
      </c>
    </row>
    <row r="143" spans="1:47" s="2" customFormat="1" ht="12">
      <c r="A143" s="41"/>
      <c r="B143" s="42"/>
      <c r="C143" s="43"/>
      <c r="D143" s="263" t="s">
        <v>202</v>
      </c>
      <c r="E143" s="43"/>
      <c r="F143" s="264" t="s">
        <v>1417</v>
      </c>
      <c r="G143" s="43"/>
      <c r="H143" s="43"/>
      <c r="I143" s="221"/>
      <c r="J143" s="43"/>
      <c r="K143" s="43"/>
      <c r="L143" s="44"/>
      <c r="M143" s="265"/>
      <c r="N143" s="266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202</v>
      </c>
      <c r="AU143" s="18" t="s">
        <v>92</v>
      </c>
    </row>
    <row r="144" spans="1:51" s="14" customFormat="1" ht="12">
      <c r="A144" s="14"/>
      <c r="B144" s="289"/>
      <c r="C144" s="290"/>
      <c r="D144" s="263" t="s">
        <v>203</v>
      </c>
      <c r="E144" s="291" t="s">
        <v>1</v>
      </c>
      <c r="F144" s="292" t="s">
        <v>1419</v>
      </c>
      <c r="G144" s="290"/>
      <c r="H144" s="291" t="s">
        <v>1</v>
      </c>
      <c r="I144" s="293"/>
      <c r="J144" s="290"/>
      <c r="K144" s="290"/>
      <c r="L144" s="294"/>
      <c r="M144" s="295"/>
      <c r="N144" s="296"/>
      <c r="O144" s="296"/>
      <c r="P144" s="296"/>
      <c r="Q144" s="296"/>
      <c r="R144" s="296"/>
      <c r="S144" s="296"/>
      <c r="T144" s="29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8" t="s">
        <v>203</v>
      </c>
      <c r="AU144" s="298" t="s">
        <v>92</v>
      </c>
      <c r="AV144" s="14" t="s">
        <v>90</v>
      </c>
      <c r="AW144" s="14" t="s">
        <v>35</v>
      </c>
      <c r="AX144" s="14" t="s">
        <v>82</v>
      </c>
      <c r="AY144" s="298" t="s">
        <v>195</v>
      </c>
    </row>
    <row r="145" spans="1:51" s="13" customFormat="1" ht="12">
      <c r="A145" s="13"/>
      <c r="B145" s="267"/>
      <c r="C145" s="268"/>
      <c r="D145" s="263" t="s">
        <v>203</v>
      </c>
      <c r="E145" s="269" t="s">
        <v>1</v>
      </c>
      <c r="F145" s="270" t="s">
        <v>1420</v>
      </c>
      <c r="G145" s="268"/>
      <c r="H145" s="271">
        <v>88.608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7" t="s">
        <v>203</v>
      </c>
      <c r="AU145" s="277" t="s">
        <v>92</v>
      </c>
      <c r="AV145" s="13" t="s">
        <v>92</v>
      </c>
      <c r="AW145" s="13" t="s">
        <v>35</v>
      </c>
      <c r="AX145" s="13" t="s">
        <v>90</v>
      </c>
      <c r="AY145" s="277" t="s">
        <v>195</v>
      </c>
    </row>
    <row r="146" spans="1:65" s="2" customFormat="1" ht="33" customHeight="1">
      <c r="A146" s="41"/>
      <c r="B146" s="42"/>
      <c r="C146" s="250" t="s">
        <v>92</v>
      </c>
      <c r="D146" s="250" t="s">
        <v>196</v>
      </c>
      <c r="E146" s="251" t="s">
        <v>1421</v>
      </c>
      <c r="F146" s="252" t="s">
        <v>1422</v>
      </c>
      <c r="G146" s="253" t="s">
        <v>255</v>
      </c>
      <c r="H146" s="254">
        <v>88.608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200</v>
      </c>
      <c r="AT146" s="262" t="s">
        <v>196</v>
      </c>
      <c r="AU146" s="262" t="s">
        <v>92</v>
      </c>
      <c r="AY146" s="18" t="s">
        <v>195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200</v>
      </c>
      <c r="BM146" s="262" t="s">
        <v>1423</v>
      </c>
    </row>
    <row r="147" spans="1:47" s="2" customFormat="1" ht="12">
      <c r="A147" s="41"/>
      <c r="B147" s="42"/>
      <c r="C147" s="43"/>
      <c r="D147" s="263" t="s">
        <v>202</v>
      </c>
      <c r="E147" s="43"/>
      <c r="F147" s="264" t="s">
        <v>1422</v>
      </c>
      <c r="G147" s="43"/>
      <c r="H147" s="43"/>
      <c r="I147" s="221"/>
      <c r="J147" s="43"/>
      <c r="K147" s="43"/>
      <c r="L147" s="44"/>
      <c r="M147" s="265"/>
      <c r="N147" s="266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202</v>
      </c>
      <c r="AU147" s="18" t="s">
        <v>92</v>
      </c>
    </row>
    <row r="148" spans="1:65" s="2" customFormat="1" ht="24.15" customHeight="1">
      <c r="A148" s="41"/>
      <c r="B148" s="42"/>
      <c r="C148" s="250" t="s">
        <v>212</v>
      </c>
      <c r="D148" s="250" t="s">
        <v>196</v>
      </c>
      <c r="E148" s="251" t="s">
        <v>1424</v>
      </c>
      <c r="F148" s="252" t="s">
        <v>1425</v>
      </c>
      <c r="G148" s="253" t="s">
        <v>255</v>
      </c>
      <c r="H148" s="254">
        <v>88.608</v>
      </c>
      <c r="I148" s="255"/>
      <c r="J148" s="256">
        <f>ROUND(I148*H148,2)</f>
        <v>0</v>
      </c>
      <c r="K148" s="257"/>
      <c r="L148" s="44"/>
      <c r="M148" s="258" t="s">
        <v>1</v>
      </c>
      <c r="N148" s="259" t="s">
        <v>47</v>
      </c>
      <c r="O148" s="94"/>
      <c r="P148" s="260">
        <f>O148*H148</f>
        <v>0</v>
      </c>
      <c r="Q148" s="260">
        <v>0</v>
      </c>
      <c r="R148" s="260">
        <f>Q148*H148</f>
        <v>0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200</v>
      </c>
      <c r="AT148" s="262" t="s">
        <v>196</v>
      </c>
      <c r="AU148" s="262" t="s">
        <v>92</v>
      </c>
      <c r="AY148" s="18" t="s">
        <v>195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200</v>
      </c>
      <c r="BM148" s="262" t="s">
        <v>1426</v>
      </c>
    </row>
    <row r="149" spans="1:47" s="2" customFormat="1" ht="12">
      <c r="A149" s="41"/>
      <c r="B149" s="42"/>
      <c r="C149" s="43"/>
      <c r="D149" s="263" t="s">
        <v>202</v>
      </c>
      <c r="E149" s="43"/>
      <c r="F149" s="264" t="s">
        <v>1425</v>
      </c>
      <c r="G149" s="43"/>
      <c r="H149" s="43"/>
      <c r="I149" s="221"/>
      <c r="J149" s="43"/>
      <c r="K149" s="43"/>
      <c r="L149" s="44"/>
      <c r="M149" s="265"/>
      <c r="N149" s="266"/>
      <c r="O149" s="94"/>
      <c r="P149" s="94"/>
      <c r="Q149" s="94"/>
      <c r="R149" s="94"/>
      <c r="S149" s="94"/>
      <c r="T149" s="9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202</v>
      </c>
      <c r="AU149" s="18" t="s">
        <v>92</v>
      </c>
    </row>
    <row r="150" spans="1:65" s="2" customFormat="1" ht="24.15" customHeight="1">
      <c r="A150" s="41"/>
      <c r="B150" s="42"/>
      <c r="C150" s="250" t="s">
        <v>200</v>
      </c>
      <c r="D150" s="250" t="s">
        <v>196</v>
      </c>
      <c r="E150" s="251" t="s">
        <v>1427</v>
      </c>
      <c r="F150" s="252" t="s">
        <v>1428</v>
      </c>
      <c r="G150" s="253" t="s">
        <v>255</v>
      </c>
      <c r="H150" s="254">
        <v>20.448</v>
      </c>
      <c r="I150" s="255"/>
      <c r="J150" s="256">
        <f>ROUND(I150*H150,2)</f>
        <v>0</v>
      </c>
      <c r="K150" s="257"/>
      <c r="L150" s="44"/>
      <c r="M150" s="258" t="s">
        <v>1</v>
      </c>
      <c r="N150" s="259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200</v>
      </c>
      <c r="AT150" s="262" t="s">
        <v>196</v>
      </c>
      <c r="AU150" s="262" t="s">
        <v>92</v>
      </c>
      <c r="AY150" s="18" t="s">
        <v>195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200</v>
      </c>
      <c r="BM150" s="262" t="s">
        <v>1429</v>
      </c>
    </row>
    <row r="151" spans="1:47" s="2" customFormat="1" ht="12">
      <c r="A151" s="41"/>
      <c r="B151" s="42"/>
      <c r="C151" s="43"/>
      <c r="D151" s="263" t="s">
        <v>202</v>
      </c>
      <c r="E151" s="43"/>
      <c r="F151" s="264" t="s">
        <v>1428</v>
      </c>
      <c r="G151" s="43"/>
      <c r="H151" s="43"/>
      <c r="I151" s="221"/>
      <c r="J151" s="43"/>
      <c r="K151" s="43"/>
      <c r="L151" s="44"/>
      <c r="M151" s="265"/>
      <c r="N151" s="266"/>
      <c r="O151" s="94"/>
      <c r="P151" s="94"/>
      <c r="Q151" s="94"/>
      <c r="R151" s="94"/>
      <c r="S151" s="94"/>
      <c r="T151" s="9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8" t="s">
        <v>202</v>
      </c>
      <c r="AU151" s="18" t="s">
        <v>92</v>
      </c>
    </row>
    <row r="152" spans="1:51" s="14" customFormat="1" ht="12">
      <c r="A152" s="14"/>
      <c r="B152" s="289"/>
      <c r="C152" s="290"/>
      <c r="D152" s="263" t="s">
        <v>203</v>
      </c>
      <c r="E152" s="291" t="s">
        <v>1</v>
      </c>
      <c r="F152" s="292" t="s">
        <v>1419</v>
      </c>
      <c r="G152" s="290"/>
      <c r="H152" s="291" t="s">
        <v>1</v>
      </c>
      <c r="I152" s="293"/>
      <c r="J152" s="290"/>
      <c r="K152" s="290"/>
      <c r="L152" s="294"/>
      <c r="M152" s="295"/>
      <c r="N152" s="296"/>
      <c r="O152" s="296"/>
      <c r="P152" s="296"/>
      <c r="Q152" s="296"/>
      <c r="R152" s="296"/>
      <c r="S152" s="296"/>
      <c r="T152" s="29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8" t="s">
        <v>203</v>
      </c>
      <c r="AU152" s="298" t="s">
        <v>92</v>
      </c>
      <c r="AV152" s="14" t="s">
        <v>90</v>
      </c>
      <c r="AW152" s="14" t="s">
        <v>35</v>
      </c>
      <c r="AX152" s="14" t="s">
        <v>82</v>
      </c>
      <c r="AY152" s="298" t="s">
        <v>195</v>
      </c>
    </row>
    <row r="153" spans="1:51" s="13" customFormat="1" ht="12">
      <c r="A153" s="13"/>
      <c r="B153" s="267"/>
      <c r="C153" s="268"/>
      <c r="D153" s="263" t="s">
        <v>203</v>
      </c>
      <c r="E153" s="269" t="s">
        <v>1</v>
      </c>
      <c r="F153" s="270" t="s">
        <v>1430</v>
      </c>
      <c r="G153" s="268"/>
      <c r="H153" s="271">
        <v>20.448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7" t="s">
        <v>203</v>
      </c>
      <c r="AU153" s="277" t="s">
        <v>92</v>
      </c>
      <c r="AV153" s="13" t="s">
        <v>92</v>
      </c>
      <c r="AW153" s="13" t="s">
        <v>35</v>
      </c>
      <c r="AX153" s="13" t="s">
        <v>90</v>
      </c>
      <c r="AY153" s="277" t="s">
        <v>195</v>
      </c>
    </row>
    <row r="154" spans="1:65" s="2" customFormat="1" ht="16.5" customHeight="1">
      <c r="A154" s="41"/>
      <c r="B154" s="42"/>
      <c r="C154" s="278" t="s">
        <v>240</v>
      </c>
      <c r="D154" s="278" t="s">
        <v>206</v>
      </c>
      <c r="E154" s="279" t="s">
        <v>1431</v>
      </c>
      <c r="F154" s="280" t="s">
        <v>1432</v>
      </c>
      <c r="G154" s="281" t="s">
        <v>268</v>
      </c>
      <c r="H154" s="282">
        <v>22.697</v>
      </c>
      <c r="I154" s="283"/>
      <c r="J154" s="284">
        <f>ROUND(I154*H154,2)</f>
        <v>0</v>
      </c>
      <c r="K154" s="285"/>
      <c r="L154" s="286"/>
      <c r="M154" s="287" t="s">
        <v>1</v>
      </c>
      <c r="N154" s="288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209</v>
      </c>
      <c r="AT154" s="262" t="s">
        <v>206</v>
      </c>
      <c r="AU154" s="262" t="s">
        <v>92</v>
      </c>
      <c r="AY154" s="18" t="s">
        <v>195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200</v>
      </c>
      <c r="BM154" s="262" t="s">
        <v>1433</v>
      </c>
    </row>
    <row r="155" spans="1:47" s="2" customFormat="1" ht="12">
      <c r="A155" s="41"/>
      <c r="B155" s="42"/>
      <c r="C155" s="43"/>
      <c r="D155" s="263" t="s">
        <v>202</v>
      </c>
      <c r="E155" s="43"/>
      <c r="F155" s="264" t="s">
        <v>1432</v>
      </c>
      <c r="G155" s="43"/>
      <c r="H155" s="43"/>
      <c r="I155" s="221"/>
      <c r="J155" s="43"/>
      <c r="K155" s="43"/>
      <c r="L155" s="44"/>
      <c r="M155" s="265"/>
      <c r="N155" s="266"/>
      <c r="O155" s="94"/>
      <c r="P155" s="94"/>
      <c r="Q155" s="94"/>
      <c r="R155" s="94"/>
      <c r="S155" s="94"/>
      <c r="T155" s="9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8" t="s">
        <v>202</v>
      </c>
      <c r="AU155" s="18" t="s">
        <v>92</v>
      </c>
    </row>
    <row r="156" spans="1:51" s="14" customFormat="1" ht="12">
      <c r="A156" s="14"/>
      <c r="B156" s="289"/>
      <c r="C156" s="290"/>
      <c r="D156" s="263" t="s">
        <v>203</v>
      </c>
      <c r="E156" s="291" t="s">
        <v>1</v>
      </c>
      <c r="F156" s="292" t="s">
        <v>1419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8" t="s">
        <v>203</v>
      </c>
      <c r="AU156" s="298" t="s">
        <v>92</v>
      </c>
      <c r="AV156" s="14" t="s">
        <v>90</v>
      </c>
      <c r="AW156" s="14" t="s">
        <v>35</v>
      </c>
      <c r="AX156" s="14" t="s">
        <v>82</v>
      </c>
      <c r="AY156" s="298" t="s">
        <v>195</v>
      </c>
    </row>
    <row r="157" spans="1:51" s="13" customFormat="1" ht="12">
      <c r="A157" s="13"/>
      <c r="B157" s="267"/>
      <c r="C157" s="268"/>
      <c r="D157" s="263" t="s">
        <v>203</v>
      </c>
      <c r="E157" s="269" t="s">
        <v>1</v>
      </c>
      <c r="F157" s="270" t="s">
        <v>1430</v>
      </c>
      <c r="G157" s="268"/>
      <c r="H157" s="271">
        <v>20.448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7" t="s">
        <v>203</v>
      </c>
      <c r="AU157" s="277" t="s">
        <v>92</v>
      </c>
      <c r="AV157" s="13" t="s">
        <v>92</v>
      </c>
      <c r="AW157" s="13" t="s">
        <v>35</v>
      </c>
      <c r="AX157" s="13" t="s">
        <v>82</v>
      </c>
      <c r="AY157" s="277" t="s">
        <v>195</v>
      </c>
    </row>
    <row r="158" spans="1:51" s="13" customFormat="1" ht="12">
      <c r="A158" s="13"/>
      <c r="B158" s="267"/>
      <c r="C158" s="268"/>
      <c r="D158" s="263" t="s">
        <v>203</v>
      </c>
      <c r="E158" s="269" t="s">
        <v>1</v>
      </c>
      <c r="F158" s="270" t="s">
        <v>1434</v>
      </c>
      <c r="G158" s="268"/>
      <c r="H158" s="271">
        <v>22.697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7" t="s">
        <v>203</v>
      </c>
      <c r="AU158" s="277" t="s">
        <v>92</v>
      </c>
      <c r="AV158" s="13" t="s">
        <v>92</v>
      </c>
      <c r="AW158" s="13" t="s">
        <v>35</v>
      </c>
      <c r="AX158" s="13" t="s">
        <v>90</v>
      </c>
      <c r="AY158" s="277" t="s">
        <v>195</v>
      </c>
    </row>
    <row r="159" spans="1:63" s="12" customFormat="1" ht="22.8" customHeight="1">
      <c r="A159" s="12"/>
      <c r="B159" s="236"/>
      <c r="C159" s="237"/>
      <c r="D159" s="238" t="s">
        <v>81</v>
      </c>
      <c r="E159" s="321" t="s">
        <v>247</v>
      </c>
      <c r="F159" s="321" t="s">
        <v>646</v>
      </c>
      <c r="G159" s="237"/>
      <c r="H159" s="237"/>
      <c r="I159" s="240"/>
      <c r="J159" s="322">
        <f>BK159</f>
        <v>0</v>
      </c>
      <c r="K159" s="237"/>
      <c r="L159" s="242"/>
      <c r="M159" s="243"/>
      <c r="N159" s="244"/>
      <c r="O159" s="244"/>
      <c r="P159" s="245">
        <f>SUM(P160:P163)</f>
        <v>0</v>
      </c>
      <c r="Q159" s="244"/>
      <c r="R159" s="245">
        <f>SUM(R160:R163)</f>
        <v>0</v>
      </c>
      <c r="S159" s="244"/>
      <c r="T159" s="246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7" t="s">
        <v>90</v>
      </c>
      <c r="AT159" s="248" t="s">
        <v>81</v>
      </c>
      <c r="AU159" s="248" t="s">
        <v>90</v>
      </c>
      <c r="AY159" s="247" t="s">
        <v>195</v>
      </c>
      <c r="BK159" s="249">
        <f>SUM(BK160:BK163)</f>
        <v>0</v>
      </c>
    </row>
    <row r="160" spans="1:65" s="2" customFormat="1" ht="21.75" customHeight="1">
      <c r="A160" s="41"/>
      <c r="B160" s="42"/>
      <c r="C160" s="250" t="s">
        <v>247</v>
      </c>
      <c r="D160" s="250" t="s">
        <v>196</v>
      </c>
      <c r="E160" s="251" t="s">
        <v>1435</v>
      </c>
      <c r="F160" s="252" t="s">
        <v>1436</v>
      </c>
      <c r="G160" s="253" t="s">
        <v>199</v>
      </c>
      <c r="H160" s="254">
        <v>196.5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200</v>
      </c>
      <c r="AT160" s="262" t="s">
        <v>196</v>
      </c>
      <c r="AU160" s="262" t="s">
        <v>92</v>
      </c>
      <c r="AY160" s="18" t="s">
        <v>195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200</v>
      </c>
      <c r="BM160" s="262" t="s">
        <v>1437</v>
      </c>
    </row>
    <row r="161" spans="1:47" s="2" customFormat="1" ht="12">
      <c r="A161" s="41"/>
      <c r="B161" s="42"/>
      <c r="C161" s="43"/>
      <c r="D161" s="263" t="s">
        <v>202</v>
      </c>
      <c r="E161" s="43"/>
      <c r="F161" s="264" t="s">
        <v>1436</v>
      </c>
      <c r="G161" s="43"/>
      <c r="H161" s="43"/>
      <c r="I161" s="221"/>
      <c r="J161" s="43"/>
      <c r="K161" s="43"/>
      <c r="L161" s="44"/>
      <c r="M161" s="265"/>
      <c r="N161" s="266"/>
      <c r="O161" s="94"/>
      <c r="P161" s="94"/>
      <c r="Q161" s="94"/>
      <c r="R161" s="94"/>
      <c r="S161" s="94"/>
      <c r="T161" s="95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8" t="s">
        <v>202</v>
      </c>
      <c r="AU161" s="18" t="s">
        <v>92</v>
      </c>
    </row>
    <row r="162" spans="1:51" s="14" customFormat="1" ht="12">
      <c r="A162" s="14"/>
      <c r="B162" s="289"/>
      <c r="C162" s="290"/>
      <c r="D162" s="263" t="s">
        <v>203</v>
      </c>
      <c r="E162" s="291" t="s">
        <v>1</v>
      </c>
      <c r="F162" s="292" t="s">
        <v>1438</v>
      </c>
      <c r="G162" s="290"/>
      <c r="H162" s="291" t="s">
        <v>1</v>
      </c>
      <c r="I162" s="293"/>
      <c r="J162" s="290"/>
      <c r="K162" s="290"/>
      <c r="L162" s="294"/>
      <c r="M162" s="295"/>
      <c r="N162" s="296"/>
      <c r="O162" s="296"/>
      <c r="P162" s="296"/>
      <c r="Q162" s="296"/>
      <c r="R162" s="296"/>
      <c r="S162" s="296"/>
      <c r="T162" s="29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8" t="s">
        <v>203</v>
      </c>
      <c r="AU162" s="298" t="s">
        <v>92</v>
      </c>
      <c r="AV162" s="14" t="s">
        <v>90</v>
      </c>
      <c r="AW162" s="14" t="s">
        <v>35</v>
      </c>
      <c r="AX162" s="14" t="s">
        <v>82</v>
      </c>
      <c r="AY162" s="298" t="s">
        <v>195</v>
      </c>
    </row>
    <row r="163" spans="1:51" s="13" customFormat="1" ht="12">
      <c r="A163" s="13"/>
      <c r="B163" s="267"/>
      <c r="C163" s="268"/>
      <c r="D163" s="263" t="s">
        <v>203</v>
      </c>
      <c r="E163" s="269" t="s">
        <v>1</v>
      </c>
      <c r="F163" s="270" t="s">
        <v>1439</v>
      </c>
      <c r="G163" s="268"/>
      <c r="H163" s="271">
        <v>196.5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7" t="s">
        <v>203</v>
      </c>
      <c r="AU163" s="277" t="s">
        <v>92</v>
      </c>
      <c r="AV163" s="13" t="s">
        <v>92</v>
      </c>
      <c r="AW163" s="13" t="s">
        <v>35</v>
      </c>
      <c r="AX163" s="13" t="s">
        <v>90</v>
      </c>
      <c r="AY163" s="277" t="s">
        <v>195</v>
      </c>
    </row>
    <row r="164" spans="1:63" s="12" customFormat="1" ht="22.8" customHeight="1">
      <c r="A164" s="12"/>
      <c r="B164" s="236"/>
      <c r="C164" s="237"/>
      <c r="D164" s="238" t="s">
        <v>81</v>
      </c>
      <c r="E164" s="321" t="s">
        <v>757</v>
      </c>
      <c r="F164" s="321" t="s">
        <v>758</v>
      </c>
      <c r="G164" s="237"/>
      <c r="H164" s="237"/>
      <c r="I164" s="240"/>
      <c r="J164" s="322">
        <f>BK164</f>
        <v>0</v>
      </c>
      <c r="K164" s="237"/>
      <c r="L164" s="242"/>
      <c r="M164" s="243"/>
      <c r="N164" s="244"/>
      <c r="O164" s="244"/>
      <c r="P164" s="245">
        <f>SUM(P165:P166)</f>
        <v>0</v>
      </c>
      <c r="Q164" s="244"/>
      <c r="R164" s="245">
        <f>SUM(R165:R166)</f>
        <v>0</v>
      </c>
      <c r="S164" s="244"/>
      <c r="T164" s="246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7" t="s">
        <v>90</v>
      </c>
      <c r="AT164" s="248" t="s">
        <v>81</v>
      </c>
      <c r="AU164" s="248" t="s">
        <v>90</v>
      </c>
      <c r="AY164" s="247" t="s">
        <v>195</v>
      </c>
      <c r="BK164" s="249">
        <f>SUM(BK165:BK166)</f>
        <v>0</v>
      </c>
    </row>
    <row r="165" spans="1:65" s="2" customFormat="1" ht="21.75" customHeight="1">
      <c r="A165" s="41"/>
      <c r="B165" s="42"/>
      <c r="C165" s="250" t="s">
        <v>252</v>
      </c>
      <c r="D165" s="250" t="s">
        <v>196</v>
      </c>
      <c r="E165" s="251" t="s">
        <v>1440</v>
      </c>
      <c r="F165" s="252" t="s">
        <v>1441</v>
      </c>
      <c r="G165" s="253" t="s">
        <v>268</v>
      </c>
      <c r="H165" s="254">
        <v>0.061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200</v>
      </c>
      <c r="AT165" s="262" t="s">
        <v>196</v>
      </c>
      <c r="AU165" s="262" t="s">
        <v>92</v>
      </c>
      <c r="AY165" s="18" t="s">
        <v>195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200</v>
      </c>
      <c r="BM165" s="262" t="s">
        <v>1442</v>
      </c>
    </row>
    <row r="166" spans="1:47" s="2" customFormat="1" ht="12">
      <c r="A166" s="41"/>
      <c r="B166" s="42"/>
      <c r="C166" s="43"/>
      <c r="D166" s="263" t="s">
        <v>202</v>
      </c>
      <c r="E166" s="43"/>
      <c r="F166" s="264" t="s">
        <v>1441</v>
      </c>
      <c r="G166" s="43"/>
      <c r="H166" s="43"/>
      <c r="I166" s="221"/>
      <c r="J166" s="43"/>
      <c r="K166" s="43"/>
      <c r="L166" s="44"/>
      <c r="M166" s="265"/>
      <c r="N166" s="266"/>
      <c r="O166" s="94"/>
      <c r="P166" s="94"/>
      <c r="Q166" s="94"/>
      <c r="R166" s="94"/>
      <c r="S166" s="94"/>
      <c r="T166" s="9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8" t="s">
        <v>202</v>
      </c>
      <c r="AU166" s="18" t="s">
        <v>92</v>
      </c>
    </row>
    <row r="167" spans="1:63" s="12" customFormat="1" ht="25.9" customHeight="1">
      <c r="A167" s="12"/>
      <c r="B167" s="236"/>
      <c r="C167" s="237"/>
      <c r="D167" s="238" t="s">
        <v>81</v>
      </c>
      <c r="E167" s="239" t="s">
        <v>1443</v>
      </c>
      <c r="F167" s="239" t="s">
        <v>1444</v>
      </c>
      <c r="G167" s="237"/>
      <c r="H167" s="237"/>
      <c r="I167" s="240"/>
      <c r="J167" s="241">
        <f>BK167</f>
        <v>0</v>
      </c>
      <c r="K167" s="237"/>
      <c r="L167" s="242"/>
      <c r="M167" s="243"/>
      <c r="N167" s="244"/>
      <c r="O167" s="244"/>
      <c r="P167" s="245">
        <f>SUM(P168:P215)</f>
        <v>0</v>
      </c>
      <c r="Q167" s="244"/>
      <c r="R167" s="245">
        <f>SUM(R168:R215)</f>
        <v>0.527834</v>
      </c>
      <c r="S167" s="244"/>
      <c r="T167" s="246">
        <f>SUM(T168:T215)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7" t="s">
        <v>92</v>
      </c>
      <c r="AT167" s="248" t="s">
        <v>81</v>
      </c>
      <c r="AU167" s="248" t="s">
        <v>82</v>
      </c>
      <c r="AY167" s="247" t="s">
        <v>195</v>
      </c>
      <c r="BK167" s="249">
        <f>SUM(BK168:BK215)</f>
        <v>0</v>
      </c>
    </row>
    <row r="168" spans="1:65" s="2" customFormat="1" ht="21.75" customHeight="1">
      <c r="A168" s="41"/>
      <c r="B168" s="42"/>
      <c r="C168" s="250" t="s">
        <v>209</v>
      </c>
      <c r="D168" s="250" t="s">
        <v>196</v>
      </c>
      <c r="E168" s="251" t="s">
        <v>1445</v>
      </c>
      <c r="F168" s="252" t="s">
        <v>1446</v>
      </c>
      <c r="G168" s="253" t="s">
        <v>215</v>
      </c>
      <c r="H168" s="254">
        <v>18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0.00129</v>
      </c>
      <c r="R168" s="260">
        <f>Q168*H168</f>
        <v>0.023219999999999998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308</v>
      </c>
      <c r="AT168" s="262" t="s">
        <v>196</v>
      </c>
      <c r="AU168" s="262" t="s">
        <v>90</v>
      </c>
      <c r="AY168" s="18" t="s">
        <v>195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308</v>
      </c>
      <c r="BM168" s="262" t="s">
        <v>1447</v>
      </c>
    </row>
    <row r="169" spans="1:47" s="2" customFormat="1" ht="12">
      <c r="A169" s="41"/>
      <c r="B169" s="42"/>
      <c r="C169" s="43"/>
      <c r="D169" s="263" t="s">
        <v>202</v>
      </c>
      <c r="E169" s="43"/>
      <c r="F169" s="264" t="s">
        <v>1446</v>
      </c>
      <c r="G169" s="43"/>
      <c r="H169" s="43"/>
      <c r="I169" s="221"/>
      <c r="J169" s="43"/>
      <c r="K169" s="43"/>
      <c r="L169" s="44"/>
      <c r="M169" s="265"/>
      <c r="N169" s="266"/>
      <c r="O169" s="94"/>
      <c r="P169" s="94"/>
      <c r="Q169" s="94"/>
      <c r="R169" s="94"/>
      <c r="S169" s="94"/>
      <c r="T169" s="95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8" t="s">
        <v>202</v>
      </c>
      <c r="AU169" s="18" t="s">
        <v>90</v>
      </c>
    </row>
    <row r="170" spans="1:51" s="14" customFormat="1" ht="12">
      <c r="A170" s="14"/>
      <c r="B170" s="289"/>
      <c r="C170" s="290"/>
      <c r="D170" s="263" t="s">
        <v>203</v>
      </c>
      <c r="E170" s="291" t="s">
        <v>1</v>
      </c>
      <c r="F170" s="292" t="s">
        <v>1448</v>
      </c>
      <c r="G170" s="290"/>
      <c r="H170" s="291" t="s">
        <v>1</v>
      </c>
      <c r="I170" s="293"/>
      <c r="J170" s="290"/>
      <c r="K170" s="290"/>
      <c r="L170" s="294"/>
      <c r="M170" s="295"/>
      <c r="N170" s="296"/>
      <c r="O170" s="296"/>
      <c r="P170" s="296"/>
      <c r="Q170" s="296"/>
      <c r="R170" s="296"/>
      <c r="S170" s="296"/>
      <c r="T170" s="29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8" t="s">
        <v>203</v>
      </c>
      <c r="AU170" s="298" t="s">
        <v>90</v>
      </c>
      <c r="AV170" s="14" t="s">
        <v>90</v>
      </c>
      <c r="AW170" s="14" t="s">
        <v>35</v>
      </c>
      <c r="AX170" s="14" t="s">
        <v>82</v>
      </c>
      <c r="AY170" s="298" t="s">
        <v>195</v>
      </c>
    </row>
    <row r="171" spans="1:51" s="13" customFormat="1" ht="12">
      <c r="A171" s="13"/>
      <c r="B171" s="267"/>
      <c r="C171" s="268"/>
      <c r="D171" s="263" t="s">
        <v>203</v>
      </c>
      <c r="E171" s="269" t="s">
        <v>1</v>
      </c>
      <c r="F171" s="270" t="s">
        <v>1449</v>
      </c>
      <c r="G171" s="268"/>
      <c r="H171" s="271">
        <v>18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7" t="s">
        <v>203</v>
      </c>
      <c r="AU171" s="277" t="s">
        <v>90</v>
      </c>
      <c r="AV171" s="13" t="s">
        <v>92</v>
      </c>
      <c r="AW171" s="13" t="s">
        <v>35</v>
      </c>
      <c r="AX171" s="13" t="s">
        <v>90</v>
      </c>
      <c r="AY171" s="277" t="s">
        <v>195</v>
      </c>
    </row>
    <row r="172" spans="1:65" s="2" customFormat="1" ht="21.75" customHeight="1">
      <c r="A172" s="41"/>
      <c r="B172" s="42"/>
      <c r="C172" s="250" t="s">
        <v>263</v>
      </c>
      <c r="D172" s="250" t="s">
        <v>196</v>
      </c>
      <c r="E172" s="251" t="s">
        <v>1450</v>
      </c>
      <c r="F172" s="252" t="s">
        <v>1451</v>
      </c>
      <c r="G172" s="253" t="s">
        <v>215</v>
      </c>
      <c r="H172" s="254">
        <v>243.8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0.0018</v>
      </c>
      <c r="R172" s="260">
        <f>Q172*H172</f>
        <v>0.43884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308</v>
      </c>
      <c r="AT172" s="262" t="s">
        <v>196</v>
      </c>
      <c r="AU172" s="262" t="s">
        <v>90</v>
      </c>
      <c r="AY172" s="18" t="s">
        <v>195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308</v>
      </c>
      <c r="BM172" s="262" t="s">
        <v>1452</v>
      </c>
    </row>
    <row r="173" spans="1:47" s="2" customFormat="1" ht="12">
      <c r="A173" s="41"/>
      <c r="B173" s="42"/>
      <c r="C173" s="43"/>
      <c r="D173" s="263" t="s">
        <v>202</v>
      </c>
      <c r="E173" s="43"/>
      <c r="F173" s="264" t="s">
        <v>1451</v>
      </c>
      <c r="G173" s="43"/>
      <c r="H173" s="43"/>
      <c r="I173" s="221"/>
      <c r="J173" s="43"/>
      <c r="K173" s="43"/>
      <c r="L173" s="44"/>
      <c r="M173" s="265"/>
      <c r="N173" s="266"/>
      <c r="O173" s="94"/>
      <c r="P173" s="94"/>
      <c r="Q173" s="94"/>
      <c r="R173" s="94"/>
      <c r="S173" s="94"/>
      <c r="T173" s="95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8" t="s">
        <v>202</v>
      </c>
      <c r="AU173" s="18" t="s">
        <v>90</v>
      </c>
    </row>
    <row r="174" spans="1:51" s="14" customFormat="1" ht="12">
      <c r="A174" s="14"/>
      <c r="B174" s="289"/>
      <c r="C174" s="290"/>
      <c r="D174" s="263" t="s">
        <v>203</v>
      </c>
      <c r="E174" s="291" t="s">
        <v>1</v>
      </c>
      <c r="F174" s="292" t="s">
        <v>1453</v>
      </c>
      <c r="G174" s="290"/>
      <c r="H174" s="291" t="s">
        <v>1</v>
      </c>
      <c r="I174" s="293"/>
      <c r="J174" s="290"/>
      <c r="K174" s="290"/>
      <c r="L174" s="294"/>
      <c r="M174" s="295"/>
      <c r="N174" s="296"/>
      <c r="O174" s="296"/>
      <c r="P174" s="296"/>
      <c r="Q174" s="296"/>
      <c r="R174" s="296"/>
      <c r="S174" s="296"/>
      <c r="T174" s="29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98" t="s">
        <v>203</v>
      </c>
      <c r="AU174" s="298" t="s">
        <v>90</v>
      </c>
      <c r="AV174" s="14" t="s">
        <v>90</v>
      </c>
      <c r="AW174" s="14" t="s">
        <v>35</v>
      </c>
      <c r="AX174" s="14" t="s">
        <v>82</v>
      </c>
      <c r="AY174" s="298" t="s">
        <v>195</v>
      </c>
    </row>
    <row r="175" spans="1:51" s="13" customFormat="1" ht="12">
      <c r="A175" s="13"/>
      <c r="B175" s="267"/>
      <c r="C175" s="268"/>
      <c r="D175" s="263" t="s">
        <v>203</v>
      </c>
      <c r="E175" s="269" t="s">
        <v>1</v>
      </c>
      <c r="F175" s="270" t="s">
        <v>1454</v>
      </c>
      <c r="G175" s="268"/>
      <c r="H175" s="271">
        <v>36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7" t="s">
        <v>203</v>
      </c>
      <c r="AU175" s="277" t="s">
        <v>90</v>
      </c>
      <c r="AV175" s="13" t="s">
        <v>92</v>
      </c>
      <c r="AW175" s="13" t="s">
        <v>35</v>
      </c>
      <c r="AX175" s="13" t="s">
        <v>82</v>
      </c>
      <c r="AY175" s="277" t="s">
        <v>195</v>
      </c>
    </row>
    <row r="176" spans="1:51" s="14" customFormat="1" ht="12">
      <c r="A176" s="14"/>
      <c r="B176" s="289"/>
      <c r="C176" s="290"/>
      <c r="D176" s="263" t="s">
        <v>203</v>
      </c>
      <c r="E176" s="291" t="s">
        <v>1</v>
      </c>
      <c r="F176" s="292" t="s">
        <v>1455</v>
      </c>
      <c r="G176" s="290"/>
      <c r="H176" s="291" t="s">
        <v>1</v>
      </c>
      <c r="I176" s="293"/>
      <c r="J176" s="290"/>
      <c r="K176" s="290"/>
      <c r="L176" s="294"/>
      <c r="M176" s="295"/>
      <c r="N176" s="296"/>
      <c r="O176" s="296"/>
      <c r="P176" s="296"/>
      <c r="Q176" s="296"/>
      <c r="R176" s="296"/>
      <c r="S176" s="296"/>
      <c r="T176" s="29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98" t="s">
        <v>203</v>
      </c>
      <c r="AU176" s="298" t="s">
        <v>90</v>
      </c>
      <c r="AV176" s="14" t="s">
        <v>90</v>
      </c>
      <c r="AW176" s="14" t="s">
        <v>35</v>
      </c>
      <c r="AX176" s="14" t="s">
        <v>82</v>
      </c>
      <c r="AY176" s="298" t="s">
        <v>195</v>
      </c>
    </row>
    <row r="177" spans="1:51" s="13" customFormat="1" ht="12">
      <c r="A177" s="13"/>
      <c r="B177" s="267"/>
      <c r="C177" s="268"/>
      <c r="D177" s="263" t="s">
        <v>203</v>
      </c>
      <c r="E177" s="269" t="s">
        <v>1</v>
      </c>
      <c r="F177" s="270" t="s">
        <v>1456</v>
      </c>
      <c r="G177" s="268"/>
      <c r="H177" s="271">
        <v>58.6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7" t="s">
        <v>203</v>
      </c>
      <c r="AU177" s="277" t="s">
        <v>90</v>
      </c>
      <c r="AV177" s="13" t="s">
        <v>92</v>
      </c>
      <c r="AW177" s="13" t="s">
        <v>35</v>
      </c>
      <c r="AX177" s="13" t="s">
        <v>82</v>
      </c>
      <c r="AY177" s="277" t="s">
        <v>195</v>
      </c>
    </row>
    <row r="178" spans="1:51" s="14" customFormat="1" ht="12">
      <c r="A178" s="14"/>
      <c r="B178" s="289"/>
      <c r="C178" s="290"/>
      <c r="D178" s="263" t="s">
        <v>203</v>
      </c>
      <c r="E178" s="291" t="s">
        <v>1</v>
      </c>
      <c r="F178" s="292" t="s">
        <v>1457</v>
      </c>
      <c r="G178" s="290"/>
      <c r="H178" s="291" t="s">
        <v>1</v>
      </c>
      <c r="I178" s="293"/>
      <c r="J178" s="290"/>
      <c r="K178" s="290"/>
      <c r="L178" s="294"/>
      <c r="M178" s="295"/>
      <c r="N178" s="296"/>
      <c r="O178" s="296"/>
      <c r="P178" s="296"/>
      <c r="Q178" s="296"/>
      <c r="R178" s="296"/>
      <c r="S178" s="296"/>
      <c r="T178" s="29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8" t="s">
        <v>203</v>
      </c>
      <c r="AU178" s="298" t="s">
        <v>90</v>
      </c>
      <c r="AV178" s="14" t="s">
        <v>90</v>
      </c>
      <c r="AW178" s="14" t="s">
        <v>35</v>
      </c>
      <c r="AX178" s="14" t="s">
        <v>82</v>
      </c>
      <c r="AY178" s="298" t="s">
        <v>195</v>
      </c>
    </row>
    <row r="179" spans="1:51" s="13" customFormat="1" ht="12">
      <c r="A179" s="13"/>
      <c r="B179" s="267"/>
      <c r="C179" s="268"/>
      <c r="D179" s="263" t="s">
        <v>203</v>
      </c>
      <c r="E179" s="269" t="s">
        <v>1</v>
      </c>
      <c r="F179" s="270" t="s">
        <v>1458</v>
      </c>
      <c r="G179" s="268"/>
      <c r="H179" s="271">
        <v>85.2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7" t="s">
        <v>203</v>
      </c>
      <c r="AU179" s="277" t="s">
        <v>90</v>
      </c>
      <c r="AV179" s="13" t="s">
        <v>92</v>
      </c>
      <c r="AW179" s="13" t="s">
        <v>35</v>
      </c>
      <c r="AX179" s="13" t="s">
        <v>82</v>
      </c>
      <c r="AY179" s="277" t="s">
        <v>195</v>
      </c>
    </row>
    <row r="180" spans="1:51" s="14" customFormat="1" ht="12">
      <c r="A180" s="14"/>
      <c r="B180" s="289"/>
      <c r="C180" s="290"/>
      <c r="D180" s="263" t="s">
        <v>203</v>
      </c>
      <c r="E180" s="291" t="s">
        <v>1</v>
      </c>
      <c r="F180" s="292" t="s">
        <v>1419</v>
      </c>
      <c r="G180" s="290"/>
      <c r="H180" s="291" t="s">
        <v>1</v>
      </c>
      <c r="I180" s="293"/>
      <c r="J180" s="290"/>
      <c r="K180" s="290"/>
      <c r="L180" s="294"/>
      <c r="M180" s="295"/>
      <c r="N180" s="296"/>
      <c r="O180" s="296"/>
      <c r="P180" s="296"/>
      <c r="Q180" s="296"/>
      <c r="R180" s="296"/>
      <c r="S180" s="296"/>
      <c r="T180" s="29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8" t="s">
        <v>203</v>
      </c>
      <c r="AU180" s="298" t="s">
        <v>90</v>
      </c>
      <c r="AV180" s="14" t="s">
        <v>90</v>
      </c>
      <c r="AW180" s="14" t="s">
        <v>35</v>
      </c>
      <c r="AX180" s="14" t="s">
        <v>82</v>
      </c>
      <c r="AY180" s="298" t="s">
        <v>195</v>
      </c>
    </row>
    <row r="181" spans="1:51" s="13" customFormat="1" ht="12">
      <c r="A181" s="13"/>
      <c r="B181" s="267"/>
      <c r="C181" s="268"/>
      <c r="D181" s="263" t="s">
        <v>203</v>
      </c>
      <c r="E181" s="269" t="s">
        <v>1</v>
      </c>
      <c r="F181" s="270" t="s">
        <v>1459</v>
      </c>
      <c r="G181" s="268"/>
      <c r="H181" s="271">
        <v>64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7" t="s">
        <v>203</v>
      </c>
      <c r="AU181" s="277" t="s">
        <v>90</v>
      </c>
      <c r="AV181" s="13" t="s">
        <v>92</v>
      </c>
      <c r="AW181" s="13" t="s">
        <v>35</v>
      </c>
      <c r="AX181" s="13" t="s">
        <v>82</v>
      </c>
      <c r="AY181" s="277" t="s">
        <v>195</v>
      </c>
    </row>
    <row r="182" spans="1:51" s="15" customFormat="1" ht="12">
      <c r="A182" s="15"/>
      <c r="B182" s="299"/>
      <c r="C182" s="300"/>
      <c r="D182" s="263" t="s">
        <v>203</v>
      </c>
      <c r="E182" s="301" t="s">
        <v>1</v>
      </c>
      <c r="F182" s="302" t="s">
        <v>234</v>
      </c>
      <c r="G182" s="300"/>
      <c r="H182" s="303">
        <v>243.8</v>
      </c>
      <c r="I182" s="304"/>
      <c r="J182" s="300"/>
      <c r="K182" s="300"/>
      <c r="L182" s="305"/>
      <c r="M182" s="306"/>
      <c r="N182" s="307"/>
      <c r="O182" s="307"/>
      <c r="P182" s="307"/>
      <c r="Q182" s="307"/>
      <c r="R182" s="307"/>
      <c r="S182" s="307"/>
      <c r="T182" s="308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309" t="s">
        <v>203</v>
      </c>
      <c r="AU182" s="309" t="s">
        <v>90</v>
      </c>
      <c r="AV182" s="15" t="s">
        <v>200</v>
      </c>
      <c r="AW182" s="15" t="s">
        <v>35</v>
      </c>
      <c r="AX182" s="15" t="s">
        <v>90</v>
      </c>
      <c r="AY182" s="309" t="s">
        <v>195</v>
      </c>
    </row>
    <row r="183" spans="1:65" s="2" customFormat="1" ht="24.15" customHeight="1">
      <c r="A183" s="41"/>
      <c r="B183" s="42"/>
      <c r="C183" s="250" t="s">
        <v>99</v>
      </c>
      <c r="D183" s="250" t="s">
        <v>196</v>
      </c>
      <c r="E183" s="251" t="s">
        <v>1460</v>
      </c>
      <c r="F183" s="252" t="s">
        <v>1461</v>
      </c>
      <c r="G183" s="253" t="s">
        <v>215</v>
      </c>
      <c r="H183" s="254">
        <v>8.4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0.00041</v>
      </c>
      <c r="R183" s="260">
        <f>Q183*H183</f>
        <v>0.003444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308</v>
      </c>
      <c r="AT183" s="262" t="s">
        <v>196</v>
      </c>
      <c r="AU183" s="262" t="s">
        <v>90</v>
      </c>
      <c r="AY183" s="18" t="s">
        <v>195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308</v>
      </c>
      <c r="BM183" s="262" t="s">
        <v>1462</v>
      </c>
    </row>
    <row r="184" spans="1:47" s="2" customFormat="1" ht="12">
      <c r="A184" s="41"/>
      <c r="B184" s="42"/>
      <c r="C184" s="43"/>
      <c r="D184" s="263" t="s">
        <v>202</v>
      </c>
      <c r="E184" s="43"/>
      <c r="F184" s="264" t="s">
        <v>1461</v>
      </c>
      <c r="G184" s="43"/>
      <c r="H184" s="43"/>
      <c r="I184" s="221"/>
      <c r="J184" s="43"/>
      <c r="K184" s="43"/>
      <c r="L184" s="44"/>
      <c r="M184" s="265"/>
      <c r="N184" s="266"/>
      <c r="O184" s="94"/>
      <c r="P184" s="94"/>
      <c r="Q184" s="94"/>
      <c r="R184" s="94"/>
      <c r="S184" s="94"/>
      <c r="T184" s="95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8" t="s">
        <v>202</v>
      </c>
      <c r="AU184" s="18" t="s">
        <v>90</v>
      </c>
    </row>
    <row r="185" spans="1:51" s="13" customFormat="1" ht="12">
      <c r="A185" s="13"/>
      <c r="B185" s="267"/>
      <c r="C185" s="268"/>
      <c r="D185" s="263" t="s">
        <v>203</v>
      </c>
      <c r="E185" s="269" t="s">
        <v>1</v>
      </c>
      <c r="F185" s="270" t="s">
        <v>1463</v>
      </c>
      <c r="G185" s="268"/>
      <c r="H185" s="271">
        <v>8.4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7" t="s">
        <v>203</v>
      </c>
      <c r="AU185" s="277" t="s">
        <v>90</v>
      </c>
      <c r="AV185" s="13" t="s">
        <v>92</v>
      </c>
      <c r="AW185" s="13" t="s">
        <v>35</v>
      </c>
      <c r="AX185" s="13" t="s">
        <v>90</v>
      </c>
      <c r="AY185" s="277" t="s">
        <v>195</v>
      </c>
    </row>
    <row r="186" spans="1:65" s="2" customFormat="1" ht="24.15" customHeight="1">
      <c r="A186" s="41"/>
      <c r="B186" s="42"/>
      <c r="C186" s="250" t="s">
        <v>277</v>
      </c>
      <c r="D186" s="250" t="s">
        <v>196</v>
      </c>
      <c r="E186" s="251" t="s">
        <v>1464</v>
      </c>
      <c r="F186" s="252" t="s">
        <v>1465</v>
      </c>
      <c r="G186" s="253" t="s">
        <v>215</v>
      </c>
      <c r="H186" s="254">
        <v>3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0.00048</v>
      </c>
      <c r="R186" s="260">
        <f>Q186*H186</f>
        <v>0.00144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308</v>
      </c>
      <c r="AT186" s="262" t="s">
        <v>196</v>
      </c>
      <c r="AU186" s="262" t="s">
        <v>90</v>
      </c>
      <c r="AY186" s="18" t="s">
        <v>195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308</v>
      </c>
      <c r="BM186" s="262" t="s">
        <v>1466</v>
      </c>
    </row>
    <row r="187" spans="1:47" s="2" customFormat="1" ht="12">
      <c r="A187" s="41"/>
      <c r="B187" s="42"/>
      <c r="C187" s="43"/>
      <c r="D187" s="263" t="s">
        <v>202</v>
      </c>
      <c r="E187" s="43"/>
      <c r="F187" s="264" t="s">
        <v>1465</v>
      </c>
      <c r="G187" s="43"/>
      <c r="H187" s="43"/>
      <c r="I187" s="221"/>
      <c r="J187" s="43"/>
      <c r="K187" s="43"/>
      <c r="L187" s="44"/>
      <c r="M187" s="265"/>
      <c r="N187" s="266"/>
      <c r="O187" s="94"/>
      <c r="P187" s="94"/>
      <c r="Q187" s="94"/>
      <c r="R187" s="94"/>
      <c r="S187" s="94"/>
      <c r="T187" s="95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8" t="s">
        <v>202</v>
      </c>
      <c r="AU187" s="18" t="s">
        <v>90</v>
      </c>
    </row>
    <row r="188" spans="1:51" s="13" customFormat="1" ht="12">
      <c r="A188" s="13"/>
      <c r="B188" s="267"/>
      <c r="C188" s="268"/>
      <c r="D188" s="263" t="s">
        <v>203</v>
      </c>
      <c r="E188" s="269" t="s">
        <v>1</v>
      </c>
      <c r="F188" s="270" t="s">
        <v>1467</v>
      </c>
      <c r="G188" s="268"/>
      <c r="H188" s="271">
        <v>3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7" t="s">
        <v>203</v>
      </c>
      <c r="AU188" s="277" t="s">
        <v>90</v>
      </c>
      <c r="AV188" s="13" t="s">
        <v>92</v>
      </c>
      <c r="AW188" s="13" t="s">
        <v>35</v>
      </c>
      <c r="AX188" s="13" t="s">
        <v>90</v>
      </c>
      <c r="AY188" s="277" t="s">
        <v>195</v>
      </c>
    </row>
    <row r="189" spans="1:65" s="2" customFormat="1" ht="24.15" customHeight="1">
      <c r="A189" s="41"/>
      <c r="B189" s="42"/>
      <c r="C189" s="250" t="s">
        <v>287</v>
      </c>
      <c r="D189" s="250" t="s">
        <v>196</v>
      </c>
      <c r="E189" s="251" t="s">
        <v>1468</v>
      </c>
      <c r="F189" s="252" t="s">
        <v>1469</v>
      </c>
      <c r="G189" s="253" t="s">
        <v>215</v>
      </c>
      <c r="H189" s="254">
        <v>2</v>
      </c>
      <c r="I189" s="255"/>
      <c r="J189" s="256">
        <f>ROUND(I189*H189,2)</f>
        <v>0</v>
      </c>
      <c r="K189" s="257"/>
      <c r="L189" s="44"/>
      <c r="M189" s="258" t="s">
        <v>1</v>
      </c>
      <c r="N189" s="259" t="s">
        <v>47</v>
      </c>
      <c r="O189" s="94"/>
      <c r="P189" s="260">
        <f>O189*H189</f>
        <v>0</v>
      </c>
      <c r="Q189" s="260">
        <v>0.00214</v>
      </c>
      <c r="R189" s="260">
        <f>Q189*H189</f>
        <v>0.00428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308</v>
      </c>
      <c r="AT189" s="262" t="s">
        <v>196</v>
      </c>
      <c r="AU189" s="262" t="s">
        <v>90</v>
      </c>
      <c r="AY189" s="18" t="s">
        <v>195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308</v>
      </c>
      <c r="BM189" s="262" t="s">
        <v>1470</v>
      </c>
    </row>
    <row r="190" spans="1:47" s="2" customFormat="1" ht="12">
      <c r="A190" s="41"/>
      <c r="B190" s="42"/>
      <c r="C190" s="43"/>
      <c r="D190" s="263" t="s">
        <v>202</v>
      </c>
      <c r="E190" s="43"/>
      <c r="F190" s="264" t="s">
        <v>1469</v>
      </c>
      <c r="G190" s="43"/>
      <c r="H190" s="43"/>
      <c r="I190" s="221"/>
      <c r="J190" s="43"/>
      <c r="K190" s="43"/>
      <c r="L190" s="44"/>
      <c r="M190" s="265"/>
      <c r="N190" s="266"/>
      <c r="O190" s="94"/>
      <c r="P190" s="94"/>
      <c r="Q190" s="94"/>
      <c r="R190" s="94"/>
      <c r="S190" s="94"/>
      <c r="T190" s="9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8" t="s">
        <v>202</v>
      </c>
      <c r="AU190" s="18" t="s">
        <v>90</v>
      </c>
    </row>
    <row r="191" spans="1:51" s="13" customFormat="1" ht="12">
      <c r="A191" s="13"/>
      <c r="B191" s="267"/>
      <c r="C191" s="268"/>
      <c r="D191" s="263" t="s">
        <v>203</v>
      </c>
      <c r="E191" s="269" t="s">
        <v>1</v>
      </c>
      <c r="F191" s="270" t="s">
        <v>1471</v>
      </c>
      <c r="G191" s="268"/>
      <c r="H191" s="271">
        <v>2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7" t="s">
        <v>203</v>
      </c>
      <c r="AU191" s="277" t="s">
        <v>90</v>
      </c>
      <c r="AV191" s="13" t="s">
        <v>92</v>
      </c>
      <c r="AW191" s="13" t="s">
        <v>35</v>
      </c>
      <c r="AX191" s="13" t="s">
        <v>90</v>
      </c>
      <c r="AY191" s="277" t="s">
        <v>195</v>
      </c>
    </row>
    <row r="192" spans="1:65" s="2" customFormat="1" ht="16.5" customHeight="1">
      <c r="A192" s="41"/>
      <c r="B192" s="42"/>
      <c r="C192" s="250" t="s">
        <v>292</v>
      </c>
      <c r="D192" s="250" t="s">
        <v>196</v>
      </c>
      <c r="E192" s="251" t="s">
        <v>1472</v>
      </c>
      <c r="F192" s="252" t="s">
        <v>1473</v>
      </c>
      <c r="G192" s="253" t="s">
        <v>353</v>
      </c>
      <c r="H192" s="254">
        <v>7</v>
      </c>
      <c r="I192" s="255"/>
      <c r="J192" s="256">
        <f>ROUND(I192*H192,2)</f>
        <v>0</v>
      </c>
      <c r="K192" s="257"/>
      <c r="L192" s="44"/>
      <c r="M192" s="258" t="s">
        <v>1</v>
      </c>
      <c r="N192" s="259" t="s">
        <v>47</v>
      </c>
      <c r="O192" s="94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308</v>
      </c>
      <c r="AT192" s="262" t="s">
        <v>196</v>
      </c>
      <c r="AU192" s="262" t="s">
        <v>90</v>
      </c>
      <c r="AY192" s="18" t="s">
        <v>195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308</v>
      </c>
      <c r="BM192" s="262" t="s">
        <v>1474</v>
      </c>
    </row>
    <row r="193" spans="1:47" s="2" customFormat="1" ht="12">
      <c r="A193" s="41"/>
      <c r="B193" s="42"/>
      <c r="C193" s="43"/>
      <c r="D193" s="263" t="s">
        <v>202</v>
      </c>
      <c r="E193" s="43"/>
      <c r="F193" s="264" t="s">
        <v>1473</v>
      </c>
      <c r="G193" s="43"/>
      <c r="H193" s="43"/>
      <c r="I193" s="221"/>
      <c r="J193" s="43"/>
      <c r="K193" s="43"/>
      <c r="L193" s="44"/>
      <c r="M193" s="265"/>
      <c r="N193" s="266"/>
      <c r="O193" s="94"/>
      <c r="P193" s="94"/>
      <c r="Q193" s="94"/>
      <c r="R193" s="94"/>
      <c r="S193" s="94"/>
      <c r="T193" s="95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8" t="s">
        <v>202</v>
      </c>
      <c r="AU193" s="18" t="s">
        <v>90</v>
      </c>
    </row>
    <row r="194" spans="1:51" s="13" customFormat="1" ht="12">
      <c r="A194" s="13"/>
      <c r="B194" s="267"/>
      <c r="C194" s="268"/>
      <c r="D194" s="263" t="s">
        <v>203</v>
      </c>
      <c r="E194" s="269" t="s">
        <v>1</v>
      </c>
      <c r="F194" s="270" t="s">
        <v>252</v>
      </c>
      <c r="G194" s="268"/>
      <c r="H194" s="271">
        <v>7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7" t="s">
        <v>203</v>
      </c>
      <c r="AU194" s="277" t="s">
        <v>90</v>
      </c>
      <c r="AV194" s="13" t="s">
        <v>92</v>
      </c>
      <c r="AW194" s="13" t="s">
        <v>35</v>
      </c>
      <c r="AX194" s="13" t="s">
        <v>90</v>
      </c>
      <c r="AY194" s="277" t="s">
        <v>195</v>
      </c>
    </row>
    <row r="195" spans="1:65" s="2" customFormat="1" ht="16.5" customHeight="1">
      <c r="A195" s="41"/>
      <c r="B195" s="42"/>
      <c r="C195" s="250" t="s">
        <v>297</v>
      </c>
      <c r="D195" s="250" t="s">
        <v>196</v>
      </c>
      <c r="E195" s="251" t="s">
        <v>1475</v>
      </c>
      <c r="F195" s="252" t="s">
        <v>1476</v>
      </c>
      <c r="G195" s="253" t="s">
        <v>353</v>
      </c>
      <c r="H195" s="254">
        <v>6</v>
      </c>
      <c r="I195" s="255"/>
      <c r="J195" s="256">
        <f>ROUND(I195*H195,2)</f>
        <v>0</v>
      </c>
      <c r="K195" s="257"/>
      <c r="L195" s="44"/>
      <c r="M195" s="258" t="s">
        <v>1</v>
      </c>
      <c r="N195" s="259" t="s">
        <v>47</v>
      </c>
      <c r="O195" s="94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308</v>
      </c>
      <c r="AT195" s="262" t="s">
        <v>196</v>
      </c>
      <c r="AU195" s="262" t="s">
        <v>90</v>
      </c>
      <c r="AY195" s="18" t="s">
        <v>195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308</v>
      </c>
      <c r="BM195" s="262" t="s">
        <v>1477</v>
      </c>
    </row>
    <row r="196" spans="1:47" s="2" customFormat="1" ht="12">
      <c r="A196" s="41"/>
      <c r="B196" s="42"/>
      <c r="C196" s="43"/>
      <c r="D196" s="263" t="s">
        <v>202</v>
      </c>
      <c r="E196" s="43"/>
      <c r="F196" s="264" t="s">
        <v>1476</v>
      </c>
      <c r="G196" s="43"/>
      <c r="H196" s="43"/>
      <c r="I196" s="221"/>
      <c r="J196" s="43"/>
      <c r="K196" s="43"/>
      <c r="L196" s="44"/>
      <c r="M196" s="265"/>
      <c r="N196" s="266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202</v>
      </c>
      <c r="AU196" s="18" t="s">
        <v>90</v>
      </c>
    </row>
    <row r="197" spans="1:51" s="13" customFormat="1" ht="12">
      <c r="A197" s="13"/>
      <c r="B197" s="267"/>
      <c r="C197" s="268"/>
      <c r="D197" s="263" t="s">
        <v>203</v>
      </c>
      <c r="E197" s="269" t="s">
        <v>1</v>
      </c>
      <c r="F197" s="270" t="s">
        <v>247</v>
      </c>
      <c r="G197" s="268"/>
      <c r="H197" s="271">
        <v>6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7" t="s">
        <v>203</v>
      </c>
      <c r="AU197" s="277" t="s">
        <v>90</v>
      </c>
      <c r="AV197" s="13" t="s">
        <v>92</v>
      </c>
      <c r="AW197" s="13" t="s">
        <v>35</v>
      </c>
      <c r="AX197" s="13" t="s">
        <v>90</v>
      </c>
      <c r="AY197" s="277" t="s">
        <v>195</v>
      </c>
    </row>
    <row r="198" spans="1:65" s="2" customFormat="1" ht="21.75" customHeight="1">
      <c r="A198" s="41"/>
      <c r="B198" s="42"/>
      <c r="C198" s="250" t="s">
        <v>8</v>
      </c>
      <c r="D198" s="250" t="s">
        <v>196</v>
      </c>
      <c r="E198" s="251" t="s">
        <v>1478</v>
      </c>
      <c r="F198" s="252" t="s">
        <v>1479</v>
      </c>
      <c r="G198" s="253" t="s">
        <v>353</v>
      </c>
      <c r="H198" s="254">
        <v>4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308</v>
      </c>
      <c r="AT198" s="262" t="s">
        <v>196</v>
      </c>
      <c r="AU198" s="262" t="s">
        <v>90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308</v>
      </c>
      <c r="BM198" s="262" t="s">
        <v>1480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1479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90</v>
      </c>
    </row>
    <row r="200" spans="1:51" s="13" customFormat="1" ht="12">
      <c r="A200" s="13"/>
      <c r="B200" s="267"/>
      <c r="C200" s="268"/>
      <c r="D200" s="263" t="s">
        <v>203</v>
      </c>
      <c r="E200" s="269" t="s">
        <v>1</v>
      </c>
      <c r="F200" s="270" t="s">
        <v>200</v>
      </c>
      <c r="G200" s="268"/>
      <c r="H200" s="271">
        <v>4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203</v>
      </c>
      <c r="AU200" s="277" t="s">
        <v>90</v>
      </c>
      <c r="AV200" s="13" t="s">
        <v>92</v>
      </c>
      <c r="AW200" s="13" t="s">
        <v>35</v>
      </c>
      <c r="AX200" s="13" t="s">
        <v>90</v>
      </c>
      <c r="AY200" s="277" t="s">
        <v>195</v>
      </c>
    </row>
    <row r="201" spans="1:65" s="2" customFormat="1" ht="24.15" customHeight="1">
      <c r="A201" s="41"/>
      <c r="B201" s="42"/>
      <c r="C201" s="250" t="s">
        <v>308</v>
      </c>
      <c r="D201" s="250" t="s">
        <v>196</v>
      </c>
      <c r="E201" s="251" t="s">
        <v>1481</v>
      </c>
      <c r="F201" s="252" t="s">
        <v>1482</v>
      </c>
      <c r="G201" s="253" t="s">
        <v>353</v>
      </c>
      <c r="H201" s="254">
        <v>4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0.00327</v>
      </c>
      <c r="R201" s="260">
        <f>Q201*H201</f>
        <v>0.01308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308</v>
      </c>
      <c r="AT201" s="262" t="s">
        <v>196</v>
      </c>
      <c r="AU201" s="262" t="s">
        <v>90</v>
      </c>
      <c r="AY201" s="18" t="s">
        <v>195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308</v>
      </c>
      <c r="BM201" s="262" t="s">
        <v>1483</v>
      </c>
    </row>
    <row r="202" spans="1:47" s="2" customFormat="1" ht="12">
      <c r="A202" s="41"/>
      <c r="B202" s="42"/>
      <c r="C202" s="43"/>
      <c r="D202" s="263" t="s">
        <v>202</v>
      </c>
      <c r="E202" s="43"/>
      <c r="F202" s="264" t="s">
        <v>1482</v>
      </c>
      <c r="G202" s="43"/>
      <c r="H202" s="43"/>
      <c r="I202" s="221"/>
      <c r="J202" s="43"/>
      <c r="K202" s="43"/>
      <c r="L202" s="44"/>
      <c r="M202" s="265"/>
      <c r="N202" s="266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202</v>
      </c>
      <c r="AU202" s="18" t="s">
        <v>90</v>
      </c>
    </row>
    <row r="203" spans="1:65" s="2" customFormat="1" ht="24.15" customHeight="1">
      <c r="A203" s="41"/>
      <c r="B203" s="42"/>
      <c r="C203" s="250" t="s">
        <v>315</v>
      </c>
      <c r="D203" s="250" t="s">
        <v>196</v>
      </c>
      <c r="E203" s="251" t="s">
        <v>1484</v>
      </c>
      <c r="F203" s="252" t="s">
        <v>1485</v>
      </c>
      <c r="G203" s="253" t="s">
        <v>353</v>
      </c>
      <c r="H203" s="254">
        <v>8</v>
      </c>
      <c r="I203" s="255"/>
      <c r="J203" s="256">
        <f>ROUND(I203*H203,2)</f>
        <v>0</v>
      </c>
      <c r="K203" s="257"/>
      <c r="L203" s="44"/>
      <c r="M203" s="258" t="s">
        <v>1</v>
      </c>
      <c r="N203" s="259" t="s">
        <v>47</v>
      </c>
      <c r="O203" s="94"/>
      <c r="P203" s="260">
        <f>O203*H203</f>
        <v>0</v>
      </c>
      <c r="Q203" s="260">
        <v>0.00243</v>
      </c>
      <c r="R203" s="260">
        <f>Q203*H203</f>
        <v>0.01944</v>
      </c>
      <c r="S203" s="260">
        <v>0</v>
      </c>
      <c r="T203" s="26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308</v>
      </c>
      <c r="AT203" s="262" t="s">
        <v>196</v>
      </c>
      <c r="AU203" s="262" t="s">
        <v>90</v>
      </c>
      <c r="AY203" s="18" t="s">
        <v>195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308</v>
      </c>
      <c r="BM203" s="262" t="s">
        <v>1486</v>
      </c>
    </row>
    <row r="204" spans="1:47" s="2" customFormat="1" ht="12">
      <c r="A204" s="41"/>
      <c r="B204" s="42"/>
      <c r="C204" s="43"/>
      <c r="D204" s="263" t="s">
        <v>202</v>
      </c>
      <c r="E204" s="43"/>
      <c r="F204" s="264" t="s">
        <v>1485</v>
      </c>
      <c r="G204" s="43"/>
      <c r="H204" s="43"/>
      <c r="I204" s="221"/>
      <c r="J204" s="43"/>
      <c r="K204" s="43"/>
      <c r="L204" s="44"/>
      <c r="M204" s="265"/>
      <c r="N204" s="266"/>
      <c r="O204" s="94"/>
      <c r="P204" s="94"/>
      <c r="Q204" s="94"/>
      <c r="R204" s="94"/>
      <c r="S204" s="94"/>
      <c r="T204" s="95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8" t="s">
        <v>202</v>
      </c>
      <c r="AU204" s="18" t="s">
        <v>90</v>
      </c>
    </row>
    <row r="205" spans="1:65" s="2" customFormat="1" ht="24.15" customHeight="1">
      <c r="A205" s="41"/>
      <c r="B205" s="42"/>
      <c r="C205" s="278" t="s">
        <v>321</v>
      </c>
      <c r="D205" s="278" t="s">
        <v>206</v>
      </c>
      <c r="E205" s="279" t="s">
        <v>1487</v>
      </c>
      <c r="F205" s="280" t="s">
        <v>1488</v>
      </c>
      <c r="G205" s="281" t="s">
        <v>353</v>
      </c>
      <c r="H205" s="282">
        <v>8</v>
      </c>
      <c r="I205" s="283"/>
      <c r="J205" s="284">
        <f>ROUND(I205*H205,2)</f>
        <v>0</v>
      </c>
      <c r="K205" s="285"/>
      <c r="L205" s="286"/>
      <c r="M205" s="287" t="s">
        <v>1</v>
      </c>
      <c r="N205" s="288" t="s">
        <v>47</v>
      </c>
      <c r="O205" s="94"/>
      <c r="P205" s="260">
        <f>O205*H205</f>
        <v>0</v>
      </c>
      <c r="Q205" s="260">
        <v>0.00299</v>
      </c>
      <c r="R205" s="260">
        <f>Q205*H205</f>
        <v>0.02392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405</v>
      </c>
      <c r="AT205" s="262" t="s">
        <v>206</v>
      </c>
      <c r="AU205" s="262" t="s">
        <v>90</v>
      </c>
      <c r="AY205" s="18" t="s">
        <v>195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308</v>
      </c>
      <c r="BM205" s="262" t="s">
        <v>1489</v>
      </c>
    </row>
    <row r="206" spans="1:47" s="2" customFormat="1" ht="12">
      <c r="A206" s="41"/>
      <c r="B206" s="42"/>
      <c r="C206" s="43"/>
      <c r="D206" s="263" t="s">
        <v>202</v>
      </c>
      <c r="E206" s="43"/>
      <c r="F206" s="264" t="s">
        <v>1488</v>
      </c>
      <c r="G206" s="43"/>
      <c r="H206" s="43"/>
      <c r="I206" s="221"/>
      <c r="J206" s="43"/>
      <c r="K206" s="43"/>
      <c r="L206" s="44"/>
      <c r="M206" s="265"/>
      <c r="N206" s="266"/>
      <c r="O206" s="94"/>
      <c r="P206" s="94"/>
      <c r="Q206" s="94"/>
      <c r="R206" s="94"/>
      <c r="S206" s="94"/>
      <c r="T206" s="95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8" t="s">
        <v>202</v>
      </c>
      <c r="AU206" s="18" t="s">
        <v>90</v>
      </c>
    </row>
    <row r="207" spans="1:65" s="2" customFormat="1" ht="16.5" customHeight="1">
      <c r="A207" s="41"/>
      <c r="B207" s="42"/>
      <c r="C207" s="250" t="s">
        <v>325</v>
      </c>
      <c r="D207" s="250" t="s">
        <v>196</v>
      </c>
      <c r="E207" s="251" t="s">
        <v>1490</v>
      </c>
      <c r="F207" s="252" t="s">
        <v>1491</v>
      </c>
      <c r="G207" s="253" t="s">
        <v>353</v>
      </c>
      <c r="H207" s="254">
        <v>6</v>
      </c>
      <c r="I207" s="255"/>
      <c r="J207" s="256">
        <f>ROUND(I207*H207,2)</f>
        <v>0</v>
      </c>
      <c r="K207" s="257"/>
      <c r="L207" s="44"/>
      <c r="M207" s="258" t="s">
        <v>1</v>
      </c>
      <c r="N207" s="259" t="s">
        <v>47</v>
      </c>
      <c r="O207" s="94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308</v>
      </c>
      <c r="AT207" s="262" t="s">
        <v>196</v>
      </c>
      <c r="AU207" s="262" t="s">
        <v>90</v>
      </c>
      <c r="AY207" s="18" t="s">
        <v>195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308</v>
      </c>
      <c r="BM207" s="262" t="s">
        <v>1492</v>
      </c>
    </row>
    <row r="208" spans="1:47" s="2" customFormat="1" ht="12">
      <c r="A208" s="41"/>
      <c r="B208" s="42"/>
      <c r="C208" s="43"/>
      <c r="D208" s="263" t="s">
        <v>202</v>
      </c>
      <c r="E208" s="43"/>
      <c r="F208" s="264" t="s">
        <v>1491</v>
      </c>
      <c r="G208" s="43"/>
      <c r="H208" s="43"/>
      <c r="I208" s="221"/>
      <c r="J208" s="43"/>
      <c r="K208" s="43"/>
      <c r="L208" s="44"/>
      <c r="M208" s="265"/>
      <c r="N208" s="266"/>
      <c r="O208" s="94"/>
      <c r="P208" s="94"/>
      <c r="Q208" s="94"/>
      <c r="R208" s="94"/>
      <c r="S208" s="94"/>
      <c r="T208" s="95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8" t="s">
        <v>202</v>
      </c>
      <c r="AU208" s="18" t="s">
        <v>90</v>
      </c>
    </row>
    <row r="209" spans="1:65" s="2" customFormat="1" ht="24.15" customHeight="1">
      <c r="A209" s="41"/>
      <c r="B209" s="42"/>
      <c r="C209" s="250" t="s">
        <v>343</v>
      </c>
      <c r="D209" s="250" t="s">
        <v>196</v>
      </c>
      <c r="E209" s="251" t="s">
        <v>1493</v>
      </c>
      <c r="F209" s="252" t="s">
        <v>1494</v>
      </c>
      <c r="G209" s="253" t="s">
        <v>353</v>
      </c>
      <c r="H209" s="254">
        <v>1</v>
      </c>
      <c r="I209" s="255"/>
      <c r="J209" s="256">
        <f>ROUND(I209*H209,2)</f>
        <v>0</v>
      </c>
      <c r="K209" s="257"/>
      <c r="L209" s="44"/>
      <c r="M209" s="258" t="s">
        <v>1</v>
      </c>
      <c r="N209" s="259" t="s">
        <v>47</v>
      </c>
      <c r="O209" s="94"/>
      <c r="P209" s="260">
        <f>O209*H209</f>
        <v>0</v>
      </c>
      <c r="Q209" s="260">
        <v>0.00017</v>
      </c>
      <c r="R209" s="260">
        <f>Q209*H209</f>
        <v>0.00017</v>
      </c>
      <c r="S209" s="260">
        <v>0</v>
      </c>
      <c r="T209" s="26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2" t="s">
        <v>308</v>
      </c>
      <c r="AT209" s="262" t="s">
        <v>196</v>
      </c>
      <c r="AU209" s="262" t="s">
        <v>90</v>
      </c>
      <c r="AY209" s="18" t="s">
        <v>195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8" t="s">
        <v>90</v>
      </c>
      <c r="BK209" s="154">
        <f>ROUND(I209*H209,2)</f>
        <v>0</v>
      </c>
      <c r="BL209" s="18" t="s">
        <v>308</v>
      </c>
      <c r="BM209" s="262" t="s">
        <v>1495</v>
      </c>
    </row>
    <row r="210" spans="1:47" s="2" customFormat="1" ht="12">
      <c r="A210" s="41"/>
      <c r="B210" s="42"/>
      <c r="C210" s="43"/>
      <c r="D210" s="263" t="s">
        <v>202</v>
      </c>
      <c r="E210" s="43"/>
      <c r="F210" s="264" t="s">
        <v>1494</v>
      </c>
      <c r="G210" s="43"/>
      <c r="H210" s="43"/>
      <c r="I210" s="221"/>
      <c r="J210" s="43"/>
      <c r="K210" s="43"/>
      <c r="L210" s="44"/>
      <c r="M210" s="265"/>
      <c r="N210" s="266"/>
      <c r="O210" s="94"/>
      <c r="P210" s="94"/>
      <c r="Q210" s="94"/>
      <c r="R210" s="94"/>
      <c r="S210" s="94"/>
      <c r="T210" s="95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8" t="s">
        <v>202</v>
      </c>
      <c r="AU210" s="18" t="s">
        <v>90</v>
      </c>
    </row>
    <row r="211" spans="1:65" s="2" customFormat="1" ht="21.75" customHeight="1">
      <c r="A211" s="41"/>
      <c r="B211" s="42"/>
      <c r="C211" s="250" t="s">
        <v>7</v>
      </c>
      <c r="D211" s="250" t="s">
        <v>196</v>
      </c>
      <c r="E211" s="251" t="s">
        <v>1496</v>
      </c>
      <c r="F211" s="252" t="s">
        <v>1497</v>
      </c>
      <c r="G211" s="253" t="s">
        <v>215</v>
      </c>
      <c r="H211" s="254">
        <v>275.2</v>
      </c>
      <c r="I211" s="255"/>
      <c r="J211" s="256">
        <f>ROUND(I211*H211,2)</f>
        <v>0</v>
      </c>
      <c r="K211" s="257"/>
      <c r="L211" s="44"/>
      <c r="M211" s="258" t="s">
        <v>1</v>
      </c>
      <c r="N211" s="259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308</v>
      </c>
      <c r="AT211" s="262" t="s">
        <v>196</v>
      </c>
      <c r="AU211" s="262" t="s">
        <v>90</v>
      </c>
      <c r="AY211" s="18" t="s">
        <v>195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308</v>
      </c>
      <c r="BM211" s="262" t="s">
        <v>1498</v>
      </c>
    </row>
    <row r="212" spans="1:47" s="2" customFormat="1" ht="12">
      <c r="A212" s="41"/>
      <c r="B212" s="42"/>
      <c r="C212" s="43"/>
      <c r="D212" s="263" t="s">
        <v>202</v>
      </c>
      <c r="E212" s="43"/>
      <c r="F212" s="264" t="s">
        <v>1497</v>
      </c>
      <c r="G212" s="43"/>
      <c r="H212" s="43"/>
      <c r="I212" s="221"/>
      <c r="J212" s="43"/>
      <c r="K212" s="43"/>
      <c r="L212" s="44"/>
      <c r="M212" s="265"/>
      <c r="N212" s="266"/>
      <c r="O212" s="94"/>
      <c r="P212" s="94"/>
      <c r="Q212" s="94"/>
      <c r="R212" s="94"/>
      <c r="S212" s="94"/>
      <c r="T212" s="95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8" t="s">
        <v>202</v>
      </c>
      <c r="AU212" s="18" t="s">
        <v>90</v>
      </c>
    </row>
    <row r="213" spans="1:51" s="13" customFormat="1" ht="12">
      <c r="A213" s="13"/>
      <c r="B213" s="267"/>
      <c r="C213" s="268"/>
      <c r="D213" s="263" t="s">
        <v>203</v>
      </c>
      <c r="E213" s="269" t="s">
        <v>1</v>
      </c>
      <c r="F213" s="270" t="s">
        <v>1499</v>
      </c>
      <c r="G213" s="268"/>
      <c r="H213" s="271">
        <v>275.2</v>
      </c>
      <c r="I213" s="272"/>
      <c r="J213" s="268"/>
      <c r="K213" s="268"/>
      <c r="L213" s="273"/>
      <c r="M213" s="274"/>
      <c r="N213" s="275"/>
      <c r="O213" s="275"/>
      <c r="P213" s="275"/>
      <c r="Q213" s="275"/>
      <c r="R213" s="275"/>
      <c r="S213" s="275"/>
      <c r="T213" s="27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7" t="s">
        <v>203</v>
      </c>
      <c r="AU213" s="277" t="s">
        <v>90</v>
      </c>
      <c r="AV213" s="13" t="s">
        <v>92</v>
      </c>
      <c r="AW213" s="13" t="s">
        <v>35</v>
      </c>
      <c r="AX213" s="13" t="s">
        <v>90</v>
      </c>
      <c r="AY213" s="277" t="s">
        <v>195</v>
      </c>
    </row>
    <row r="214" spans="1:65" s="2" customFormat="1" ht="24.15" customHeight="1">
      <c r="A214" s="41"/>
      <c r="B214" s="42"/>
      <c r="C214" s="250" t="s">
        <v>355</v>
      </c>
      <c r="D214" s="250" t="s">
        <v>196</v>
      </c>
      <c r="E214" s="251" t="s">
        <v>1500</v>
      </c>
      <c r="F214" s="252" t="s">
        <v>1501</v>
      </c>
      <c r="G214" s="253" t="s">
        <v>873</v>
      </c>
      <c r="H214" s="323"/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308</v>
      </c>
      <c r="AT214" s="262" t="s">
        <v>196</v>
      </c>
      <c r="AU214" s="262" t="s">
        <v>90</v>
      </c>
      <c r="AY214" s="18" t="s">
        <v>195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308</v>
      </c>
      <c r="BM214" s="262" t="s">
        <v>1502</v>
      </c>
    </row>
    <row r="215" spans="1:47" s="2" customFormat="1" ht="12">
      <c r="A215" s="41"/>
      <c r="B215" s="42"/>
      <c r="C215" s="43"/>
      <c r="D215" s="263" t="s">
        <v>202</v>
      </c>
      <c r="E215" s="43"/>
      <c r="F215" s="264" t="s">
        <v>1501</v>
      </c>
      <c r="G215" s="43"/>
      <c r="H215" s="43"/>
      <c r="I215" s="221"/>
      <c r="J215" s="43"/>
      <c r="K215" s="43"/>
      <c r="L215" s="44"/>
      <c r="M215" s="265"/>
      <c r="N215" s="266"/>
      <c r="O215" s="94"/>
      <c r="P215" s="94"/>
      <c r="Q215" s="94"/>
      <c r="R215" s="94"/>
      <c r="S215" s="94"/>
      <c r="T215" s="9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202</v>
      </c>
      <c r="AU215" s="18" t="s">
        <v>90</v>
      </c>
    </row>
    <row r="216" spans="1:63" s="12" customFormat="1" ht="25.9" customHeight="1">
      <c r="A216" s="12"/>
      <c r="B216" s="236"/>
      <c r="C216" s="237"/>
      <c r="D216" s="238" t="s">
        <v>81</v>
      </c>
      <c r="E216" s="239" t="s">
        <v>950</v>
      </c>
      <c r="F216" s="239" t="s">
        <v>951</v>
      </c>
      <c r="G216" s="237"/>
      <c r="H216" s="237"/>
      <c r="I216" s="240"/>
      <c r="J216" s="241">
        <f>BK216</f>
        <v>0</v>
      </c>
      <c r="K216" s="237"/>
      <c r="L216" s="242"/>
      <c r="M216" s="243"/>
      <c r="N216" s="244"/>
      <c r="O216" s="244"/>
      <c r="P216" s="245">
        <f>P217+P237+P284+P323+P328</f>
        <v>0</v>
      </c>
      <c r="Q216" s="244"/>
      <c r="R216" s="245">
        <f>R217+R237+R284+R323+R328</f>
        <v>0.463306</v>
      </c>
      <c r="S216" s="244"/>
      <c r="T216" s="246">
        <f>T217+T237+T284+T323+T328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47" t="s">
        <v>92</v>
      </c>
      <c r="AT216" s="248" t="s">
        <v>81</v>
      </c>
      <c r="AU216" s="248" t="s">
        <v>82</v>
      </c>
      <c r="AY216" s="247" t="s">
        <v>195</v>
      </c>
      <c r="BK216" s="249">
        <f>BK217+BK237+BK284+BK323+BK328</f>
        <v>0</v>
      </c>
    </row>
    <row r="217" spans="1:63" s="12" customFormat="1" ht="22.8" customHeight="1">
      <c r="A217" s="12"/>
      <c r="B217" s="236"/>
      <c r="C217" s="237"/>
      <c r="D217" s="238" t="s">
        <v>81</v>
      </c>
      <c r="E217" s="321" t="s">
        <v>1038</v>
      </c>
      <c r="F217" s="321" t="s">
        <v>1039</v>
      </c>
      <c r="G217" s="237"/>
      <c r="H217" s="237"/>
      <c r="I217" s="240"/>
      <c r="J217" s="322">
        <f>BK217</f>
        <v>0</v>
      </c>
      <c r="K217" s="237"/>
      <c r="L217" s="242"/>
      <c r="M217" s="243"/>
      <c r="N217" s="244"/>
      <c r="O217" s="244"/>
      <c r="P217" s="245">
        <f>SUM(P218:P236)</f>
        <v>0</v>
      </c>
      <c r="Q217" s="244"/>
      <c r="R217" s="245">
        <f>SUM(R218:R236)</f>
        <v>0.0025800000000000003</v>
      </c>
      <c r="S217" s="244"/>
      <c r="T217" s="246">
        <f>SUM(T218:T236)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47" t="s">
        <v>92</v>
      </c>
      <c r="AT217" s="248" t="s">
        <v>81</v>
      </c>
      <c r="AU217" s="248" t="s">
        <v>90</v>
      </c>
      <c r="AY217" s="247" t="s">
        <v>195</v>
      </c>
      <c r="BK217" s="249">
        <f>SUM(BK218:BK236)</f>
        <v>0</v>
      </c>
    </row>
    <row r="218" spans="1:65" s="2" customFormat="1" ht="24.15" customHeight="1">
      <c r="A218" s="41"/>
      <c r="B218" s="42"/>
      <c r="C218" s="250" t="s">
        <v>360</v>
      </c>
      <c r="D218" s="250" t="s">
        <v>196</v>
      </c>
      <c r="E218" s="251" t="s">
        <v>1503</v>
      </c>
      <c r="F218" s="252" t="s">
        <v>1504</v>
      </c>
      <c r="G218" s="253" t="s">
        <v>215</v>
      </c>
      <c r="H218" s="254">
        <v>294.1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308</v>
      </c>
      <c r="AT218" s="262" t="s">
        <v>196</v>
      </c>
      <c r="AU218" s="262" t="s">
        <v>92</v>
      </c>
      <c r="AY218" s="18" t="s">
        <v>195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308</v>
      </c>
      <c r="BM218" s="262" t="s">
        <v>1505</v>
      </c>
    </row>
    <row r="219" spans="1:47" s="2" customFormat="1" ht="12">
      <c r="A219" s="41"/>
      <c r="B219" s="42"/>
      <c r="C219" s="43"/>
      <c r="D219" s="263" t="s">
        <v>202</v>
      </c>
      <c r="E219" s="43"/>
      <c r="F219" s="264" t="s">
        <v>1504</v>
      </c>
      <c r="G219" s="43"/>
      <c r="H219" s="43"/>
      <c r="I219" s="221"/>
      <c r="J219" s="43"/>
      <c r="K219" s="43"/>
      <c r="L219" s="44"/>
      <c r="M219" s="265"/>
      <c r="N219" s="266"/>
      <c r="O219" s="94"/>
      <c r="P219" s="94"/>
      <c r="Q219" s="94"/>
      <c r="R219" s="94"/>
      <c r="S219" s="94"/>
      <c r="T219" s="9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202</v>
      </c>
      <c r="AU219" s="18" t="s">
        <v>92</v>
      </c>
    </row>
    <row r="220" spans="1:51" s="13" customFormat="1" ht="12">
      <c r="A220" s="13"/>
      <c r="B220" s="267"/>
      <c r="C220" s="268"/>
      <c r="D220" s="263" t="s">
        <v>203</v>
      </c>
      <c r="E220" s="269" t="s">
        <v>1</v>
      </c>
      <c r="F220" s="270" t="s">
        <v>1506</v>
      </c>
      <c r="G220" s="268"/>
      <c r="H220" s="271">
        <v>294.1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7" t="s">
        <v>203</v>
      </c>
      <c r="AU220" s="277" t="s">
        <v>92</v>
      </c>
      <c r="AV220" s="13" t="s">
        <v>92</v>
      </c>
      <c r="AW220" s="13" t="s">
        <v>35</v>
      </c>
      <c r="AX220" s="13" t="s">
        <v>90</v>
      </c>
      <c r="AY220" s="277" t="s">
        <v>195</v>
      </c>
    </row>
    <row r="221" spans="1:65" s="2" customFormat="1" ht="24.15" customHeight="1">
      <c r="A221" s="41"/>
      <c r="B221" s="42"/>
      <c r="C221" s="278" t="s">
        <v>365</v>
      </c>
      <c r="D221" s="278" t="s">
        <v>206</v>
      </c>
      <c r="E221" s="279" t="s">
        <v>1507</v>
      </c>
      <c r="F221" s="280" t="s">
        <v>1508</v>
      </c>
      <c r="G221" s="281" t="s">
        <v>215</v>
      </c>
      <c r="H221" s="282">
        <v>29.8</v>
      </c>
      <c r="I221" s="283"/>
      <c r="J221" s="284">
        <f>ROUND(I221*H221,2)</f>
        <v>0</v>
      </c>
      <c r="K221" s="285"/>
      <c r="L221" s="286"/>
      <c r="M221" s="287" t="s">
        <v>1</v>
      </c>
      <c r="N221" s="288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405</v>
      </c>
      <c r="AT221" s="262" t="s">
        <v>206</v>
      </c>
      <c r="AU221" s="262" t="s">
        <v>92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308</v>
      </c>
      <c r="BM221" s="262" t="s">
        <v>1509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1508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92</v>
      </c>
    </row>
    <row r="223" spans="1:51" s="13" customFormat="1" ht="12">
      <c r="A223" s="13"/>
      <c r="B223" s="267"/>
      <c r="C223" s="268"/>
      <c r="D223" s="263" t="s">
        <v>203</v>
      </c>
      <c r="E223" s="269" t="s">
        <v>1</v>
      </c>
      <c r="F223" s="270" t="s">
        <v>1510</v>
      </c>
      <c r="G223" s="268"/>
      <c r="H223" s="271">
        <v>29.8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7" t="s">
        <v>203</v>
      </c>
      <c r="AU223" s="277" t="s">
        <v>92</v>
      </c>
      <c r="AV223" s="13" t="s">
        <v>92</v>
      </c>
      <c r="AW223" s="13" t="s">
        <v>35</v>
      </c>
      <c r="AX223" s="13" t="s">
        <v>90</v>
      </c>
      <c r="AY223" s="277" t="s">
        <v>195</v>
      </c>
    </row>
    <row r="224" spans="1:65" s="2" customFormat="1" ht="24.15" customHeight="1">
      <c r="A224" s="41"/>
      <c r="B224" s="42"/>
      <c r="C224" s="278" t="s">
        <v>370</v>
      </c>
      <c r="D224" s="278" t="s">
        <v>206</v>
      </c>
      <c r="E224" s="279" t="s">
        <v>1511</v>
      </c>
      <c r="F224" s="280" t="s">
        <v>1512</v>
      </c>
      <c r="G224" s="281" t="s">
        <v>215</v>
      </c>
      <c r="H224" s="282">
        <v>43</v>
      </c>
      <c r="I224" s="283"/>
      <c r="J224" s="284">
        <f>ROUND(I224*H224,2)</f>
        <v>0</v>
      </c>
      <c r="K224" s="285"/>
      <c r="L224" s="286"/>
      <c r="M224" s="287" t="s">
        <v>1</v>
      </c>
      <c r="N224" s="288" t="s">
        <v>47</v>
      </c>
      <c r="O224" s="94"/>
      <c r="P224" s="260">
        <f>O224*H224</f>
        <v>0</v>
      </c>
      <c r="Q224" s="260">
        <v>6E-05</v>
      </c>
      <c r="R224" s="260">
        <f>Q224*H224</f>
        <v>0.0025800000000000003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405</v>
      </c>
      <c r="AT224" s="262" t="s">
        <v>206</v>
      </c>
      <c r="AU224" s="262" t="s">
        <v>92</v>
      </c>
      <c r="AY224" s="18" t="s">
        <v>195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308</v>
      </c>
      <c r="BM224" s="262" t="s">
        <v>1513</v>
      </c>
    </row>
    <row r="225" spans="1:47" s="2" customFormat="1" ht="12">
      <c r="A225" s="41"/>
      <c r="B225" s="42"/>
      <c r="C225" s="43"/>
      <c r="D225" s="263" t="s">
        <v>202</v>
      </c>
      <c r="E225" s="43"/>
      <c r="F225" s="264" t="s">
        <v>1512</v>
      </c>
      <c r="G225" s="43"/>
      <c r="H225" s="43"/>
      <c r="I225" s="221"/>
      <c r="J225" s="43"/>
      <c r="K225" s="43"/>
      <c r="L225" s="44"/>
      <c r="M225" s="265"/>
      <c r="N225" s="266"/>
      <c r="O225" s="94"/>
      <c r="P225" s="94"/>
      <c r="Q225" s="94"/>
      <c r="R225" s="94"/>
      <c r="S225" s="94"/>
      <c r="T225" s="95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8" t="s">
        <v>202</v>
      </c>
      <c r="AU225" s="18" t="s">
        <v>92</v>
      </c>
    </row>
    <row r="226" spans="1:65" s="2" customFormat="1" ht="24.15" customHeight="1">
      <c r="A226" s="41"/>
      <c r="B226" s="42"/>
      <c r="C226" s="278" t="s">
        <v>376</v>
      </c>
      <c r="D226" s="278" t="s">
        <v>206</v>
      </c>
      <c r="E226" s="279" t="s">
        <v>1514</v>
      </c>
      <c r="F226" s="280" t="s">
        <v>1515</v>
      </c>
      <c r="G226" s="281" t="s">
        <v>215</v>
      </c>
      <c r="H226" s="282">
        <v>21.6</v>
      </c>
      <c r="I226" s="283"/>
      <c r="J226" s="284">
        <f>ROUND(I226*H226,2)</f>
        <v>0</v>
      </c>
      <c r="K226" s="285"/>
      <c r="L226" s="286"/>
      <c r="M226" s="287" t="s">
        <v>1</v>
      </c>
      <c r="N226" s="288" t="s">
        <v>47</v>
      </c>
      <c r="O226" s="94"/>
      <c r="P226" s="260">
        <f>O226*H226</f>
        <v>0</v>
      </c>
      <c r="Q226" s="260">
        <v>0</v>
      </c>
      <c r="R226" s="260">
        <f>Q226*H226</f>
        <v>0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405</v>
      </c>
      <c r="AT226" s="262" t="s">
        <v>206</v>
      </c>
      <c r="AU226" s="262" t="s">
        <v>92</v>
      </c>
      <c r="AY226" s="18" t="s">
        <v>195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308</v>
      </c>
      <c r="BM226" s="262" t="s">
        <v>1516</v>
      </c>
    </row>
    <row r="227" spans="1:47" s="2" customFormat="1" ht="12">
      <c r="A227" s="41"/>
      <c r="B227" s="42"/>
      <c r="C227" s="43"/>
      <c r="D227" s="263" t="s">
        <v>202</v>
      </c>
      <c r="E227" s="43"/>
      <c r="F227" s="264" t="s">
        <v>1515</v>
      </c>
      <c r="G227" s="43"/>
      <c r="H227" s="43"/>
      <c r="I227" s="221"/>
      <c r="J227" s="43"/>
      <c r="K227" s="43"/>
      <c r="L227" s="44"/>
      <c r="M227" s="265"/>
      <c r="N227" s="266"/>
      <c r="O227" s="94"/>
      <c r="P227" s="94"/>
      <c r="Q227" s="94"/>
      <c r="R227" s="94"/>
      <c r="S227" s="94"/>
      <c r="T227" s="95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8" t="s">
        <v>202</v>
      </c>
      <c r="AU227" s="18" t="s">
        <v>92</v>
      </c>
    </row>
    <row r="228" spans="1:51" s="13" customFormat="1" ht="12">
      <c r="A228" s="13"/>
      <c r="B228" s="267"/>
      <c r="C228" s="268"/>
      <c r="D228" s="263" t="s">
        <v>203</v>
      </c>
      <c r="E228" s="269" t="s">
        <v>1</v>
      </c>
      <c r="F228" s="270" t="s">
        <v>1517</v>
      </c>
      <c r="G228" s="268"/>
      <c r="H228" s="271">
        <v>21.6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203</v>
      </c>
      <c r="AU228" s="277" t="s">
        <v>92</v>
      </c>
      <c r="AV228" s="13" t="s">
        <v>92</v>
      </c>
      <c r="AW228" s="13" t="s">
        <v>35</v>
      </c>
      <c r="AX228" s="13" t="s">
        <v>90</v>
      </c>
      <c r="AY228" s="277" t="s">
        <v>195</v>
      </c>
    </row>
    <row r="229" spans="1:65" s="2" customFormat="1" ht="24.15" customHeight="1">
      <c r="A229" s="41"/>
      <c r="B229" s="42"/>
      <c r="C229" s="278" t="s">
        <v>381</v>
      </c>
      <c r="D229" s="278" t="s">
        <v>206</v>
      </c>
      <c r="E229" s="279" t="s">
        <v>1518</v>
      </c>
      <c r="F229" s="280" t="s">
        <v>1519</v>
      </c>
      <c r="G229" s="281" t="s">
        <v>215</v>
      </c>
      <c r="H229" s="282">
        <v>199.7</v>
      </c>
      <c r="I229" s="283"/>
      <c r="J229" s="284">
        <f>ROUND(I229*H229,2)</f>
        <v>0</v>
      </c>
      <c r="K229" s="285"/>
      <c r="L229" s="286"/>
      <c r="M229" s="287" t="s">
        <v>1</v>
      </c>
      <c r="N229" s="288" t="s">
        <v>47</v>
      </c>
      <c r="O229" s="94"/>
      <c r="P229" s="260">
        <f>O229*H229</f>
        <v>0</v>
      </c>
      <c r="Q229" s="260">
        <v>0</v>
      </c>
      <c r="R229" s="260">
        <f>Q229*H229</f>
        <v>0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405</v>
      </c>
      <c r="AT229" s="262" t="s">
        <v>206</v>
      </c>
      <c r="AU229" s="262" t="s">
        <v>92</v>
      </c>
      <c r="AY229" s="18" t="s">
        <v>195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308</v>
      </c>
      <c r="BM229" s="262" t="s">
        <v>1520</v>
      </c>
    </row>
    <row r="230" spans="1:47" s="2" customFormat="1" ht="12">
      <c r="A230" s="41"/>
      <c r="B230" s="42"/>
      <c r="C230" s="43"/>
      <c r="D230" s="263" t="s">
        <v>202</v>
      </c>
      <c r="E230" s="43"/>
      <c r="F230" s="264" t="s">
        <v>1519</v>
      </c>
      <c r="G230" s="43"/>
      <c r="H230" s="43"/>
      <c r="I230" s="221"/>
      <c r="J230" s="43"/>
      <c r="K230" s="43"/>
      <c r="L230" s="44"/>
      <c r="M230" s="265"/>
      <c r="N230" s="266"/>
      <c r="O230" s="94"/>
      <c r="P230" s="94"/>
      <c r="Q230" s="94"/>
      <c r="R230" s="94"/>
      <c r="S230" s="94"/>
      <c r="T230" s="9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8" t="s">
        <v>202</v>
      </c>
      <c r="AU230" s="18" t="s">
        <v>92</v>
      </c>
    </row>
    <row r="231" spans="1:51" s="13" customFormat="1" ht="12">
      <c r="A231" s="13"/>
      <c r="B231" s="267"/>
      <c r="C231" s="268"/>
      <c r="D231" s="263" t="s">
        <v>203</v>
      </c>
      <c r="E231" s="269" t="s">
        <v>1</v>
      </c>
      <c r="F231" s="270" t="s">
        <v>1521</v>
      </c>
      <c r="G231" s="268"/>
      <c r="H231" s="271">
        <v>75.8</v>
      </c>
      <c r="I231" s="272"/>
      <c r="J231" s="268"/>
      <c r="K231" s="268"/>
      <c r="L231" s="273"/>
      <c r="M231" s="274"/>
      <c r="N231" s="275"/>
      <c r="O231" s="275"/>
      <c r="P231" s="275"/>
      <c r="Q231" s="275"/>
      <c r="R231" s="275"/>
      <c r="S231" s="275"/>
      <c r="T231" s="27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7" t="s">
        <v>203</v>
      </c>
      <c r="AU231" s="277" t="s">
        <v>92</v>
      </c>
      <c r="AV231" s="13" t="s">
        <v>92</v>
      </c>
      <c r="AW231" s="13" t="s">
        <v>35</v>
      </c>
      <c r="AX231" s="13" t="s">
        <v>82</v>
      </c>
      <c r="AY231" s="277" t="s">
        <v>195</v>
      </c>
    </row>
    <row r="232" spans="1:51" s="13" customFormat="1" ht="12">
      <c r="A232" s="13"/>
      <c r="B232" s="267"/>
      <c r="C232" s="268"/>
      <c r="D232" s="263" t="s">
        <v>203</v>
      </c>
      <c r="E232" s="269" t="s">
        <v>1</v>
      </c>
      <c r="F232" s="270" t="s">
        <v>1522</v>
      </c>
      <c r="G232" s="268"/>
      <c r="H232" s="271">
        <v>15.9</v>
      </c>
      <c r="I232" s="272"/>
      <c r="J232" s="268"/>
      <c r="K232" s="268"/>
      <c r="L232" s="273"/>
      <c r="M232" s="274"/>
      <c r="N232" s="275"/>
      <c r="O232" s="275"/>
      <c r="P232" s="275"/>
      <c r="Q232" s="275"/>
      <c r="R232" s="275"/>
      <c r="S232" s="275"/>
      <c r="T232" s="27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7" t="s">
        <v>203</v>
      </c>
      <c r="AU232" s="277" t="s">
        <v>92</v>
      </c>
      <c r="AV232" s="13" t="s">
        <v>92</v>
      </c>
      <c r="AW232" s="13" t="s">
        <v>35</v>
      </c>
      <c r="AX232" s="13" t="s">
        <v>82</v>
      </c>
      <c r="AY232" s="277" t="s">
        <v>195</v>
      </c>
    </row>
    <row r="233" spans="1:51" s="13" customFormat="1" ht="12">
      <c r="A233" s="13"/>
      <c r="B233" s="267"/>
      <c r="C233" s="268"/>
      <c r="D233" s="263" t="s">
        <v>203</v>
      </c>
      <c r="E233" s="269" t="s">
        <v>1</v>
      </c>
      <c r="F233" s="270" t="s">
        <v>1523</v>
      </c>
      <c r="G233" s="268"/>
      <c r="H233" s="271">
        <v>108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7" t="s">
        <v>203</v>
      </c>
      <c r="AU233" s="277" t="s">
        <v>92</v>
      </c>
      <c r="AV233" s="13" t="s">
        <v>92</v>
      </c>
      <c r="AW233" s="13" t="s">
        <v>35</v>
      </c>
      <c r="AX233" s="13" t="s">
        <v>82</v>
      </c>
      <c r="AY233" s="277" t="s">
        <v>195</v>
      </c>
    </row>
    <row r="234" spans="1:51" s="15" customFormat="1" ht="12">
      <c r="A234" s="15"/>
      <c r="B234" s="299"/>
      <c r="C234" s="300"/>
      <c r="D234" s="263" t="s">
        <v>203</v>
      </c>
      <c r="E234" s="301" t="s">
        <v>1</v>
      </c>
      <c r="F234" s="302" t="s">
        <v>234</v>
      </c>
      <c r="G234" s="300"/>
      <c r="H234" s="303">
        <v>199.7</v>
      </c>
      <c r="I234" s="304"/>
      <c r="J234" s="300"/>
      <c r="K234" s="300"/>
      <c r="L234" s="305"/>
      <c r="M234" s="306"/>
      <c r="N234" s="307"/>
      <c r="O234" s="307"/>
      <c r="P234" s="307"/>
      <c r="Q234" s="307"/>
      <c r="R234" s="307"/>
      <c r="S234" s="307"/>
      <c r="T234" s="308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309" t="s">
        <v>203</v>
      </c>
      <c r="AU234" s="309" t="s">
        <v>92</v>
      </c>
      <c r="AV234" s="15" t="s">
        <v>200</v>
      </c>
      <c r="AW234" s="15" t="s">
        <v>35</v>
      </c>
      <c r="AX234" s="15" t="s">
        <v>90</v>
      </c>
      <c r="AY234" s="309" t="s">
        <v>195</v>
      </c>
    </row>
    <row r="235" spans="1:65" s="2" customFormat="1" ht="24.15" customHeight="1">
      <c r="A235" s="41"/>
      <c r="B235" s="42"/>
      <c r="C235" s="250" t="s">
        <v>385</v>
      </c>
      <c r="D235" s="250" t="s">
        <v>196</v>
      </c>
      <c r="E235" s="251" t="s">
        <v>1094</v>
      </c>
      <c r="F235" s="252" t="s">
        <v>1095</v>
      </c>
      <c r="G235" s="253" t="s">
        <v>873</v>
      </c>
      <c r="H235" s="323"/>
      <c r="I235" s="255"/>
      <c r="J235" s="256">
        <f>ROUND(I235*H235,2)</f>
        <v>0</v>
      </c>
      <c r="K235" s="257"/>
      <c r="L235" s="44"/>
      <c r="M235" s="258" t="s">
        <v>1</v>
      </c>
      <c r="N235" s="259" t="s">
        <v>47</v>
      </c>
      <c r="O235" s="94"/>
      <c r="P235" s="260">
        <f>O235*H235</f>
        <v>0</v>
      </c>
      <c r="Q235" s="260">
        <v>0</v>
      </c>
      <c r="R235" s="260">
        <f>Q235*H235</f>
        <v>0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308</v>
      </c>
      <c r="AT235" s="262" t="s">
        <v>196</v>
      </c>
      <c r="AU235" s="262" t="s">
        <v>92</v>
      </c>
      <c r="AY235" s="18" t="s">
        <v>195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308</v>
      </c>
      <c r="BM235" s="262" t="s">
        <v>1524</v>
      </c>
    </row>
    <row r="236" spans="1:47" s="2" customFormat="1" ht="12">
      <c r="A236" s="41"/>
      <c r="B236" s="42"/>
      <c r="C236" s="43"/>
      <c r="D236" s="263" t="s">
        <v>202</v>
      </c>
      <c r="E236" s="43"/>
      <c r="F236" s="264" t="s">
        <v>1095</v>
      </c>
      <c r="G236" s="43"/>
      <c r="H236" s="43"/>
      <c r="I236" s="221"/>
      <c r="J236" s="43"/>
      <c r="K236" s="43"/>
      <c r="L236" s="44"/>
      <c r="M236" s="265"/>
      <c r="N236" s="266"/>
      <c r="O236" s="94"/>
      <c r="P236" s="94"/>
      <c r="Q236" s="94"/>
      <c r="R236" s="94"/>
      <c r="S236" s="94"/>
      <c r="T236" s="95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8" t="s">
        <v>202</v>
      </c>
      <c r="AU236" s="18" t="s">
        <v>92</v>
      </c>
    </row>
    <row r="237" spans="1:63" s="12" customFormat="1" ht="22.8" customHeight="1">
      <c r="A237" s="12"/>
      <c r="B237" s="236"/>
      <c r="C237" s="237"/>
      <c r="D237" s="238" t="s">
        <v>81</v>
      </c>
      <c r="E237" s="321" t="s">
        <v>1525</v>
      </c>
      <c r="F237" s="321" t="s">
        <v>1526</v>
      </c>
      <c r="G237" s="237"/>
      <c r="H237" s="237"/>
      <c r="I237" s="240"/>
      <c r="J237" s="322">
        <f>BK237</f>
        <v>0</v>
      </c>
      <c r="K237" s="237"/>
      <c r="L237" s="242"/>
      <c r="M237" s="243"/>
      <c r="N237" s="244"/>
      <c r="O237" s="244"/>
      <c r="P237" s="245">
        <f>SUM(P238:P283)</f>
        <v>0</v>
      </c>
      <c r="Q237" s="244"/>
      <c r="R237" s="245">
        <f>SUM(R238:R283)</f>
        <v>0.269036</v>
      </c>
      <c r="S237" s="244"/>
      <c r="T237" s="246">
        <f>SUM(T238:T283)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47" t="s">
        <v>92</v>
      </c>
      <c r="AT237" s="248" t="s">
        <v>81</v>
      </c>
      <c r="AU237" s="248" t="s">
        <v>90</v>
      </c>
      <c r="AY237" s="247" t="s">
        <v>195</v>
      </c>
      <c r="BK237" s="249">
        <f>SUM(BK238:BK283)</f>
        <v>0</v>
      </c>
    </row>
    <row r="238" spans="1:65" s="2" customFormat="1" ht="24.15" customHeight="1">
      <c r="A238" s="41"/>
      <c r="B238" s="42"/>
      <c r="C238" s="250" t="s">
        <v>391</v>
      </c>
      <c r="D238" s="250" t="s">
        <v>196</v>
      </c>
      <c r="E238" s="251" t="s">
        <v>1527</v>
      </c>
      <c r="F238" s="252" t="s">
        <v>1528</v>
      </c>
      <c r="G238" s="253" t="s">
        <v>215</v>
      </c>
      <c r="H238" s="254">
        <v>43</v>
      </c>
      <c r="I238" s="255"/>
      <c r="J238" s="256">
        <f>ROUND(I238*H238,2)</f>
        <v>0</v>
      </c>
      <c r="K238" s="257"/>
      <c r="L238" s="44"/>
      <c r="M238" s="258" t="s">
        <v>1</v>
      </c>
      <c r="N238" s="259" t="s">
        <v>47</v>
      </c>
      <c r="O238" s="94"/>
      <c r="P238" s="260">
        <f>O238*H238</f>
        <v>0</v>
      </c>
      <c r="Q238" s="260">
        <v>0</v>
      </c>
      <c r="R238" s="260">
        <f>Q238*H238</f>
        <v>0</v>
      </c>
      <c r="S238" s="260">
        <v>0</v>
      </c>
      <c r="T238" s="261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2" t="s">
        <v>308</v>
      </c>
      <c r="AT238" s="262" t="s">
        <v>196</v>
      </c>
      <c r="AU238" s="262" t="s">
        <v>92</v>
      </c>
      <c r="AY238" s="18" t="s">
        <v>195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90</v>
      </c>
      <c r="BK238" s="154">
        <f>ROUND(I238*H238,2)</f>
        <v>0</v>
      </c>
      <c r="BL238" s="18" t="s">
        <v>308</v>
      </c>
      <c r="BM238" s="262" t="s">
        <v>1529</v>
      </c>
    </row>
    <row r="239" spans="1:47" s="2" customFormat="1" ht="12">
      <c r="A239" s="41"/>
      <c r="B239" s="42"/>
      <c r="C239" s="43"/>
      <c r="D239" s="263" t="s">
        <v>202</v>
      </c>
      <c r="E239" s="43"/>
      <c r="F239" s="264" t="s">
        <v>1528</v>
      </c>
      <c r="G239" s="43"/>
      <c r="H239" s="43"/>
      <c r="I239" s="221"/>
      <c r="J239" s="43"/>
      <c r="K239" s="43"/>
      <c r="L239" s="44"/>
      <c r="M239" s="265"/>
      <c r="N239" s="266"/>
      <c r="O239" s="94"/>
      <c r="P239" s="94"/>
      <c r="Q239" s="94"/>
      <c r="R239" s="94"/>
      <c r="S239" s="94"/>
      <c r="T239" s="95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8" t="s">
        <v>202</v>
      </c>
      <c r="AU239" s="18" t="s">
        <v>92</v>
      </c>
    </row>
    <row r="240" spans="1:51" s="14" customFormat="1" ht="12">
      <c r="A240" s="14"/>
      <c r="B240" s="289"/>
      <c r="C240" s="290"/>
      <c r="D240" s="263" t="s">
        <v>203</v>
      </c>
      <c r="E240" s="291" t="s">
        <v>1</v>
      </c>
      <c r="F240" s="292" t="s">
        <v>1530</v>
      </c>
      <c r="G240" s="290"/>
      <c r="H240" s="291" t="s">
        <v>1</v>
      </c>
      <c r="I240" s="293"/>
      <c r="J240" s="290"/>
      <c r="K240" s="290"/>
      <c r="L240" s="294"/>
      <c r="M240" s="295"/>
      <c r="N240" s="296"/>
      <c r="O240" s="296"/>
      <c r="P240" s="296"/>
      <c r="Q240" s="296"/>
      <c r="R240" s="296"/>
      <c r="S240" s="296"/>
      <c r="T240" s="29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8" t="s">
        <v>203</v>
      </c>
      <c r="AU240" s="298" t="s">
        <v>92</v>
      </c>
      <c r="AV240" s="14" t="s">
        <v>90</v>
      </c>
      <c r="AW240" s="14" t="s">
        <v>35</v>
      </c>
      <c r="AX240" s="14" t="s">
        <v>82</v>
      </c>
      <c r="AY240" s="298" t="s">
        <v>195</v>
      </c>
    </row>
    <row r="241" spans="1:51" s="13" customFormat="1" ht="12">
      <c r="A241" s="13"/>
      <c r="B241" s="267"/>
      <c r="C241" s="268"/>
      <c r="D241" s="263" t="s">
        <v>203</v>
      </c>
      <c r="E241" s="269" t="s">
        <v>1</v>
      </c>
      <c r="F241" s="270" t="s">
        <v>1531</v>
      </c>
      <c r="G241" s="268"/>
      <c r="H241" s="271">
        <v>43</v>
      </c>
      <c r="I241" s="272"/>
      <c r="J241" s="268"/>
      <c r="K241" s="268"/>
      <c r="L241" s="273"/>
      <c r="M241" s="274"/>
      <c r="N241" s="275"/>
      <c r="O241" s="275"/>
      <c r="P241" s="275"/>
      <c r="Q241" s="275"/>
      <c r="R241" s="275"/>
      <c r="S241" s="275"/>
      <c r="T241" s="27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7" t="s">
        <v>203</v>
      </c>
      <c r="AU241" s="277" t="s">
        <v>92</v>
      </c>
      <c r="AV241" s="13" t="s">
        <v>92</v>
      </c>
      <c r="AW241" s="13" t="s">
        <v>35</v>
      </c>
      <c r="AX241" s="13" t="s">
        <v>90</v>
      </c>
      <c r="AY241" s="277" t="s">
        <v>195</v>
      </c>
    </row>
    <row r="242" spans="1:65" s="2" customFormat="1" ht="24.15" customHeight="1">
      <c r="A242" s="41"/>
      <c r="B242" s="42"/>
      <c r="C242" s="250" t="s">
        <v>396</v>
      </c>
      <c r="D242" s="250" t="s">
        <v>196</v>
      </c>
      <c r="E242" s="251" t="s">
        <v>1532</v>
      </c>
      <c r="F242" s="252" t="s">
        <v>1533</v>
      </c>
      <c r="G242" s="253" t="s">
        <v>215</v>
      </c>
      <c r="H242" s="254">
        <v>199.7</v>
      </c>
      <c r="I242" s="255"/>
      <c r="J242" s="256">
        <f>ROUND(I242*H242,2)</f>
        <v>0</v>
      </c>
      <c r="K242" s="257"/>
      <c r="L242" s="44"/>
      <c r="M242" s="258" t="s">
        <v>1</v>
      </c>
      <c r="N242" s="259" t="s">
        <v>47</v>
      </c>
      <c r="O242" s="94"/>
      <c r="P242" s="260">
        <f>O242*H242</f>
        <v>0</v>
      </c>
      <c r="Q242" s="260">
        <v>0.00098</v>
      </c>
      <c r="R242" s="260">
        <f>Q242*H242</f>
        <v>0.195706</v>
      </c>
      <c r="S242" s="260">
        <v>0</v>
      </c>
      <c r="T242" s="26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2" t="s">
        <v>308</v>
      </c>
      <c r="AT242" s="262" t="s">
        <v>196</v>
      </c>
      <c r="AU242" s="262" t="s">
        <v>92</v>
      </c>
      <c r="AY242" s="18" t="s">
        <v>195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90</v>
      </c>
      <c r="BK242" s="154">
        <f>ROUND(I242*H242,2)</f>
        <v>0</v>
      </c>
      <c r="BL242" s="18" t="s">
        <v>308</v>
      </c>
      <c r="BM242" s="262" t="s">
        <v>1534</v>
      </c>
    </row>
    <row r="243" spans="1:47" s="2" customFormat="1" ht="12">
      <c r="A243" s="41"/>
      <c r="B243" s="42"/>
      <c r="C243" s="43"/>
      <c r="D243" s="263" t="s">
        <v>202</v>
      </c>
      <c r="E243" s="43"/>
      <c r="F243" s="264" t="s">
        <v>1535</v>
      </c>
      <c r="G243" s="43"/>
      <c r="H243" s="43"/>
      <c r="I243" s="221"/>
      <c r="J243" s="43"/>
      <c r="K243" s="43"/>
      <c r="L243" s="44"/>
      <c r="M243" s="265"/>
      <c r="N243" s="266"/>
      <c r="O243" s="94"/>
      <c r="P243" s="94"/>
      <c r="Q243" s="94"/>
      <c r="R243" s="94"/>
      <c r="S243" s="94"/>
      <c r="T243" s="95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8" t="s">
        <v>202</v>
      </c>
      <c r="AU243" s="18" t="s">
        <v>92</v>
      </c>
    </row>
    <row r="244" spans="1:51" s="13" customFormat="1" ht="12">
      <c r="A244" s="13"/>
      <c r="B244" s="267"/>
      <c r="C244" s="268"/>
      <c r="D244" s="263" t="s">
        <v>203</v>
      </c>
      <c r="E244" s="269" t="s">
        <v>1</v>
      </c>
      <c r="F244" s="270" t="s">
        <v>1521</v>
      </c>
      <c r="G244" s="268"/>
      <c r="H244" s="271">
        <v>75.8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7" t="s">
        <v>203</v>
      </c>
      <c r="AU244" s="277" t="s">
        <v>92</v>
      </c>
      <c r="AV244" s="13" t="s">
        <v>92</v>
      </c>
      <c r="AW244" s="13" t="s">
        <v>35</v>
      </c>
      <c r="AX244" s="13" t="s">
        <v>82</v>
      </c>
      <c r="AY244" s="277" t="s">
        <v>195</v>
      </c>
    </row>
    <row r="245" spans="1:51" s="13" customFormat="1" ht="12">
      <c r="A245" s="13"/>
      <c r="B245" s="267"/>
      <c r="C245" s="268"/>
      <c r="D245" s="263" t="s">
        <v>203</v>
      </c>
      <c r="E245" s="269" t="s">
        <v>1</v>
      </c>
      <c r="F245" s="270" t="s">
        <v>1522</v>
      </c>
      <c r="G245" s="268"/>
      <c r="H245" s="271">
        <v>15.9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7" t="s">
        <v>203</v>
      </c>
      <c r="AU245" s="277" t="s">
        <v>92</v>
      </c>
      <c r="AV245" s="13" t="s">
        <v>92</v>
      </c>
      <c r="AW245" s="13" t="s">
        <v>35</v>
      </c>
      <c r="AX245" s="13" t="s">
        <v>82</v>
      </c>
      <c r="AY245" s="277" t="s">
        <v>195</v>
      </c>
    </row>
    <row r="246" spans="1:51" s="13" customFormat="1" ht="12">
      <c r="A246" s="13"/>
      <c r="B246" s="267"/>
      <c r="C246" s="268"/>
      <c r="D246" s="263" t="s">
        <v>203</v>
      </c>
      <c r="E246" s="269" t="s">
        <v>1</v>
      </c>
      <c r="F246" s="270" t="s">
        <v>1523</v>
      </c>
      <c r="G246" s="268"/>
      <c r="H246" s="271">
        <v>108</v>
      </c>
      <c r="I246" s="272"/>
      <c r="J246" s="268"/>
      <c r="K246" s="268"/>
      <c r="L246" s="273"/>
      <c r="M246" s="274"/>
      <c r="N246" s="275"/>
      <c r="O246" s="275"/>
      <c r="P246" s="275"/>
      <c r="Q246" s="275"/>
      <c r="R246" s="275"/>
      <c r="S246" s="275"/>
      <c r="T246" s="27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7" t="s">
        <v>203</v>
      </c>
      <c r="AU246" s="277" t="s">
        <v>92</v>
      </c>
      <c r="AV246" s="13" t="s">
        <v>92</v>
      </c>
      <c r="AW246" s="13" t="s">
        <v>35</v>
      </c>
      <c r="AX246" s="13" t="s">
        <v>82</v>
      </c>
      <c r="AY246" s="277" t="s">
        <v>195</v>
      </c>
    </row>
    <row r="247" spans="1:51" s="15" customFormat="1" ht="12">
      <c r="A247" s="15"/>
      <c r="B247" s="299"/>
      <c r="C247" s="300"/>
      <c r="D247" s="263" t="s">
        <v>203</v>
      </c>
      <c r="E247" s="301" t="s">
        <v>1</v>
      </c>
      <c r="F247" s="302" t="s">
        <v>234</v>
      </c>
      <c r="G247" s="300"/>
      <c r="H247" s="303">
        <v>199.7</v>
      </c>
      <c r="I247" s="304"/>
      <c r="J247" s="300"/>
      <c r="K247" s="300"/>
      <c r="L247" s="305"/>
      <c r="M247" s="306"/>
      <c r="N247" s="307"/>
      <c r="O247" s="307"/>
      <c r="P247" s="307"/>
      <c r="Q247" s="307"/>
      <c r="R247" s="307"/>
      <c r="S247" s="307"/>
      <c r="T247" s="30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309" t="s">
        <v>203</v>
      </c>
      <c r="AU247" s="309" t="s">
        <v>92</v>
      </c>
      <c r="AV247" s="15" t="s">
        <v>200</v>
      </c>
      <c r="AW247" s="15" t="s">
        <v>35</v>
      </c>
      <c r="AX247" s="15" t="s">
        <v>90</v>
      </c>
      <c r="AY247" s="309" t="s">
        <v>195</v>
      </c>
    </row>
    <row r="248" spans="1:65" s="2" customFormat="1" ht="24.15" customHeight="1">
      <c r="A248" s="41"/>
      <c r="B248" s="42"/>
      <c r="C248" s="250" t="s">
        <v>400</v>
      </c>
      <c r="D248" s="250" t="s">
        <v>196</v>
      </c>
      <c r="E248" s="251" t="s">
        <v>1536</v>
      </c>
      <c r="F248" s="252" t="s">
        <v>1537</v>
      </c>
      <c r="G248" s="253" t="s">
        <v>215</v>
      </c>
      <c r="H248" s="254">
        <v>21.6</v>
      </c>
      <c r="I248" s="255"/>
      <c r="J248" s="256">
        <f>ROUND(I248*H248,2)</f>
        <v>0</v>
      </c>
      <c r="K248" s="257"/>
      <c r="L248" s="44"/>
      <c r="M248" s="258" t="s">
        <v>1</v>
      </c>
      <c r="N248" s="259" t="s">
        <v>47</v>
      </c>
      <c r="O248" s="94"/>
      <c r="P248" s="260">
        <f>O248*H248</f>
        <v>0</v>
      </c>
      <c r="Q248" s="260">
        <v>0.00126</v>
      </c>
      <c r="R248" s="260">
        <f>Q248*H248</f>
        <v>0.027216000000000004</v>
      </c>
      <c r="S248" s="260">
        <v>0</v>
      </c>
      <c r="T248" s="26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62" t="s">
        <v>308</v>
      </c>
      <c r="AT248" s="262" t="s">
        <v>196</v>
      </c>
      <c r="AU248" s="262" t="s">
        <v>92</v>
      </c>
      <c r="AY248" s="18" t="s">
        <v>195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8" t="s">
        <v>90</v>
      </c>
      <c r="BK248" s="154">
        <f>ROUND(I248*H248,2)</f>
        <v>0</v>
      </c>
      <c r="BL248" s="18" t="s">
        <v>308</v>
      </c>
      <c r="BM248" s="262" t="s">
        <v>1538</v>
      </c>
    </row>
    <row r="249" spans="1:47" s="2" customFormat="1" ht="12">
      <c r="A249" s="41"/>
      <c r="B249" s="42"/>
      <c r="C249" s="43"/>
      <c r="D249" s="263" t="s">
        <v>202</v>
      </c>
      <c r="E249" s="43"/>
      <c r="F249" s="264" t="s">
        <v>1539</v>
      </c>
      <c r="G249" s="43"/>
      <c r="H249" s="43"/>
      <c r="I249" s="221"/>
      <c r="J249" s="43"/>
      <c r="K249" s="43"/>
      <c r="L249" s="44"/>
      <c r="M249" s="265"/>
      <c r="N249" s="266"/>
      <c r="O249" s="94"/>
      <c r="P249" s="94"/>
      <c r="Q249" s="94"/>
      <c r="R249" s="94"/>
      <c r="S249" s="94"/>
      <c r="T249" s="95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8" t="s">
        <v>202</v>
      </c>
      <c r="AU249" s="18" t="s">
        <v>92</v>
      </c>
    </row>
    <row r="250" spans="1:51" s="13" customFormat="1" ht="12">
      <c r="A250" s="13"/>
      <c r="B250" s="267"/>
      <c r="C250" s="268"/>
      <c r="D250" s="263" t="s">
        <v>203</v>
      </c>
      <c r="E250" s="269" t="s">
        <v>1</v>
      </c>
      <c r="F250" s="270" t="s">
        <v>1517</v>
      </c>
      <c r="G250" s="268"/>
      <c r="H250" s="271">
        <v>21.6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7" t="s">
        <v>203</v>
      </c>
      <c r="AU250" s="277" t="s">
        <v>92</v>
      </c>
      <c r="AV250" s="13" t="s">
        <v>92</v>
      </c>
      <c r="AW250" s="13" t="s">
        <v>35</v>
      </c>
      <c r="AX250" s="13" t="s">
        <v>90</v>
      </c>
      <c r="AY250" s="277" t="s">
        <v>195</v>
      </c>
    </row>
    <row r="251" spans="1:65" s="2" customFormat="1" ht="24.15" customHeight="1">
      <c r="A251" s="41"/>
      <c r="B251" s="42"/>
      <c r="C251" s="250" t="s">
        <v>405</v>
      </c>
      <c r="D251" s="250" t="s">
        <v>196</v>
      </c>
      <c r="E251" s="251" t="s">
        <v>1540</v>
      </c>
      <c r="F251" s="252" t="s">
        <v>1541</v>
      </c>
      <c r="G251" s="253" t="s">
        <v>215</v>
      </c>
      <c r="H251" s="254">
        <v>29.8</v>
      </c>
      <c r="I251" s="255"/>
      <c r="J251" s="256">
        <f>ROUND(I251*H251,2)</f>
        <v>0</v>
      </c>
      <c r="K251" s="257"/>
      <c r="L251" s="44"/>
      <c r="M251" s="258" t="s">
        <v>1</v>
      </c>
      <c r="N251" s="259" t="s">
        <v>47</v>
      </c>
      <c r="O251" s="94"/>
      <c r="P251" s="260">
        <f>O251*H251</f>
        <v>0</v>
      </c>
      <c r="Q251" s="260">
        <v>0.00153</v>
      </c>
      <c r="R251" s="260">
        <f>Q251*H251</f>
        <v>0.045593999999999996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308</v>
      </c>
      <c r="AT251" s="262" t="s">
        <v>196</v>
      </c>
      <c r="AU251" s="262" t="s">
        <v>92</v>
      </c>
      <c r="AY251" s="18" t="s">
        <v>195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308</v>
      </c>
      <c r="BM251" s="262" t="s">
        <v>1542</v>
      </c>
    </row>
    <row r="252" spans="1:47" s="2" customFormat="1" ht="12">
      <c r="A252" s="41"/>
      <c r="B252" s="42"/>
      <c r="C252" s="43"/>
      <c r="D252" s="263" t="s">
        <v>202</v>
      </c>
      <c r="E252" s="43"/>
      <c r="F252" s="264" t="s">
        <v>1543</v>
      </c>
      <c r="G252" s="43"/>
      <c r="H252" s="43"/>
      <c r="I252" s="221"/>
      <c r="J252" s="43"/>
      <c r="K252" s="43"/>
      <c r="L252" s="44"/>
      <c r="M252" s="265"/>
      <c r="N252" s="266"/>
      <c r="O252" s="94"/>
      <c r="P252" s="94"/>
      <c r="Q252" s="94"/>
      <c r="R252" s="94"/>
      <c r="S252" s="94"/>
      <c r="T252" s="95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8" t="s">
        <v>202</v>
      </c>
      <c r="AU252" s="18" t="s">
        <v>92</v>
      </c>
    </row>
    <row r="253" spans="1:51" s="13" customFormat="1" ht="12">
      <c r="A253" s="13"/>
      <c r="B253" s="267"/>
      <c r="C253" s="268"/>
      <c r="D253" s="263" t="s">
        <v>203</v>
      </c>
      <c r="E253" s="269" t="s">
        <v>1</v>
      </c>
      <c r="F253" s="270" t="s">
        <v>1510</v>
      </c>
      <c r="G253" s="268"/>
      <c r="H253" s="271">
        <v>29.8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7" t="s">
        <v>203</v>
      </c>
      <c r="AU253" s="277" t="s">
        <v>92</v>
      </c>
      <c r="AV253" s="13" t="s">
        <v>92</v>
      </c>
      <c r="AW253" s="13" t="s">
        <v>35</v>
      </c>
      <c r="AX253" s="13" t="s">
        <v>90</v>
      </c>
      <c r="AY253" s="277" t="s">
        <v>195</v>
      </c>
    </row>
    <row r="254" spans="1:65" s="2" customFormat="1" ht="16.5" customHeight="1">
      <c r="A254" s="41"/>
      <c r="B254" s="42"/>
      <c r="C254" s="250" t="s">
        <v>412</v>
      </c>
      <c r="D254" s="250" t="s">
        <v>196</v>
      </c>
      <c r="E254" s="251" t="s">
        <v>1544</v>
      </c>
      <c r="F254" s="252" t="s">
        <v>1545</v>
      </c>
      <c r="G254" s="253" t="s">
        <v>353</v>
      </c>
      <c r="H254" s="254">
        <v>28</v>
      </c>
      <c r="I254" s="255"/>
      <c r="J254" s="256">
        <f>ROUND(I254*H254,2)</f>
        <v>0</v>
      </c>
      <c r="K254" s="257"/>
      <c r="L254" s="44"/>
      <c r="M254" s="258" t="s">
        <v>1</v>
      </c>
      <c r="N254" s="259" t="s">
        <v>47</v>
      </c>
      <c r="O254" s="94"/>
      <c r="P254" s="260">
        <f>O254*H254</f>
        <v>0</v>
      </c>
      <c r="Q254" s="260">
        <v>0</v>
      </c>
      <c r="R254" s="260">
        <f>Q254*H254</f>
        <v>0</v>
      </c>
      <c r="S254" s="260">
        <v>0</v>
      </c>
      <c r="T254" s="26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62" t="s">
        <v>308</v>
      </c>
      <c r="AT254" s="262" t="s">
        <v>196</v>
      </c>
      <c r="AU254" s="262" t="s">
        <v>92</v>
      </c>
      <c r="AY254" s="18" t="s">
        <v>195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90</v>
      </c>
      <c r="BK254" s="154">
        <f>ROUND(I254*H254,2)</f>
        <v>0</v>
      </c>
      <c r="BL254" s="18" t="s">
        <v>308</v>
      </c>
      <c r="BM254" s="262" t="s">
        <v>1546</v>
      </c>
    </row>
    <row r="255" spans="1:47" s="2" customFormat="1" ht="12">
      <c r="A255" s="41"/>
      <c r="B255" s="42"/>
      <c r="C255" s="43"/>
      <c r="D255" s="263" t="s">
        <v>202</v>
      </c>
      <c r="E255" s="43"/>
      <c r="F255" s="264" t="s">
        <v>1545</v>
      </c>
      <c r="G255" s="43"/>
      <c r="H255" s="43"/>
      <c r="I255" s="221"/>
      <c r="J255" s="43"/>
      <c r="K255" s="43"/>
      <c r="L255" s="44"/>
      <c r="M255" s="265"/>
      <c r="N255" s="266"/>
      <c r="O255" s="94"/>
      <c r="P255" s="94"/>
      <c r="Q255" s="94"/>
      <c r="R255" s="94"/>
      <c r="S255" s="94"/>
      <c r="T255" s="95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8" t="s">
        <v>202</v>
      </c>
      <c r="AU255" s="18" t="s">
        <v>92</v>
      </c>
    </row>
    <row r="256" spans="1:51" s="13" customFormat="1" ht="12">
      <c r="A256" s="13"/>
      <c r="B256" s="267"/>
      <c r="C256" s="268"/>
      <c r="D256" s="263" t="s">
        <v>203</v>
      </c>
      <c r="E256" s="269" t="s">
        <v>1</v>
      </c>
      <c r="F256" s="270" t="s">
        <v>1547</v>
      </c>
      <c r="G256" s="268"/>
      <c r="H256" s="271">
        <v>28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7" t="s">
        <v>203</v>
      </c>
      <c r="AU256" s="277" t="s">
        <v>92</v>
      </c>
      <c r="AV256" s="13" t="s">
        <v>92</v>
      </c>
      <c r="AW256" s="13" t="s">
        <v>35</v>
      </c>
      <c r="AX256" s="13" t="s">
        <v>90</v>
      </c>
      <c r="AY256" s="277" t="s">
        <v>195</v>
      </c>
    </row>
    <row r="257" spans="1:65" s="2" customFormat="1" ht="24.15" customHeight="1">
      <c r="A257" s="41"/>
      <c r="B257" s="42"/>
      <c r="C257" s="250" t="s">
        <v>418</v>
      </c>
      <c r="D257" s="250" t="s">
        <v>196</v>
      </c>
      <c r="E257" s="251" t="s">
        <v>1548</v>
      </c>
      <c r="F257" s="252" t="s">
        <v>1549</v>
      </c>
      <c r="G257" s="253" t="s">
        <v>353</v>
      </c>
      <c r="H257" s="254">
        <v>2</v>
      </c>
      <c r="I257" s="255"/>
      <c r="J257" s="256">
        <f>ROUND(I257*H257,2)</f>
        <v>0</v>
      </c>
      <c r="K257" s="257"/>
      <c r="L257" s="44"/>
      <c r="M257" s="258" t="s">
        <v>1</v>
      </c>
      <c r="N257" s="259" t="s">
        <v>47</v>
      </c>
      <c r="O257" s="94"/>
      <c r="P257" s="260">
        <f>O257*H257</f>
        <v>0</v>
      </c>
      <c r="Q257" s="260">
        <v>0</v>
      </c>
      <c r="R257" s="260">
        <f>Q257*H257</f>
        <v>0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308</v>
      </c>
      <c r="AT257" s="262" t="s">
        <v>196</v>
      </c>
      <c r="AU257" s="262" t="s">
        <v>92</v>
      </c>
      <c r="AY257" s="18" t="s">
        <v>195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308</v>
      </c>
      <c r="BM257" s="262" t="s">
        <v>1550</v>
      </c>
    </row>
    <row r="258" spans="1:47" s="2" customFormat="1" ht="12">
      <c r="A258" s="41"/>
      <c r="B258" s="42"/>
      <c r="C258" s="43"/>
      <c r="D258" s="263" t="s">
        <v>202</v>
      </c>
      <c r="E258" s="43"/>
      <c r="F258" s="264" t="s">
        <v>1549</v>
      </c>
      <c r="G258" s="43"/>
      <c r="H258" s="43"/>
      <c r="I258" s="221"/>
      <c r="J258" s="43"/>
      <c r="K258" s="43"/>
      <c r="L258" s="44"/>
      <c r="M258" s="265"/>
      <c r="N258" s="266"/>
      <c r="O258" s="94"/>
      <c r="P258" s="94"/>
      <c r="Q258" s="94"/>
      <c r="R258" s="94"/>
      <c r="S258" s="94"/>
      <c r="T258" s="95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8" t="s">
        <v>202</v>
      </c>
      <c r="AU258" s="18" t="s">
        <v>92</v>
      </c>
    </row>
    <row r="259" spans="1:65" s="2" customFormat="1" ht="24.15" customHeight="1">
      <c r="A259" s="41"/>
      <c r="B259" s="42"/>
      <c r="C259" s="250" t="s">
        <v>422</v>
      </c>
      <c r="D259" s="250" t="s">
        <v>196</v>
      </c>
      <c r="E259" s="251" t="s">
        <v>1551</v>
      </c>
      <c r="F259" s="252" t="s">
        <v>1552</v>
      </c>
      <c r="G259" s="253" t="s">
        <v>353</v>
      </c>
      <c r="H259" s="254">
        <v>1</v>
      </c>
      <c r="I259" s="255"/>
      <c r="J259" s="256">
        <f>ROUND(I259*H259,2)</f>
        <v>0</v>
      </c>
      <c r="K259" s="257"/>
      <c r="L259" s="44"/>
      <c r="M259" s="258" t="s">
        <v>1</v>
      </c>
      <c r="N259" s="259" t="s">
        <v>47</v>
      </c>
      <c r="O259" s="94"/>
      <c r="P259" s="260">
        <f>O259*H259</f>
        <v>0</v>
      </c>
      <c r="Q259" s="260">
        <v>0.00052</v>
      </c>
      <c r="R259" s="260">
        <f>Q259*H259</f>
        <v>0.00052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308</v>
      </c>
      <c r="AT259" s="262" t="s">
        <v>196</v>
      </c>
      <c r="AU259" s="262" t="s">
        <v>92</v>
      </c>
      <c r="AY259" s="18" t="s">
        <v>195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308</v>
      </c>
      <c r="BM259" s="262" t="s">
        <v>1553</v>
      </c>
    </row>
    <row r="260" spans="1:47" s="2" customFormat="1" ht="12">
      <c r="A260" s="41"/>
      <c r="B260" s="42"/>
      <c r="C260" s="43"/>
      <c r="D260" s="263" t="s">
        <v>202</v>
      </c>
      <c r="E260" s="43"/>
      <c r="F260" s="264" t="s">
        <v>1554</v>
      </c>
      <c r="G260" s="43"/>
      <c r="H260" s="43"/>
      <c r="I260" s="221"/>
      <c r="J260" s="43"/>
      <c r="K260" s="43"/>
      <c r="L260" s="44"/>
      <c r="M260" s="265"/>
      <c r="N260" s="266"/>
      <c r="O260" s="94"/>
      <c r="P260" s="94"/>
      <c r="Q260" s="94"/>
      <c r="R260" s="94"/>
      <c r="S260" s="94"/>
      <c r="T260" s="95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8" t="s">
        <v>202</v>
      </c>
      <c r="AU260" s="18" t="s">
        <v>92</v>
      </c>
    </row>
    <row r="261" spans="1:65" s="2" customFormat="1" ht="21.75" customHeight="1">
      <c r="A261" s="41"/>
      <c r="B261" s="42"/>
      <c r="C261" s="250" t="s">
        <v>426</v>
      </c>
      <c r="D261" s="250" t="s">
        <v>196</v>
      </c>
      <c r="E261" s="251" t="s">
        <v>1555</v>
      </c>
      <c r="F261" s="252" t="s">
        <v>1556</v>
      </c>
      <c r="G261" s="253" t="s">
        <v>353</v>
      </c>
      <c r="H261" s="254">
        <v>4</v>
      </c>
      <c r="I261" s="255"/>
      <c r="J261" s="256">
        <f>ROUND(I261*H261,2)</f>
        <v>0</v>
      </c>
      <c r="K261" s="257"/>
      <c r="L261" s="44"/>
      <c r="M261" s="258" t="s">
        <v>1</v>
      </c>
      <c r="N261" s="259" t="s">
        <v>47</v>
      </c>
      <c r="O261" s="94"/>
      <c r="P261" s="260">
        <f>O261*H261</f>
        <v>0</v>
      </c>
      <c r="Q261" s="260">
        <v>0</v>
      </c>
      <c r="R261" s="260">
        <f>Q261*H261</f>
        <v>0</v>
      </c>
      <c r="S261" s="260">
        <v>0</v>
      </c>
      <c r="T261" s="26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2" t="s">
        <v>308</v>
      </c>
      <c r="AT261" s="262" t="s">
        <v>196</v>
      </c>
      <c r="AU261" s="262" t="s">
        <v>92</v>
      </c>
      <c r="AY261" s="18" t="s">
        <v>195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8" t="s">
        <v>90</v>
      </c>
      <c r="BK261" s="154">
        <f>ROUND(I261*H261,2)</f>
        <v>0</v>
      </c>
      <c r="BL261" s="18" t="s">
        <v>308</v>
      </c>
      <c r="BM261" s="262" t="s">
        <v>1557</v>
      </c>
    </row>
    <row r="262" spans="1:47" s="2" customFormat="1" ht="12">
      <c r="A262" s="41"/>
      <c r="B262" s="42"/>
      <c r="C262" s="43"/>
      <c r="D262" s="263" t="s">
        <v>202</v>
      </c>
      <c r="E262" s="43"/>
      <c r="F262" s="264" t="s">
        <v>1556</v>
      </c>
      <c r="G262" s="43"/>
      <c r="H262" s="43"/>
      <c r="I262" s="221"/>
      <c r="J262" s="43"/>
      <c r="K262" s="43"/>
      <c r="L262" s="44"/>
      <c r="M262" s="265"/>
      <c r="N262" s="266"/>
      <c r="O262" s="94"/>
      <c r="P262" s="94"/>
      <c r="Q262" s="94"/>
      <c r="R262" s="94"/>
      <c r="S262" s="94"/>
      <c r="T262" s="95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8" t="s">
        <v>202</v>
      </c>
      <c r="AU262" s="18" t="s">
        <v>92</v>
      </c>
    </row>
    <row r="263" spans="1:65" s="2" customFormat="1" ht="24.15" customHeight="1">
      <c r="A263" s="41"/>
      <c r="B263" s="42"/>
      <c r="C263" s="250" t="s">
        <v>431</v>
      </c>
      <c r="D263" s="250" t="s">
        <v>196</v>
      </c>
      <c r="E263" s="251" t="s">
        <v>1558</v>
      </c>
      <c r="F263" s="252" t="s">
        <v>1559</v>
      </c>
      <c r="G263" s="253" t="s">
        <v>353</v>
      </c>
      <c r="H263" s="254">
        <v>2</v>
      </c>
      <c r="I263" s="255"/>
      <c r="J263" s="256">
        <f>ROUND(I263*H263,2)</f>
        <v>0</v>
      </c>
      <c r="K263" s="257"/>
      <c r="L263" s="44"/>
      <c r="M263" s="258" t="s">
        <v>1</v>
      </c>
      <c r="N263" s="259" t="s">
        <v>47</v>
      </c>
      <c r="O263" s="94"/>
      <c r="P263" s="260">
        <f>O263*H263</f>
        <v>0</v>
      </c>
      <c r="Q263" s="260">
        <v>0</v>
      </c>
      <c r="R263" s="260">
        <f>Q263*H263</f>
        <v>0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308</v>
      </c>
      <c r="AT263" s="262" t="s">
        <v>196</v>
      </c>
      <c r="AU263" s="262" t="s">
        <v>92</v>
      </c>
      <c r="AY263" s="18" t="s">
        <v>195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308</v>
      </c>
      <c r="BM263" s="262" t="s">
        <v>1560</v>
      </c>
    </row>
    <row r="264" spans="1:47" s="2" customFormat="1" ht="12">
      <c r="A264" s="41"/>
      <c r="B264" s="42"/>
      <c r="C264" s="43"/>
      <c r="D264" s="263" t="s">
        <v>202</v>
      </c>
      <c r="E264" s="43"/>
      <c r="F264" s="264" t="s">
        <v>1559</v>
      </c>
      <c r="G264" s="43"/>
      <c r="H264" s="43"/>
      <c r="I264" s="221"/>
      <c r="J264" s="43"/>
      <c r="K264" s="43"/>
      <c r="L264" s="44"/>
      <c r="M264" s="265"/>
      <c r="N264" s="266"/>
      <c r="O264" s="94"/>
      <c r="P264" s="94"/>
      <c r="Q264" s="94"/>
      <c r="R264" s="94"/>
      <c r="S264" s="94"/>
      <c r="T264" s="95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8" t="s">
        <v>202</v>
      </c>
      <c r="AU264" s="18" t="s">
        <v>92</v>
      </c>
    </row>
    <row r="265" spans="1:65" s="2" customFormat="1" ht="24.15" customHeight="1">
      <c r="A265" s="41"/>
      <c r="B265" s="42"/>
      <c r="C265" s="250" t="s">
        <v>436</v>
      </c>
      <c r="D265" s="250" t="s">
        <v>196</v>
      </c>
      <c r="E265" s="251" t="s">
        <v>1561</v>
      </c>
      <c r="F265" s="252" t="s">
        <v>1562</v>
      </c>
      <c r="G265" s="253" t="s">
        <v>353</v>
      </c>
      <c r="H265" s="254">
        <v>2</v>
      </c>
      <c r="I265" s="255"/>
      <c r="J265" s="256">
        <f>ROUND(I265*H265,2)</f>
        <v>0</v>
      </c>
      <c r="K265" s="257"/>
      <c r="L265" s="44"/>
      <c r="M265" s="258" t="s">
        <v>1</v>
      </c>
      <c r="N265" s="259" t="s">
        <v>47</v>
      </c>
      <c r="O265" s="94"/>
      <c r="P265" s="260">
        <f>O265*H265</f>
        <v>0</v>
      </c>
      <c r="Q265" s="260">
        <v>0</v>
      </c>
      <c r="R265" s="260">
        <f>Q265*H265</f>
        <v>0</v>
      </c>
      <c r="S265" s="260">
        <v>0</v>
      </c>
      <c r="T265" s="26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2" t="s">
        <v>308</v>
      </c>
      <c r="AT265" s="262" t="s">
        <v>196</v>
      </c>
      <c r="AU265" s="262" t="s">
        <v>92</v>
      </c>
      <c r="AY265" s="18" t="s">
        <v>195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90</v>
      </c>
      <c r="BK265" s="154">
        <f>ROUND(I265*H265,2)</f>
        <v>0</v>
      </c>
      <c r="BL265" s="18" t="s">
        <v>308</v>
      </c>
      <c r="BM265" s="262" t="s">
        <v>1563</v>
      </c>
    </row>
    <row r="266" spans="1:47" s="2" customFormat="1" ht="12">
      <c r="A266" s="41"/>
      <c r="B266" s="42"/>
      <c r="C266" s="43"/>
      <c r="D266" s="263" t="s">
        <v>202</v>
      </c>
      <c r="E266" s="43"/>
      <c r="F266" s="264" t="s">
        <v>1562</v>
      </c>
      <c r="G266" s="43"/>
      <c r="H266" s="43"/>
      <c r="I266" s="221"/>
      <c r="J266" s="43"/>
      <c r="K266" s="43"/>
      <c r="L266" s="44"/>
      <c r="M266" s="265"/>
      <c r="N266" s="266"/>
      <c r="O266" s="94"/>
      <c r="P266" s="94"/>
      <c r="Q266" s="94"/>
      <c r="R266" s="94"/>
      <c r="S266" s="94"/>
      <c r="T266" s="95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8" t="s">
        <v>202</v>
      </c>
      <c r="AU266" s="18" t="s">
        <v>92</v>
      </c>
    </row>
    <row r="267" spans="1:65" s="2" customFormat="1" ht="24.15" customHeight="1">
      <c r="A267" s="41"/>
      <c r="B267" s="42"/>
      <c r="C267" s="250" t="s">
        <v>441</v>
      </c>
      <c r="D267" s="250" t="s">
        <v>196</v>
      </c>
      <c r="E267" s="251" t="s">
        <v>1564</v>
      </c>
      <c r="F267" s="252" t="s">
        <v>1565</v>
      </c>
      <c r="G267" s="253" t="s">
        <v>353</v>
      </c>
      <c r="H267" s="254">
        <v>2</v>
      </c>
      <c r="I267" s="255"/>
      <c r="J267" s="256">
        <f>ROUND(I267*H267,2)</f>
        <v>0</v>
      </c>
      <c r="K267" s="257"/>
      <c r="L267" s="44"/>
      <c r="M267" s="258" t="s">
        <v>1</v>
      </c>
      <c r="N267" s="259" t="s">
        <v>47</v>
      </c>
      <c r="O267" s="94"/>
      <c r="P267" s="260">
        <f>O267*H267</f>
        <v>0</v>
      </c>
      <c r="Q267" s="260">
        <v>0</v>
      </c>
      <c r="R267" s="260">
        <f>Q267*H267</f>
        <v>0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308</v>
      </c>
      <c r="AT267" s="262" t="s">
        <v>196</v>
      </c>
      <c r="AU267" s="262" t="s">
        <v>92</v>
      </c>
      <c r="AY267" s="18" t="s">
        <v>195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308</v>
      </c>
      <c r="BM267" s="262" t="s">
        <v>1566</v>
      </c>
    </row>
    <row r="268" spans="1:47" s="2" customFormat="1" ht="12">
      <c r="A268" s="41"/>
      <c r="B268" s="42"/>
      <c r="C268" s="43"/>
      <c r="D268" s="263" t="s">
        <v>202</v>
      </c>
      <c r="E268" s="43"/>
      <c r="F268" s="264" t="s">
        <v>1565</v>
      </c>
      <c r="G268" s="43"/>
      <c r="H268" s="43"/>
      <c r="I268" s="221"/>
      <c r="J268" s="43"/>
      <c r="K268" s="43"/>
      <c r="L268" s="44"/>
      <c r="M268" s="265"/>
      <c r="N268" s="266"/>
      <c r="O268" s="94"/>
      <c r="P268" s="94"/>
      <c r="Q268" s="94"/>
      <c r="R268" s="94"/>
      <c r="S268" s="94"/>
      <c r="T268" s="95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8" t="s">
        <v>202</v>
      </c>
      <c r="AU268" s="18" t="s">
        <v>92</v>
      </c>
    </row>
    <row r="269" spans="1:65" s="2" customFormat="1" ht="21.75" customHeight="1">
      <c r="A269" s="41"/>
      <c r="B269" s="42"/>
      <c r="C269" s="250" t="s">
        <v>445</v>
      </c>
      <c r="D269" s="250" t="s">
        <v>196</v>
      </c>
      <c r="E269" s="251" t="s">
        <v>1567</v>
      </c>
      <c r="F269" s="252" t="s">
        <v>1568</v>
      </c>
      <c r="G269" s="253" t="s">
        <v>353</v>
      </c>
      <c r="H269" s="254">
        <v>1</v>
      </c>
      <c r="I269" s="255"/>
      <c r="J269" s="256">
        <f>ROUND(I269*H269,2)</f>
        <v>0</v>
      </c>
      <c r="K269" s="257"/>
      <c r="L269" s="44"/>
      <c r="M269" s="258" t="s">
        <v>1</v>
      </c>
      <c r="N269" s="259" t="s">
        <v>47</v>
      </c>
      <c r="O269" s="94"/>
      <c r="P269" s="260">
        <f>O269*H269</f>
        <v>0</v>
      </c>
      <c r="Q269" s="260">
        <v>0</v>
      </c>
      <c r="R269" s="260">
        <f>Q269*H269</f>
        <v>0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308</v>
      </c>
      <c r="AT269" s="262" t="s">
        <v>196</v>
      </c>
      <c r="AU269" s="262" t="s">
        <v>92</v>
      </c>
      <c r="AY269" s="18" t="s">
        <v>195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308</v>
      </c>
      <c r="BM269" s="262" t="s">
        <v>1569</v>
      </c>
    </row>
    <row r="270" spans="1:47" s="2" customFormat="1" ht="12">
      <c r="A270" s="41"/>
      <c r="B270" s="42"/>
      <c r="C270" s="43"/>
      <c r="D270" s="263" t="s">
        <v>202</v>
      </c>
      <c r="E270" s="43"/>
      <c r="F270" s="264" t="s">
        <v>1568</v>
      </c>
      <c r="G270" s="43"/>
      <c r="H270" s="43"/>
      <c r="I270" s="221"/>
      <c r="J270" s="43"/>
      <c r="K270" s="43"/>
      <c r="L270" s="44"/>
      <c r="M270" s="265"/>
      <c r="N270" s="266"/>
      <c r="O270" s="94"/>
      <c r="P270" s="94"/>
      <c r="Q270" s="94"/>
      <c r="R270" s="94"/>
      <c r="S270" s="94"/>
      <c r="T270" s="95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8" t="s">
        <v>202</v>
      </c>
      <c r="AU270" s="18" t="s">
        <v>92</v>
      </c>
    </row>
    <row r="271" spans="1:65" s="2" customFormat="1" ht="24.15" customHeight="1">
      <c r="A271" s="41"/>
      <c r="B271" s="42"/>
      <c r="C271" s="250" t="s">
        <v>451</v>
      </c>
      <c r="D271" s="250" t="s">
        <v>196</v>
      </c>
      <c r="E271" s="251" t="s">
        <v>1570</v>
      </c>
      <c r="F271" s="252" t="s">
        <v>1571</v>
      </c>
      <c r="G271" s="253" t="s">
        <v>845</v>
      </c>
      <c r="H271" s="254">
        <v>1</v>
      </c>
      <c r="I271" s="255"/>
      <c r="J271" s="256">
        <f>ROUND(I271*H271,2)</f>
        <v>0</v>
      </c>
      <c r="K271" s="257"/>
      <c r="L271" s="44"/>
      <c r="M271" s="258" t="s">
        <v>1</v>
      </c>
      <c r="N271" s="259" t="s">
        <v>47</v>
      </c>
      <c r="O271" s="94"/>
      <c r="P271" s="260">
        <f>O271*H271</f>
        <v>0</v>
      </c>
      <c r="Q271" s="260">
        <v>0</v>
      </c>
      <c r="R271" s="260">
        <f>Q271*H271</f>
        <v>0</v>
      </c>
      <c r="S271" s="260">
        <v>0</v>
      </c>
      <c r="T271" s="26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2" t="s">
        <v>308</v>
      </c>
      <c r="AT271" s="262" t="s">
        <v>196</v>
      </c>
      <c r="AU271" s="262" t="s">
        <v>92</v>
      </c>
      <c r="AY271" s="18" t="s">
        <v>195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8" t="s">
        <v>90</v>
      </c>
      <c r="BK271" s="154">
        <f>ROUND(I271*H271,2)</f>
        <v>0</v>
      </c>
      <c r="BL271" s="18" t="s">
        <v>308</v>
      </c>
      <c r="BM271" s="262" t="s">
        <v>1572</v>
      </c>
    </row>
    <row r="272" spans="1:47" s="2" customFormat="1" ht="12">
      <c r="A272" s="41"/>
      <c r="B272" s="42"/>
      <c r="C272" s="43"/>
      <c r="D272" s="263" t="s">
        <v>202</v>
      </c>
      <c r="E272" s="43"/>
      <c r="F272" s="264" t="s">
        <v>1571</v>
      </c>
      <c r="G272" s="43"/>
      <c r="H272" s="43"/>
      <c r="I272" s="221"/>
      <c r="J272" s="43"/>
      <c r="K272" s="43"/>
      <c r="L272" s="44"/>
      <c r="M272" s="265"/>
      <c r="N272" s="266"/>
      <c r="O272" s="94"/>
      <c r="P272" s="94"/>
      <c r="Q272" s="94"/>
      <c r="R272" s="94"/>
      <c r="S272" s="94"/>
      <c r="T272" s="95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8" t="s">
        <v>202</v>
      </c>
      <c r="AU272" s="18" t="s">
        <v>92</v>
      </c>
    </row>
    <row r="273" spans="1:65" s="2" customFormat="1" ht="24.15" customHeight="1">
      <c r="A273" s="41"/>
      <c r="B273" s="42"/>
      <c r="C273" s="250" t="s">
        <v>461</v>
      </c>
      <c r="D273" s="250" t="s">
        <v>196</v>
      </c>
      <c r="E273" s="251" t="s">
        <v>1573</v>
      </c>
      <c r="F273" s="252" t="s">
        <v>1574</v>
      </c>
      <c r="G273" s="253" t="s">
        <v>353</v>
      </c>
      <c r="H273" s="254">
        <v>1</v>
      </c>
      <c r="I273" s="255"/>
      <c r="J273" s="256">
        <f>ROUND(I273*H273,2)</f>
        <v>0</v>
      </c>
      <c r="K273" s="257"/>
      <c r="L273" s="44"/>
      <c r="M273" s="258" t="s">
        <v>1</v>
      </c>
      <c r="N273" s="259" t="s">
        <v>47</v>
      </c>
      <c r="O273" s="94"/>
      <c r="P273" s="260">
        <f>O273*H273</f>
        <v>0</v>
      </c>
      <c r="Q273" s="260">
        <v>0</v>
      </c>
      <c r="R273" s="260">
        <f>Q273*H273</f>
        <v>0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308</v>
      </c>
      <c r="AT273" s="262" t="s">
        <v>196</v>
      </c>
      <c r="AU273" s="262" t="s">
        <v>92</v>
      </c>
      <c r="AY273" s="18" t="s">
        <v>195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308</v>
      </c>
      <c r="BM273" s="262" t="s">
        <v>1575</v>
      </c>
    </row>
    <row r="274" spans="1:47" s="2" customFormat="1" ht="12">
      <c r="A274" s="41"/>
      <c r="B274" s="42"/>
      <c r="C274" s="43"/>
      <c r="D274" s="263" t="s">
        <v>202</v>
      </c>
      <c r="E274" s="43"/>
      <c r="F274" s="264" t="s">
        <v>1574</v>
      </c>
      <c r="G274" s="43"/>
      <c r="H274" s="43"/>
      <c r="I274" s="221"/>
      <c r="J274" s="43"/>
      <c r="K274" s="43"/>
      <c r="L274" s="44"/>
      <c r="M274" s="265"/>
      <c r="N274" s="266"/>
      <c r="O274" s="94"/>
      <c r="P274" s="94"/>
      <c r="Q274" s="94"/>
      <c r="R274" s="94"/>
      <c r="S274" s="94"/>
      <c r="T274" s="95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8" t="s">
        <v>202</v>
      </c>
      <c r="AU274" s="18" t="s">
        <v>92</v>
      </c>
    </row>
    <row r="275" spans="1:65" s="2" customFormat="1" ht="16.5" customHeight="1">
      <c r="A275" s="41"/>
      <c r="B275" s="42"/>
      <c r="C275" s="250" t="s">
        <v>467</v>
      </c>
      <c r="D275" s="250" t="s">
        <v>196</v>
      </c>
      <c r="E275" s="251" t="s">
        <v>1576</v>
      </c>
      <c r="F275" s="252" t="s">
        <v>1577</v>
      </c>
      <c r="G275" s="253" t="s">
        <v>845</v>
      </c>
      <c r="H275" s="254">
        <v>1</v>
      </c>
      <c r="I275" s="255"/>
      <c r="J275" s="256">
        <f>ROUND(I275*H275,2)</f>
        <v>0</v>
      </c>
      <c r="K275" s="257"/>
      <c r="L275" s="44"/>
      <c r="M275" s="258" t="s">
        <v>1</v>
      </c>
      <c r="N275" s="259" t="s">
        <v>47</v>
      </c>
      <c r="O275" s="94"/>
      <c r="P275" s="260">
        <f>O275*H275</f>
        <v>0</v>
      </c>
      <c r="Q275" s="260">
        <v>0</v>
      </c>
      <c r="R275" s="260">
        <f>Q275*H275</f>
        <v>0</v>
      </c>
      <c r="S275" s="260">
        <v>0</v>
      </c>
      <c r="T275" s="26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2" t="s">
        <v>308</v>
      </c>
      <c r="AT275" s="262" t="s">
        <v>196</v>
      </c>
      <c r="AU275" s="262" t="s">
        <v>92</v>
      </c>
      <c r="AY275" s="18" t="s">
        <v>195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90</v>
      </c>
      <c r="BK275" s="154">
        <f>ROUND(I275*H275,2)</f>
        <v>0</v>
      </c>
      <c r="BL275" s="18" t="s">
        <v>308</v>
      </c>
      <c r="BM275" s="262" t="s">
        <v>1578</v>
      </c>
    </row>
    <row r="276" spans="1:47" s="2" customFormat="1" ht="12">
      <c r="A276" s="41"/>
      <c r="B276" s="42"/>
      <c r="C276" s="43"/>
      <c r="D276" s="263" t="s">
        <v>202</v>
      </c>
      <c r="E276" s="43"/>
      <c r="F276" s="264" t="s">
        <v>1577</v>
      </c>
      <c r="G276" s="43"/>
      <c r="H276" s="43"/>
      <c r="I276" s="221"/>
      <c r="J276" s="43"/>
      <c r="K276" s="43"/>
      <c r="L276" s="44"/>
      <c r="M276" s="265"/>
      <c r="N276" s="266"/>
      <c r="O276" s="94"/>
      <c r="P276" s="94"/>
      <c r="Q276" s="94"/>
      <c r="R276" s="94"/>
      <c r="S276" s="94"/>
      <c r="T276" s="95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8" t="s">
        <v>202</v>
      </c>
      <c r="AU276" s="18" t="s">
        <v>92</v>
      </c>
    </row>
    <row r="277" spans="1:65" s="2" customFormat="1" ht="24.15" customHeight="1">
      <c r="A277" s="41"/>
      <c r="B277" s="42"/>
      <c r="C277" s="250" t="s">
        <v>473</v>
      </c>
      <c r="D277" s="250" t="s">
        <v>196</v>
      </c>
      <c r="E277" s="251" t="s">
        <v>1579</v>
      </c>
      <c r="F277" s="252" t="s">
        <v>1580</v>
      </c>
      <c r="G277" s="253" t="s">
        <v>215</v>
      </c>
      <c r="H277" s="254">
        <v>322.1</v>
      </c>
      <c r="I277" s="255"/>
      <c r="J277" s="256">
        <f>ROUND(I277*H277,2)</f>
        <v>0</v>
      </c>
      <c r="K277" s="257"/>
      <c r="L277" s="44"/>
      <c r="M277" s="258" t="s">
        <v>1</v>
      </c>
      <c r="N277" s="259" t="s">
        <v>47</v>
      </c>
      <c r="O277" s="94"/>
      <c r="P277" s="260">
        <f>O277*H277</f>
        <v>0</v>
      </c>
      <c r="Q277" s="260">
        <v>0</v>
      </c>
      <c r="R277" s="260">
        <f>Q277*H277</f>
        <v>0</v>
      </c>
      <c r="S277" s="260">
        <v>0</v>
      </c>
      <c r="T277" s="26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2" t="s">
        <v>308</v>
      </c>
      <c r="AT277" s="262" t="s">
        <v>196</v>
      </c>
      <c r="AU277" s="262" t="s">
        <v>92</v>
      </c>
      <c r="AY277" s="18" t="s">
        <v>195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90</v>
      </c>
      <c r="BK277" s="154">
        <f>ROUND(I277*H277,2)</f>
        <v>0</v>
      </c>
      <c r="BL277" s="18" t="s">
        <v>308</v>
      </c>
      <c r="BM277" s="262" t="s">
        <v>1581</v>
      </c>
    </row>
    <row r="278" spans="1:47" s="2" customFormat="1" ht="12">
      <c r="A278" s="41"/>
      <c r="B278" s="42"/>
      <c r="C278" s="43"/>
      <c r="D278" s="263" t="s">
        <v>202</v>
      </c>
      <c r="E278" s="43"/>
      <c r="F278" s="264" t="s">
        <v>1580</v>
      </c>
      <c r="G278" s="43"/>
      <c r="H278" s="43"/>
      <c r="I278" s="221"/>
      <c r="J278" s="43"/>
      <c r="K278" s="43"/>
      <c r="L278" s="44"/>
      <c r="M278" s="265"/>
      <c r="N278" s="266"/>
      <c r="O278" s="94"/>
      <c r="P278" s="94"/>
      <c r="Q278" s="94"/>
      <c r="R278" s="94"/>
      <c r="S278" s="94"/>
      <c r="T278" s="9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8" t="s">
        <v>202</v>
      </c>
      <c r="AU278" s="18" t="s">
        <v>92</v>
      </c>
    </row>
    <row r="279" spans="1:51" s="13" customFormat="1" ht="12">
      <c r="A279" s="13"/>
      <c r="B279" s="267"/>
      <c r="C279" s="268"/>
      <c r="D279" s="263" t="s">
        <v>203</v>
      </c>
      <c r="E279" s="269" t="s">
        <v>1</v>
      </c>
      <c r="F279" s="270" t="s">
        <v>1582</v>
      </c>
      <c r="G279" s="268"/>
      <c r="H279" s="271">
        <v>322.1</v>
      </c>
      <c r="I279" s="272"/>
      <c r="J279" s="268"/>
      <c r="K279" s="268"/>
      <c r="L279" s="273"/>
      <c r="M279" s="274"/>
      <c r="N279" s="275"/>
      <c r="O279" s="275"/>
      <c r="P279" s="275"/>
      <c r="Q279" s="275"/>
      <c r="R279" s="275"/>
      <c r="S279" s="275"/>
      <c r="T279" s="27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7" t="s">
        <v>203</v>
      </c>
      <c r="AU279" s="277" t="s">
        <v>92</v>
      </c>
      <c r="AV279" s="13" t="s">
        <v>92</v>
      </c>
      <c r="AW279" s="13" t="s">
        <v>35</v>
      </c>
      <c r="AX279" s="13" t="s">
        <v>90</v>
      </c>
      <c r="AY279" s="277" t="s">
        <v>195</v>
      </c>
    </row>
    <row r="280" spans="1:65" s="2" customFormat="1" ht="21.75" customHeight="1">
      <c r="A280" s="41"/>
      <c r="B280" s="42"/>
      <c r="C280" s="250" t="s">
        <v>478</v>
      </c>
      <c r="D280" s="250" t="s">
        <v>196</v>
      </c>
      <c r="E280" s="251" t="s">
        <v>1583</v>
      </c>
      <c r="F280" s="252" t="s">
        <v>1584</v>
      </c>
      <c r="G280" s="253" t="s">
        <v>215</v>
      </c>
      <c r="H280" s="254">
        <v>322.1</v>
      </c>
      <c r="I280" s="255"/>
      <c r="J280" s="256">
        <f>ROUND(I280*H280,2)</f>
        <v>0</v>
      </c>
      <c r="K280" s="257"/>
      <c r="L280" s="44"/>
      <c r="M280" s="258" t="s">
        <v>1</v>
      </c>
      <c r="N280" s="259" t="s">
        <v>47</v>
      </c>
      <c r="O280" s="94"/>
      <c r="P280" s="260">
        <f>O280*H280</f>
        <v>0</v>
      </c>
      <c r="Q280" s="260">
        <v>0</v>
      </c>
      <c r="R280" s="260">
        <f>Q280*H280</f>
        <v>0</v>
      </c>
      <c r="S280" s="260">
        <v>0</v>
      </c>
      <c r="T280" s="261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62" t="s">
        <v>308</v>
      </c>
      <c r="AT280" s="262" t="s">
        <v>196</v>
      </c>
      <c r="AU280" s="262" t="s">
        <v>92</v>
      </c>
      <c r="AY280" s="18" t="s">
        <v>195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8" t="s">
        <v>90</v>
      </c>
      <c r="BK280" s="154">
        <f>ROUND(I280*H280,2)</f>
        <v>0</v>
      </c>
      <c r="BL280" s="18" t="s">
        <v>308</v>
      </c>
      <c r="BM280" s="262" t="s">
        <v>1585</v>
      </c>
    </row>
    <row r="281" spans="1:47" s="2" customFormat="1" ht="12">
      <c r="A281" s="41"/>
      <c r="B281" s="42"/>
      <c r="C281" s="43"/>
      <c r="D281" s="263" t="s">
        <v>202</v>
      </c>
      <c r="E281" s="43"/>
      <c r="F281" s="264" t="s">
        <v>1584</v>
      </c>
      <c r="G281" s="43"/>
      <c r="H281" s="43"/>
      <c r="I281" s="221"/>
      <c r="J281" s="43"/>
      <c r="K281" s="43"/>
      <c r="L281" s="44"/>
      <c r="M281" s="265"/>
      <c r="N281" s="266"/>
      <c r="O281" s="94"/>
      <c r="P281" s="94"/>
      <c r="Q281" s="94"/>
      <c r="R281" s="94"/>
      <c r="S281" s="94"/>
      <c r="T281" s="95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8" t="s">
        <v>202</v>
      </c>
      <c r="AU281" s="18" t="s">
        <v>92</v>
      </c>
    </row>
    <row r="282" spans="1:65" s="2" customFormat="1" ht="24.15" customHeight="1">
      <c r="A282" s="41"/>
      <c r="B282" s="42"/>
      <c r="C282" s="250" t="s">
        <v>485</v>
      </c>
      <c r="D282" s="250" t="s">
        <v>196</v>
      </c>
      <c r="E282" s="251" t="s">
        <v>1586</v>
      </c>
      <c r="F282" s="252" t="s">
        <v>1587</v>
      </c>
      <c r="G282" s="253" t="s">
        <v>873</v>
      </c>
      <c r="H282" s="323"/>
      <c r="I282" s="255"/>
      <c r="J282" s="256">
        <f>ROUND(I282*H282,2)</f>
        <v>0</v>
      </c>
      <c r="K282" s="257"/>
      <c r="L282" s="44"/>
      <c r="M282" s="258" t="s">
        <v>1</v>
      </c>
      <c r="N282" s="259" t="s">
        <v>47</v>
      </c>
      <c r="O282" s="94"/>
      <c r="P282" s="260">
        <f>O282*H282</f>
        <v>0</v>
      </c>
      <c r="Q282" s="260">
        <v>0</v>
      </c>
      <c r="R282" s="260">
        <f>Q282*H282</f>
        <v>0</v>
      </c>
      <c r="S282" s="260">
        <v>0</v>
      </c>
      <c r="T282" s="26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62" t="s">
        <v>308</v>
      </c>
      <c r="AT282" s="262" t="s">
        <v>196</v>
      </c>
      <c r="AU282" s="262" t="s">
        <v>92</v>
      </c>
      <c r="AY282" s="18" t="s">
        <v>195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8" t="s">
        <v>90</v>
      </c>
      <c r="BK282" s="154">
        <f>ROUND(I282*H282,2)</f>
        <v>0</v>
      </c>
      <c r="BL282" s="18" t="s">
        <v>308</v>
      </c>
      <c r="BM282" s="262" t="s">
        <v>1588</v>
      </c>
    </row>
    <row r="283" spans="1:47" s="2" customFormat="1" ht="12">
      <c r="A283" s="41"/>
      <c r="B283" s="42"/>
      <c r="C283" s="43"/>
      <c r="D283" s="263" t="s">
        <v>202</v>
      </c>
      <c r="E283" s="43"/>
      <c r="F283" s="264" t="s">
        <v>1587</v>
      </c>
      <c r="G283" s="43"/>
      <c r="H283" s="43"/>
      <c r="I283" s="221"/>
      <c r="J283" s="43"/>
      <c r="K283" s="43"/>
      <c r="L283" s="44"/>
      <c r="M283" s="265"/>
      <c r="N283" s="266"/>
      <c r="O283" s="94"/>
      <c r="P283" s="94"/>
      <c r="Q283" s="94"/>
      <c r="R283" s="94"/>
      <c r="S283" s="94"/>
      <c r="T283" s="95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8" t="s">
        <v>202</v>
      </c>
      <c r="AU283" s="18" t="s">
        <v>92</v>
      </c>
    </row>
    <row r="284" spans="1:63" s="12" customFormat="1" ht="22.8" customHeight="1">
      <c r="A284" s="12"/>
      <c r="B284" s="236"/>
      <c r="C284" s="237"/>
      <c r="D284" s="238" t="s">
        <v>81</v>
      </c>
      <c r="E284" s="321" t="s">
        <v>1589</v>
      </c>
      <c r="F284" s="321" t="s">
        <v>1590</v>
      </c>
      <c r="G284" s="237"/>
      <c r="H284" s="237"/>
      <c r="I284" s="240"/>
      <c r="J284" s="322">
        <f>BK284</f>
        <v>0</v>
      </c>
      <c r="K284" s="237"/>
      <c r="L284" s="242"/>
      <c r="M284" s="243"/>
      <c r="N284" s="244"/>
      <c r="O284" s="244"/>
      <c r="P284" s="245">
        <f>SUM(P285:P322)</f>
        <v>0</v>
      </c>
      <c r="Q284" s="244"/>
      <c r="R284" s="245">
        <f>SUM(R285:R322)</f>
        <v>0.13060999999999998</v>
      </c>
      <c r="S284" s="244"/>
      <c r="T284" s="246">
        <f>SUM(T285:T322)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47" t="s">
        <v>92</v>
      </c>
      <c r="AT284" s="248" t="s">
        <v>81</v>
      </c>
      <c r="AU284" s="248" t="s">
        <v>90</v>
      </c>
      <c r="AY284" s="247" t="s">
        <v>195</v>
      </c>
      <c r="BK284" s="249">
        <f>SUM(BK285:BK322)</f>
        <v>0</v>
      </c>
    </row>
    <row r="285" spans="1:65" s="2" customFormat="1" ht="24.15" customHeight="1">
      <c r="A285" s="41"/>
      <c r="B285" s="42"/>
      <c r="C285" s="250" t="s">
        <v>492</v>
      </c>
      <c r="D285" s="250" t="s">
        <v>196</v>
      </c>
      <c r="E285" s="251" t="s">
        <v>1591</v>
      </c>
      <c r="F285" s="252" t="s">
        <v>1592</v>
      </c>
      <c r="G285" s="253" t="s">
        <v>845</v>
      </c>
      <c r="H285" s="254">
        <v>2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308</v>
      </c>
      <c r="AT285" s="262" t="s">
        <v>196</v>
      </c>
      <c r="AU285" s="262" t="s">
        <v>92</v>
      </c>
      <c r="AY285" s="18" t="s">
        <v>195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308</v>
      </c>
      <c r="BM285" s="262" t="s">
        <v>1593</v>
      </c>
    </row>
    <row r="286" spans="1:47" s="2" customFormat="1" ht="12">
      <c r="A286" s="41"/>
      <c r="B286" s="42"/>
      <c r="C286" s="43"/>
      <c r="D286" s="263" t="s">
        <v>202</v>
      </c>
      <c r="E286" s="43"/>
      <c r="F286" s="264" t="s">
        <v>1592</v>
      </c>
      <c r="G286" s="43"/>
      <c r="H286" s="43"/>
      <c r="I286" s="221"/>
      <c r="J286" s="43"/>
      <c r="K286" s="43"/>
      <c r="L286" s="44"/>
      <c r="M286" s="265"/>
      <c r="N286" s="266"/>
      <c r="O286" s="94"/>
      <c r="P286" s="94"/>
      <c r="Q286" s="94"/>
      <c r="R286" s="94"/>
      <c r="S286" s="94"/>
      <c r="T286" s="9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8" t="s">
        <v>202</v>
      </c>
      <c r="AU286" s="18" t="s">
        <v>92</v>
      </c>
    </row>
    <row r="287" spans="1:65" s="2" customFormat="1" ht="24.15" customHeight="1">
      <c r="A287" s="41"/>
      <c r="B287" s="42"/>
      <c r="C287" s="250" t="s">
        <v>496</v>
      </c>
      <c r="D287" s="250" t="s">
        <v>196</v>
      </c>
      <c r="E287" s="251" t="s">
        <v>1594</v>
      </c>
      <c r="F287" s="252" t="s">
        <v>1595</v>
      </c>
      <c r="G287" s="253" t="s">
        <v>845</v>
      </c>
      <c r="H287" s="254">
        <v>1</v>
      </c>
      <c r="I287" s="255"/>
      <c r="J287" s="256">
        <f>ROUND(I287*H287,2)</f>
        <v>0</v>
      </c>
      <c r="K287" s="257"/>
      <c r="L287" s="44"/>
      <c r="M287" s="258" t="s">
        <v>1</v>
      </c>
      <c r="N287" s="259" t="s">
        <v>47</v>
      </c>
      <c r="O287" s="94"/>
      <c r="P287" s="260">
        <f>O287*H287</f>
        <v>0</v>
      </c>
      <c r="Q287" s="260">
        <v>0</v>
      </c>
      <c r="R287" s="260">
        <f>Q287*H287</f>
        <v>0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308</v>
      </c>
      <c r="AT287" s="262" t="s">
        <v>196</v>
      </c>
      <c r="AU287" s="262" t="s">
        <v>92</v>
      </c>
      <c r="AY287" s="18" t="s">
        <v>195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308</v>
      </c>
      <c r="BM287" s="262" t="s">
        <v>1596</v>
      </c>
    </row>
    <row r="288" spans="1:47" s="2" customFormat="1" ht="12">
      <c r="A288" s="41"/>
      <c r="B288" s="42"/>
      <c r="C288" s="43"/>
      <c r="D288" s="263" t="s">
        <v>202</v>
      </c>
      <c r="E288" s="43"/>
      <c r="F288" s="264" t="s">
        <v>1595</v>
      </c>
      <c r="G288" s="43"/>
      <c r="H288" s="43"/>
      <c r="I288" s="221"/>
      <c r="J288" s="43"/>
      <c r="K288" s="43"/>
      <c r="L288" s="44"/>
      <c r="M288" s="265"/>
      <c r="N288" s="266"/>
      <c r="O288" s="94"/>
      <c r="P288" s="94"/>
      <c r="Q288" s="94"/>
      <c r="R288" s="94"/>
      <c r="S288" s="94"/>
      <c r="T288" s="95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8" t="s">
        <v>202</v>
      </c>
      <c r="AU288" s="18" t="s">
        <v>92</v>
      </c>
    </row>
    <row r="289" spans="1:65" s="2" customFormat="1" ht="24.15" customHeight="1">
      <c r="A289" s="41"/>
      <c r="B289" s="42"/>
      <c r="C289" s="250" t="s">
        <v>500</v>
      </c>
      <c r="D289" s="250" t="s">
        <v>196</v>
      </c>
      <c r="E289" s="251" t="s">
        <v>1597</v>
      </c>
      <c r="F289" s="252" t="s">
        <v>1598</v>
      </c>
      <c r="G289" s="253" t="s">
        <v>845</v>
      </c>
      <c r="H289" s="254">
        <v>3</v>
      </c>
      <c r="I289" s="255"/>
      <c r="J289" s="256">
        <f>ROUND(I289*H289,2)</f>
        <v>0</v>
      </c>
      <c r="K289" s="257"/>
      <c r="L289" s="44"/>
      <c r="M289" s="258" t="s">
        <v>1</v>
      </c>
      <c r="N289" s="259" t="s">
        <v>47</v>
      </c>
      <c r="O289" s="94"/>
      <c r="P289" s="260">
        <f>O289*H289</f>
        <v>0</v>
      </c>
      <c r="Q289" s="260">
        <v>0</v>
      </c>
      <c r="R289" s="260">
        <f>Q289*H289</f>
        <v>0</v>
      </c>
      <c r="S289" s="260">
        <v>0</v>
      </c>
      <c r="T289" s="26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2" t="s">
        <v>308</v>
      </c>
      <c r="AT289" s="262" t="s">
        <v>196</v>
      </c>
      <c r="AU289" s="262" t="s">
        <v>92</v>
      </c>
      <c r="AY289" s="18" t="s">
        <v>195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90</v>
      </c>
      <c r="BK289" s="154">
        <f>ROUND(I289*H289,2)</f>
        <v>0</v>
      </c>
      <c r="BL289" s="18" t="s">
        <v>308</v>
      </c>
      <c r="BM289" s="262" t="s">
        <v>1599</v>
      </c>
    </row>
    <row r="290" spans="1:47" s="2" customFormat="1" ht="12">
      <c r="A290" s="41"/>
      <c r="B290" s="42"/>
      <c r="C290" s="43"/>
      <c r="D290" s="263" t="s">
        <v>202</v>
      </c>
      <c r="E290" s="43"/>
      <c r="F290" s="264" t="s">
        <v>1598</v>
      </c>
      <c r="G290" s="43"/>
      <c r="H290" s="43"/>
      <c r="I290" s="221"/>
      <c r="J290" s="43"/>
      <c r="K290" s="43"/>
      <c r="L290" s="44"/>
      <c r="M290" s="265"/>
      <c r="N290" s="266"/>
      <c r="O290" s="94"/>
      <c r="P290" s="94"/>
      <c r="Q290" s="94"/>
      <c r="R290" s="94"/>
      <c r="S290" s="94"/>
      <c r="T290" s="95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8" t="s">
        <v>202</v>
      </c>
      <c r="AU290" s="18" t="s">
        <v>92</v>
      </c>
    </row>
    <row r="291" spans="1:65" s="2" customFormat="1" ht="24.15" customHeight="1">
      <c r="A291" s="41"/>
      <c r="B291" s="42"/>
      <c r="C291" s="250" t="s">
        <v>505</v>
      </c>
      <c r="D291" s="250" t="s">
        <v>196</v>
      </c>
      <c r="E291" s="251" t="s">
        <v>1600</v>
      </c>
      <c r="F291" s="252" t="s">
        <v>1601</v>
      </c>
      <c r="G291" s="253" t="s">
        <v>845</v>
      </c>
      <c r="H291" s="254">
        <v>4</v>
      </c>
      <c r="I291" s="255"/>
      <c r="J291" s="256">
        <f>ROUND(I291*H291,2)</f>
        <v>0</v>
      </c>
      <c r="K291" s="257"/>
      <c r="L291" s="44"/>
      <c r="M291" s="258" t="s">
        <v>1</v>
      </c>
      <c r="N291" s="259" t="s">
        <v>47</v>
      </c>
      <c r="O291" s="94"/>
      <c r="P291" s="260">
        <f>O291*H291</f>
        <v>0</v>
      </c>
      <c r="Q291" s="260">
        <v>0</v>
      </c>
      <c r="R291" s="260">
        <f>Q291*H291</f>
        <v>0</v>
      </c>
      <c r="S291" s="260">
        <v>0</v>
      </c>
      <c r="T291" s="26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2" t="s">
        <v>308</v>
      </c>
      <c r="AT291" s="262" t="s">
        <v>196</v>
      </c>
      <c r="AU291" s="262" t="s">
        <v>92</v>
      </c>
      <c r="AY291" s="18" t="s">
        <v>195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90</v>
      </c>
      <c r="BK291" s="154">
        <f>ROUND(I291*H291,2)</f>
        <v>0</v>
      </c>
      <c r="BL291" s="18" t="s">
        <v>308</v>
      </c>
      <c r="BM291" s="262" t="s">
        <v>1602</v>
      </c>
    </row>
    <row r="292" spans="1:47" s="2" customFormat="1" ht="12">
      <c r="A292" s="41"/>
      <c r="B292" s="42"/>
      <c r="C292" s="43"/>
      <c r="D292" s="263" t="s">
        <v>202</v>
      </c>
      <c r="E292" s="43"/>
      <c r="F292" s="264" t="s">
        <v>1601</v>
      </c>
      <c r="G292" s="43"/>
      <c r="H292" s="43"/>
      <c r="I292" s="221"/>
      <c r="J292" s="43"/>
      <c r="K292" s="43"/>
      <c r="L292" s="44"/>
      <c r="M292" s="265"/>
      <c r="N292" s="266"/>
      <c r="O292" s="94"/>
      <c r="P292" s="94"/>
      <c r="Q292" s="94"/>
      <c r="R292" s="94"/>
      <c r="S292" s="94"/>
      <c r="T292" s="95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8" t="s">
        <v>202</v>
      </c>
      <c r="AU292" s="18" t="s">
        <v>92</v>
      </c>
    </row>
    <row r="293" spans="1:65" s="2" customFormat="1" ht="24.15" customHeight="1">
      <c r="A293" s="41"/>
      <c r="B293" s="42"/>
      <c r="C293" s="250" t="s">
        <v>509</v>
      </c>
      <c r="D293" s="250" t="s">
        <v>196</v>
      </c>
      <c r="E293" s="251" t="s">
        <v>1603</v>
      </c>
      <c r="F293" s="252" t="s">
        <v>1604</v>
      </c>
      <c r="G293" s="253" t="s">
        <v>845</v>
      </c>
      <c r="H293" s="254">
        <v>1</v>
      </c>
      <c r="I293" s="255"/>
      <c r="J293" s="256">
        <f>ROUND(I293*H293,2)</f>
        <v>0</v>
      </c>
      <c r="K293" s="257"/>
      <c r="L293" s="44"/>
      <c r="M293" s="258" t="s">
        <v>1</v>
      </c>
      <c r="N293" s="259" t="s">
        <v>47</v>
      </c>
      <c r="O293" s="94"/>
      <c r="P293" s="260">
        <f>O293*H293</f>
        <v>0</v>
      </c>
      <c r="Q293" s="260">
        <v>0</v>
      </c>
      <c r="R293" s="260">
        <f>Q293*H293</f>
        <v>0</v>
      </c>
      <c r="S293" s="260">
        <v>0</v>
      </c>
      <c r="T293" s="261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2" t="s">
        <v>308</v>
      </c>
      <c r="AT293" s="262" t="s">
        <v>196</v>
      </c>
      <c r="AU293" s="262" t="s">
        <v>92</v>
      </c>
      <c r="AY293" s="18" t="s">
        <v>195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90</v>
      </c>
      <c r="BK293" s="154">
        <f>ROUND(I293*H293,2)</f>
        <v>0</v>
      </c>
      <c r="BL293" s="18" t="s">
        <v>308</v>
      </c>
      <c r="BM293" s="262" t="s">
        <v>1605</v>
      </c>
    </row>
    <row r="294" spans="1:47" s="2" customFormat="1" ht="12">
      <c r="A294" s="41"/>
      <c r="B294" s="42"/>
      <c r="C294" s="43"/>
      <c r="D294" s="263" t="s">
        <v>202</v>
      </c>
      <c r="E294" s="43"/>
      <c r="F294" s="264" t="s">
        <v>1604</v>
      </c>
      <c r="G294" s="43"/>
      <c r="H294" s="43"/>
      <c r="I294" s="221"/>
      <c r="J294" s="43"/>
      <c r="K294" s="43"/>
      <c r="L294" s="44"/>
      <c r="M294" s="265"/>
      <c r="N294" s="266"/>
      <c r="O294" s="94"/>
      <c r="P294" s="94"/>
      <c r="Q294" s="94"/>
      <c r="R294" s="94"/>
      <c r="S294" s="94"/>
      <c r="T294" s="95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8" t="s">
        <v>202</v>
      </c>
      <c r="AU294" s="18" t="s">
        <v>92</v>
      </c>
    </row>
    <row r="295" spans="1:65" s="2" customFormat="1" ht="24.15" customHeight="1">
      <c r="A295" s="41"/>
      <c r="B295" s="42"/>
      <c r="C295" s="250" t="s">
        <v>514</v>
      </c>
      <c r="D295" s="250" t="s">
        <v>196</v>
      </c>
      <c r="E295" s="251" t="s">
        <v>1606</v>
      </c>
      <c r="F295" s="252" t="s">
        <v>1607</v>
      </c>
      <c r="G295" s="253" t="s">
        <v>845</v>
      </c>
      <c r="H295" s="254">
        <v>2</v>
      </c>
      <c r="I295" s="255"/>
      <c r="J295" s="256">
        <f>ROUND(I295*H295,2)</f>
        <v>0</v>
      </c>
      <c r="K295" s="257"/>
      <c r="L295" s="44"/>
      <c r="M295" s="258" t="s">
        <v>1</v>
      </c>
      <c r="N295" s="259" t="s">
        <v>47</v>
      </c>
      <c r="O295" s="94"/>
      <c r="P295" s="260">
        <f>O295*H295</f>
        <v>0</v>
      </c>
      <c r="Q295" s="260">
        <v>0</v>
      </c>
      <c r="R295" s="260">
        <f>Q295*H295</f>
        <v>0</v>
      </c>
      <c r="S295" s="260">
        <v>0</v>
      </c>
      <c r="T295" s="261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2" t="s">
        <v>308</v>
      </c>
      <c r="AT295" s="262" t="s">
        <v>196</v>
      </c>
      <c r="AU295" s="262" t="s">
        <v>92</v>
      </c>
      <c r="AY295" s="18" t="s">
        <v>195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8" t="s">
        <v>90</v>
      </c>
      <c r="BK295" s="154">
        <f>ROUND(I295*H295,2)</f>
        <v>0</v>
      </c>
      <c r="BL295" s="18" t="s">
        <v>308</v>
      </c>
      <c r="BM295" s="262" t="s">
        <v>1608</v>
      </c>
    </row>
    <row r="296" spans="1:47" s="2" customFormat="1" ht="12">
      <c r="A296" s="41"/>
      <c r="B296" s="42"/>
      <c r="C296" s="43"/>
      <c r="D296" s="263" t="s">
        <v>202</v>
      </c>
      <c r="E296" s="43"/>
      <c r="F296" s="264" t="s">
        <v>1607</v>
      </c>
      <c r="G296" s="43"/>
      <c r="H296" s="43"/>
      <c r="I296" s="221"/>
      <c r="J296" s="43"/>
      <c r="K296" s="43"/>
      <c r="L296" s="44"/>
      <c r="M296" s="265"/>
      <c r="N296" s="266"/>
      <c r="O296" s="94"/>
      <c r="P296" s="94"/>
      <c r="Q296" s="94"/>
      <c r="R296" s="94"/>
      <c r="S296" s="94"/>
      <c r="T296" s="95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8" t="s">
        <v>202</v>
      </c>
      <c r="AU296" s="18" t="s">
        <v>92</v>
      </c>
    </row>
    <row r="297" spans="1:65" s="2" customFormat="1" ht="16.5" customHeight="1">
      <c r="A297" s="41"/>
      <c r="B297" s="42"/>
      <c r="C297" s="250" t="s">
        <v>520</v>
      </c>
      <c r="D297" s="250" t="s">
        <v>196</v>
      </c>
      <c r="E297" s="251" t="s">
        <v>1609</v>
      </c>
      <c r="F297" s="252" t="s">
        <v>1610</v>
      </c>
      <c r="G297" s="253" t="s">
        <v>845</v>
      </c>
      <c r="H297" s="254">
        <v>3</v>
      </c>
      <c r="I297" s="255"/>
      <c r="J297" s="256">
        <f>ROUND(I297*H297,2)</f>
        <v>0</v>
      </c>
      <c r="K297" s="257"/>
      <c r="L297" s="44"/>
      <c r="M297" s="258" t="s">
        <v>1</v>
      </c>
      <c r="N297" s="259" t="s">
        <v>47</v>
      </c>
      <c r="O297" s="94"/>
      <c r="P297" s="260">
        <f>O297*H297</f>
        <v>0</v>
      </c>
      <c r="Q297" s="260">
        <v>0.00583</v>
      </c>
      <c r="R297" s="260">
        <f>Q297*H297</f>
        <v>0.01749</v>
      </c>
      <c r="S297" s="260">
        <v>0</v>
      </c>
      <c r="T297" s="261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62" t="s">
        <v>308</v>
      </c>
      <c r="AT297" s="262" t="s">
        <v>196</v>
      </c>
      <c r="AU297" s="262" t="s">
        <v>92</v>
      </c>
      <c r="AY297" s="18" t="s">
        <v>195</v>
      </c>
      <c r="BE297" s="154">
        <f>IF(N297="základní",J297,0)</f>
        <v>0</v>
      </c>
      <c r="BF297" s="154">
        <f>IF(N297="snížená",J297,0)</f>
        <v>0</v>
      </c>
      <c r="BG297" s="154">
        <f>IF(N297="zákl. přenesená",J297,0)</f>
        <v>0</v>
      </c>
      <c r="BH297" s="154">
        <f>IF(N297="sníž. přenesená",J297,0)</f>
        <v>0</v>
      </c>
      <c r="BI297" s="154">
        <f>IF(N297="nulová",J297,0)</f>
        <v>0</v>
      </c>
      <c r="BJ297" s="18" t="s">
        <v>90</v>
      </c>
      <c r="BK297" s="154">
        <f>ROUND(I297*H297,2)</f>
        <v>0</v>
      </c>
      <c r="BL297" s="18" t="s">
        <v>308</v>
      </c>
      <c r="BM297" s="262" t="s">
        <v>1611</v>
      </c>
    </row>
    <row r="298" spans="1:47" s="2" customFormat="1" ht="12">
      <c r="A298" s="41"/>
      <c r="B298" s="42"/>
      <c r="C298" s="43"/>
      <c r="D298" s="263" t="s">
        <v>202</v>
      </c>
      <c r="E298" s="43"/>
      <c r="F298" s="264" t="s">
        <v>1610</v>
      </c>
      <c r="G298" s="43"/>
      <c r="H298" s="43"/>
      <c r="I298" s="221"/>
      <c r="J298" s="43"/>
      <c r="K298" s="43"/>
      <c r="L298" s="44"/>
      <c r="M298" s="265"/>
      <c r="N298" s="266"/>
      <c r="O298" s="94"/>
      <c r="P298" s="94"/>
      <c r="Q298" s="94"/>
      <c r="R298" s="94"/>
      <c r="S298" s="94"/>
      <c r="T298" s="95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8" t="s">
        <v>202</v>
      </c>
      <c r="AU298" s="18" t="s">
        <v>92</v>
      </c>
    </row>
    <row r="299" spans="1:65" s="2" customFormat="1" ht="21.75" customHeight="1">
      <c r="A299" s="41"/>
      <c r="B299" s="42"/>
      <c r="C299" s="278" t="s">
        <v>525</v>
      </c>
      <c r="D299" s="278" t="s">
        <v>206</v>
      </c>
      <c r="E299" s="279" t="s">
        <v>1612</v>
      </c>
      <c r="F299" s="280" t="s">
        <v>1613</v>
      </c>
      <c r="G299" s="281" t="s">
        <v>353</v>
      </c>
      <c r="H299" s="282">
        <v>2</v>
      </c>
      <c r="I299" s="283"/>
      <c r="J299" s="284">
        <f>ROUND(I299*H299,2)</f>
        <v>0</v>
      </c>
      <c r="K299" s="285"/>
      <c r="L299" s="286"/>
      <c r="M299" s="287" t="s">
        <v>1</v>
      </c>
      <c r="N299" s="288" t="s">
        <v>47</v>
      </c>
      <c r="O299" s="94"/>
      <c r="P299" s="260">
        <f>O299*H299</f>
        <v>0</v>
      </c>
      <c r="Q299" s="260">
        <v>0.017</v>
      </c>
      <c r="R299" s="260">
        <f>Q299*H299</f>
        <v>0.034</v>
      </c>
      <c r="S299" s="260">
        <v>0</v>
      </c>
      <c r="T299" s="261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62" t="s">
        <v>405</v>
      </c>
      <c r="AT299" s="262" t="s">
        <v>206</v>
      </c>
      <c r="AU299" s="262" t="s">
        <v>92</v>
      </c>
      <c r="AY299" s="18" t="s">
        <v>195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8" t="s">
        <v>90</v>
      </c>
      <c r="BK299" s="154">
        <f>ROUND(I299*H299,2)</f>
        <v>0</v>
      </c>
      <c r="BL299" s="18" t="s">
        <v>308</v>
      </c>
      <c r="BM299" s="262" t="s">
        <v>1614</v>
      </c>
    </row>
    <row r="300" spans="1:47" s="2" customFormat="1" ht="12">
      <c r="A300" s="41"/>
      <c r="B300" s="42"/>
      <c r="C300" s="43"/>
      <c r="D300" s="263" t="s">
        <v>202</v>
      </c>
      <c r="E300" s="43"/>
      <c r="F300" s="264" t="s">
        <v>1613</v>
      </c>
      <c r="G300" s="43"/>
      <c r="H300" s="43"/>
      <c r="I300" s="221"/>
      <c r="J300" s="43"/>
      <c r="K300" s="43"/>
      <c r="L300" s="44"/>
      <c r="M300" s="265"/>
      <c r="N300" s="266"/>
      <c r="O300" s="94"/>
      <c r="P300" s="94"/>
      <c r="Q300" s="94"/>
      <c r="R300" s="94"/>
      <c r="S300" s="94"/>
      <c r="T300" s="95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8" t="s">
        <v>202</v>
      </c>
      <c r="AU300" s="18" t="s">
        <v>92</v>
      </c>
    </row>
    <row r="301" spans="1:65" s="2" customFormat="1" ht="24.15" customHeight="1">
      <c r="A301" s="41"/>
      <c r="B301" s="42"/>
      <c r="C301" s="278" t="s">
        <v>531</v>
      </c>
      <c r="D301" s="278" t="s">
        <v>206</v>
      </c>
      <c r="E301" s="279" t="s">
        <v>1615</v>
      </c>
      <c r="F301" s="280" t="s">
        <v>1616</v>
      </c>
      <c r="G301" s="281" t="s">
        <v>353</v>
      </c>
      <c r="H301" s="282">
        <v>1</v>
      </c>
      <c r="I301" s="283"/>
      <c r="J301" s="284">
        <f>ROUND(I301*H301,2)</f>
        <v>0</v>
      </c>
      <c r="K301" s="285"/>
      <c r="L301" s="286"/>
      <c r="M301" s="287" t="s">
        <v>1</v>
      </c>
      <c r="N301" s="288" t="s">
        <v>47</v>
      </c>
      <c r="O301" s="94"/>
      <c r="P301" s="260">
        <f>O301*H301</f>
        <v>0</v>
      </c>
      <c r="Q301" s="260">
        <v>0.017</v>
      </c>
      <c r="R301" s="260">
        <f>Q301*H301</f>
        <v>0.017</v>
      </c>
      <c r="S301" s="260">
        <v>0</v>
      </c>
      <c r="T301" s="26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2" t="s">
        <v>405</v>
      </c>
      <c r="AT301" s="262" t="s">
        <v>206</v>
      </c>
      <c r="AU301" s="262" t="s">
        <v>92</v>
      </c>
      <c r="AY301" s="18" t="s">
        <v>195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8" t="s">
        <v>90</v>
      </c>
      <c r="BK301" s="154">
        <f>ROUND(I301*H301,2)</f>
        <v>0</v>
      </c>
      <c r="BL301" s="18" t="s">
        <v>308</v>
      </c>
      <c r="BM301" s="262" t="s">
        <v>1617</v>
      </c>
    </row>
    <row r="302" spans="1:47" s="2" customFormat="1" ht="12">
      <c r="A302" s="41"/>
      <c r="B302" s="42"/>
      <c r="C302" s="43"/>
      <c r="D302" s="263" t="s">
        <v>202</v>
      </c>
      <c r="E302" s="43"/>
      <c r="F302" s="264" t="s">
        <v>1616</v>
      </c>
      <c r="G302" s="43"/>
      <c r="H302" s="43"/>
      <c r="I302" s="221"/>
      <c r="J302" s="43"/>
      <c r="K302" s="43"/>
      <c r="L302" s="44"/>
      <c r="M302" s="265"/>
      <c r="N302" s="266"/>
      <c r="O302" s="94"/>
      <c r="P302" s="94"/>
      <c r="Q302" s="94"/>
      <c r="R302" s="94"/>
      <c r="S302" s="94"/>
      <c r="T302" s="95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8" t="s">
        <v>202</v>
      </c>
      <c r="AU302" s="18" t="s">
        <v>92</v>
      </c>
    </row>
    <row r="303" spans="1:65" s="2" customFormat="1" ht="24.15" customHeight="1">
      <c r="A303" s="41"/>
      <c r="B303" s="42"/>
      <c r="C303" s="250" t="s">
        <v>539</v>
      </c>
      <c r="D303" s="250" t="s">
        <v>196</v>
      </c>
      <c r="E303" s="251" t="s">
        <v>1618</v>
      </c>
      <c r="F303" s="252" t="s">
        <v>1619</v>
      </c>
      <c r="G303" s="253" t="s">
        <v>845</v>
      </c>
      <c r="H303" s="254">
        <v>1</v>
      </c>
      <c r="I303" s="255"/>
      <c r="J303" s="256">
        <f>ROUND(I303*H303,2)</f>
        <v>0</v>
      </c>
      <c r="K303" s="257"/>
      <c r="L303" s="44"/>
      <c r="M303" s="258" t="s">
        <v>1</v>
      </c>
      <c r="N303" s="259" t="s">
        <v>47</v>
      </c>
      <c r="O303" s="94"/>
      <c r="P303" s="260">
        <f>O303*H303</f>
        <v>0</v>
      </c>
      <c r="Q303" s="260">
        <v>0.03421</v>
      </c>
      <c r="R303" s="260">
        <f>Q303*H303</f>
        <v>0.03421</v>
      </c>
      <c r="S303" s="260">
        <v>0</v>
      </c>
      <c r="T303" s="26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2" t="s">
        <v>308</v>
      </c>
      <c r="AT303" s="262" t="s">
        <v>196</v>
      </c>
      <c r="AU303" s="262" t="s">
        <v>92</v>
      </c>
      <c r="AY303" s="18" t="s">
        <v>195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8" t="s">
        <v>90</v>
      </c>
      <c r="BK303" s="154">
        <f>ROUND(I303*H303,2)</f>
        <v>0</v>
      </c>
      <c r="BL303" s="18" t="s">
        <v>308</v>
      </c>
      <c r="BM303" s="262" t="s">
        <v>1620</v>
      </c>
    </row>
    <row r="304" spans="1:47" s="2" customFormat="1" ht="12">
      <c r="A304" s="41"/>
      <c r="B304" s="42"/>
      <c r="C304" s="43"/>
      <c r="D304" s="263" t="s">
        <v>202</v>
      </c>
      <c r="E304" s="43"/>
      <c r="F304" s="264" t="s">
        <v>1619</v>
      </c>
      <c r="G304" s="43"/>
      <c r="H304" s="43"/>
      <c r="I304" s="221"/>
      <c r="J304" s="43"/>
      <c r="K304" s="43"/>
      <c r="L304" s="44"/>
      <c r="M304" s="265"/>
      <c r="N304" s="266"/>
      <c r="O304" s="94"/>
      <c r="P304" s="94"/>
      <c r="Q304" s="94"/>
      <c r="R304" s="94"/>
      <c r="S304" s="94"/>
      <c r="T304" s="95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8" t="s">
        <v>202</v>
      </c>
      <c r="AU304" s="18" t="s">
        <v>92</v>
      </c>
    </row>
    <row r="305" spans="1:65" s="2" customFormat="1" ht="37.8" customHeight="1">
      <c r="A305" s="41"/>
      <c r="B305" s="42"/>
      <c r="C305" s="250" t="s">
        <v>548</v>
      </c>
      <c r="D305" s="250" t="s">
        <v>196</v>
      </c>
      <c r="E305" s="251" t="s">
        <v>1621</v>
      </c>
      <c r="F305" s="252" t="s">
        <v>1622</v>
      </c>
      <c r="G305" s="253" t="s">
        <v>845</v>
      </c>
      <c r="H305" s="254">
        <v>3</v>
      </c>
      <c r="I305" s="255"/>
      <c r="J305" s="256">
        <f>ROUND(I305*H305,2)</f>
        <v>0</v>
      </c>
      <c r="K305" s="257"/>
      <c r="L305" s="44"/>
      <c r="M305" s="258" t="s">
        <v>1</v>
      </c>
      <c r="N305" s="259" t="s">
        <v>47</v>
      </c>
      <c r="O305" s="94"/>
      <c r="P305" s="260">
        <f>O305*H305</f>
        <v>0</v>
      </c>
      <c r="Q305" s="260">
        <v>0</v>
      </c>
      <c r="R305" s="260">
        <f>Q305*H305</f>
        <v>0</v>
      </c>
      <c r="S305" s="260">
        <v>0</v>
      </c>
      <c r="T305" s="26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2" t="s">
        <v>308</v>
      </c>
      <c r="AT305" s="262" t="s">
        <v>196</v>
      </c>
      <c r="AU305" s="262" t="s">
        <v>92</v>
      </c>
      <c r="AY305" s="18" t="s">
        <v>195</v>
      </c>
      <c r="BE305" s="154">
        <f>IF(N305="základní",J305,0)</f>
        <v>0</v>
      </c>
      <c r="BF305" s="154">
        <f>IF(N305="snížená",J305,0)</f>
        <v>0</v>
      </c>
      <c r="BG305" s="154">
        <f>IF(N305="zákl. přenesená",J305,0)</f>
        <v>0</v>
      </c>
      <c r="BH305" s="154">
        <f>IF(N305="sníž. přenesená",J305,0)</f>
        <v>0</v>
      </c>
      <c r="BI305" s="154">
        <f>IF(N305="nulová",J305,0)</f>
        <v>0</v>
      </c>
      <c r="BJ305" s="18" t="s">
        <v>90</v>
      </c>
      <c r="BK305" s="154">
        <f>ROUND(I305*H305,2)</f>
        <v>0</v>
      </c>
      <c r="BL305" s="18" t="s">
        <v>308</v>
      </c>
      <c r="BM305" s="262" t="s">
        <v>1623</v>
      </c>
    </row>
    <row r="306" spans="1:47" s="2" customFormat="1" ht="12">
      <c r="A306" s="41"/>
      <c r="B306" s="42"/>
      <c r="C306" s="43"/>
      <c r="D306" s="263" t="s">
        <v>202</v>
      </c>
      <c r="E306" s="43"/>
      <c r="F306" s="264" t="s">
        <v>1622</v>
      </c>
      <c r="G306" s="43"/>
      <c r="H306" s="43"/>
      <c r="I306" s="221"/>
      <c r="J306" s="43"/>
      <c r="K306" s="43"/>
      <c r="L306" s="44"/>
      <c r="M306" s="265"/>
      <c r="N306" s="266"/>
      <c r="O306" s="94"/>
      <c r="P306" s="94"/>
      <c r="Q306" s="94"/>
      <c r="R306" s="94"/>
      <c r="S306" s="94"/>
      <c r="T306" s="95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8" t="s">
        <v>202</v>
      </c>
      <c r="AU306" s="18" t="s">
        <v>92</v>
      </c>
    </row>
    <row r="307" spans="1:65" s="2" customFormat="1" ht="24.15" customHeight="1">
      <c r="A307" s="41"/>
      <c r="B307" s="42"/>
      <c r="C307" s="250" t="s">
        <v>556</v>
      </c>
      <c r="D307" s="250" t="s">
        <v>196</v>
      </c>
      <c r="E307" s="251" t="s">
        <v>1624</v>
      </c>
      <c r="F307" s="252" t="s">
        <v>1625</v>
      </c>
      <c r="G307" s="253" t="s">
        <v>845</v>
      </c>
      <c r="H307" s="254">
        <v>1</v>
      </c>
      <c r="I307" s="255"/>
      <c r="J307" s="256">
        <f>ROUND(I307*H307,2)</f>
        <v>0</v>
      </c>
      <c r="K307" s="257"/>
      <c r="L307" s="44"/>
      <c r="M307" s="258" t="s">
        <v>1</v>
      </c>
      <c r="N307" s="259" t="s">
        <v>47</v>
      </c>
      <c r="O307" s="94"/>
      <c r="P307" s="260">
        <f>O307*H307</f>
        <v>0</v>
      </c>
      <c r="Q307" s="260">
        <v>0</v>
      </c>
      <c r="R307" s="260">
        <f>Q307*H307</f>
        <v>0</v>
      </c>
      <c r="S307" s="260">
        <v>0</v>
      </c>
      <c r="T307" s="26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2" t="s">
        <v>308</v>
      </c>
      <c r="AT307" s="262" t="s">
        <v>196</v>
      </c>
      <c r="AU307" s="262" t="s">
        <v>92</v>
      </c>
      <c r="AY307" s="18" t="s">
        <v>195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8" t="s">
        <v>90</v>
      </c>
      <c r="BK307" s="154">
        <f>ROUND(I307*H307,2)</f>
        <v>0</v>
      </c>
      <c r="BL307" s="18" t="s">
        <v>308</v>
      </c>
      <c r="BM307" s="262" t="s">
        <v>1626</v>
      </c>
    </row>
    <row r="308" spans="1:47" s="2" customFormat="1" ht="12">
      <c r="A308" s="41"/>
      <c r="B308" s="42"/>
      <c r="C308" s="43"/>
      <c r="D308" s="263" t="s">
        <v>202</v>
      </c>
      <c r="E308" s="43"/>
      <c r="F308" s="264" t="s">
        <v>1625</v>
      </c>
      <c r="G308" s="43"/>
      <c r="H308" s="43"/>
      <c r="I308" s="221"/>
      <c r="J308" s="43"/>
      <c r="K308" s="43"/>
      <c r="L308" s="44"/>
      <c r="M308" s="265"/>
      <c r="N308" s="266"/>
      <c r="O308" s="94"/>
      <c r="P308" s="94"/>
      <c r="Q308" s="94"/>
      <c r="R308" s="94"/>
      <c r="S308" s="94"/>
      <c r="T308" s="95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8" t="s">
        <v>202</v>
      </c>
      <c r="AU308" s="18" t="s">
        <v>92</v>
      </c>
    </row>
    <row r="309" spans="1:65" s="2" customFormat="1" ht="24.15" customHeight="1">
      <c r="A309" s="41"/>
      <c r="B309" s="42"/>
      <c r="C309" s="250" t="s">
        <v>563</v>
      </c>
      <c r="D309" s="250" t="s">
        <v>196</v>
      </c>
      <c r="E309" s="251" t="s">
        <v>1627</v>
      </c>
      <c r="F309" s="252" t="s">
        <v>1628</v>
      </c>
      <c r="G309" s="253" t="s">
        <v>845</v>
      </c>
      <c r="H309" s="254">
        <v>20</v>
      </c>
      <c r="I309" s="255"/>
      <c r="J309" s="256">
        <f>ROUND(I309*H309,2)</f>
        <v>0</v>
      </c>
      <c r="K309" s="257"/>
      <c r="L309" s="44"/>
      <c r="M309" s="258" t="s">
        <v>1</v>
      </c>
      <c r="N309" s="259" t="s">
        <v>47</v>
      </c>
      <c r="O309" s="94"/>
      <c r="P309" s="260">
        <f>O309*H309</f>
        <v>0</v>
      </c>
      <c r="Q309" s="260">
        <v>0</v>
      </c>
      <c r="R309" s="260">
        <f>Q309*H309</f>
        <v>0</v>
      </c>
      <c r="S309" s="260">
        <v>0</v>
      </c>
      <c r="T309" s="261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2" t="s">
        <v>308</v>
      </c>
      <c r="AT309" s="262" t="s">
        <v>196</v>
      </c>
      <c r="AU309" s="262" t="s">
        <v>92</v>
      </c>
      <c r="AY309" s="18" t="s">
        <v>195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8" t="s">
        <v>90</v>
      </c>
      <c r="BK309" s="154">
        <f>ROUND(I309*H309,2)</f>
        <v>0</v>
      </c>
      <c r="BL309" s="18" t="s">
        <v>308</v>
      </c>
      <c r="BM309" s="262" t="s">
        <v>1629</v>
      </c>
    </row>
    <row r="310" spans="1:47" s="2" customFormat="1" ht="12">
      <c r="A310" s="41"/>
      <c r="B310" s="42"/>
      <c r="C310" s="43"/>
      <c r="D310" s="263" t="s">
        <v>202</v>
      </c>
      <c r="E310" s="43"/>
      <c r="F310" s="264" t="s">
        <v>1628</v>
      </c>
      <c r="G310" s="43"/>
      <c r="H310" s="43"/>
      <c r="I310" s="221"/>
      <c r="J310" s="43"/>
      <c r="K310" s="43"/>
      <c r="L310" s="44"/>
      <c r="M310" s="265"/>
      <c r="N310" s="266"/>
      <c r="O310" s="94"/>
      <c r="P310" s="94"/>
      <c r="Q310" s="94"/>
      <c r="R310" s="94"/>
      <c r="S310" s="94"/>
      <c r="T310" s="95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8" t="s">
        <v>202</v>
      </c>
      <c r="AU310" s="18" t="s">
        <v>92</v>
      </c>
    </row>
    <row r="311" spans="1:65" s="2" customFormat="1" ht="24.15" customHeight="1">
      <c r="A311" s="41"/>
      <c r="B311" s="42"/>
      <c r="C311" s="250" t="s">
        <v>568</v>
      </c>
      <c r="D311" s="250" t="s">
        <v>196</v>
      </c>
      <c r="E311" s="251" t="s">
        <v>1630</v>
      </c>
      <c r="F311" s="252" t="s">
        <v>1631</v>
      </c>
      <c r="G311" s="253" t="s">
        <v>845</v>
      </c>
      <c r="H311" s="254">
        <v>20</v>
      </c>
      <c r="I311" s="255"/>
      <c r="J311" s="256">
        <f>ROUND(I311*H311,2)</f>
        <v>0</v>
      </c>
      <c r="K311" s="257"/>
      <c r="L311" s="44"/>
      <c r="M311" s="258" t="s">
        <v>1</v>
      </c>
      <c r="N311" s="259" t="s">
        <v>47</v>
      </c>
      <c r="O311" s="94"/>
      <c r="P311" s="260">
        <f>O311*H311</f>
        <v>0</v>
      </c>
      <c r="Q311" s="260">
        <v>0.00019</v>
      </c>
      <c r="R311" s="260">
        <f>Q311*H311</f>
        <v>0.0038000000000000004</v>
      </c>
      <c r="S311" s="260">
        <v>0</v>
      </c>
      <c r="T311" s="261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62" t="s">
        <v>308</v>
      </c>
      <c r="AT311" s="262" t="s">
        <v>196</v>
      </c>
      <c r="AU311" s="262" t="s">
        <v>92</v>
      </c>
      <c r="AY311" s="18" t="s">
        <v>195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8" t="s">
        <v>90</v>
      </c>
      <c r="BK311" s="154">
        <f>ROUND(I311*H311,2)</f>
        <v>0</v>
      </c>
      <c r="BL311" s="18" t="s">
        <v>308</v>
      </c>
      <c r="BM311" s="262" t="s">
        <v>1632</v>
      </c>
    </row>
    <row r="312" spans="1:47" s="2" customFormat="1" ht="12">
      <c r="A312" s="41"/>
      <c r="B312" s="42"/>
      <c r="C312" s="43"/>
      <c r="D312" s="263" t="s">
        <v>202</v>
      </c>
      <c r="E312" s="43"/>
      <c r="F312" s="264" t="s">
        <v>1631</v>
      </c>
      <c r="G312" s="43"/>
      <c r="H312" s="43"/>
      <c r="I312" s="221"/>
      <c r="J312" s="43"/>
      <c r="K312" s="43"/>
      <c r="L312" s="44"/>
      <c r="M312" s="265"/>
      <c r="N312" s="266"/>
      <c r="O312" s="94"/>
      <c r="P312" s="94"/>
      <c r="Q312" s="94"/>
      <c r="R312" s="94"/>
      <c r="S312" s="94"/>
      <c r="T312" s="95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8" t="s">
        <v>202</v>
      </c>
      <c r="AU312" s="18" t="s">
        <v>92</v>
      </c>
    </row>
    <row r="313" spans="1:65" s="2" customFormat="1" ht="16.5" customHeight="1">
      <c r="A313" s="41"/>
      <c r="B313" s="42"/>
      <c r="C313" s="250" t="s">
        <v>572</v>
      </c>
      <c r="D313" s="250" t="s">
        <v>196</v>
      </c>
      <c r="E313" s="251" t="s">
        <v>1633</v>
      </c>
      <c r="F313" s="252" t="s">
        <v>1634</v>
      </c>
      <c r="G313" s="253" t="s">
        <v>845</v>
      </c>
      <c r="H313" s="254">
        <v>7</v>
      </c>
      <c r="I313" s="255"/>
      <c r="J313" s="256">
        <f>ROUND(I313*H313,2)</f>
        <v>0</v>
      </c>
      <c r="K313" s="257"/>
      <c r="L313" s="44"/>
      <c r="M313" s="258" t="s">
        <v>1</v>
      </c>
      <c r="N313" s="259" t="s">
        <v>47</v>
      </c>
      <c r="O313" s="94"/>
      <c r="P313" s="260">
        <f>O313*H313</f>
        <v>0</v>
      </c>
      <c r="Q313" s="260">
        <v>0.00184</v>
      </c>
      <c r="R313" s="260">
        <f>Q313*H313</f>
        <v>0.01288</v>
      </c>
      <c r="S313" s="260">
        <v>0</v>
      </c>
      <c r="T313" s="261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62" t="s">
        <v>308</v>
      </c>
      <c r="AT313" s="262" t="s">
        <v>196</v>
      </c>
      <c r="AU313" s="262" t="s">
        <v>92</v>
      </c>
      <c r="AY313" s="18" t="s">
        <v>195</v>
      </c>
      <c r="BE313" s="154">
        <f>IF(N313="základní",J313,0)</f>
        <v>0</v>
      </c>
      <c r="BF313" s="154">
        <f>IF(N313="snížená",J313,0)</f>
        <v>0</v>
      </c>
      <c r="BG313" s="154">
        <f>IF(N313="zákl. přenesená",J313,0)</f>
        <v>0</v>
      </c>
      <c r="BH313" s="154">
        <f>IF(N313="sníž. přenesená",J313,0)</f>
        <v>0</v>
      </c>
      <c r="BI313" s="154">
        <f>IF(N313="nulová",J313,0)</f>
        <v>0</v>
      </c>
      <c r="BJ313" s="18" t="s">
        <v>90</v>
      </c>
      <c r="BK313" s="154">
        <f>ROUND(I313*H313,2)</f>
        <v>0</v>
      </c>
      <c r="BL313" s="18" t="s">
        <v>308</v>
      </c>
      <c r="BM313" s="262" t="s">
        <v>1635</v>
      </c>
    </row>
    <row r="314" spans="1:47" s="2" customFormat="1" ht="12">
      <c r="A314" s="41"/>
      <c r="B314" s="42"/>
      <c r="C314" s="43"/>
      <c r="D314" s="263" t="s">
        <v>202</v>
      </c>
      <c r="E314" s="43"/>
      <c r="F314" s="264" t="s">
        <v>1634</v>
      </c>
      <c r="G314" s="43"/>
      <c r="H314" s="43"/>
      <c r="I314" s="221"/>
      <c r="J314" s="43"/>
      <c r="K314" s="43"/>
      <c r="L314" s="44"/>
      <c r="M314" s="265"/>
      <c r="N314" s="266"/>
      <c r="O314" s="94"/>
      <c r="P314" s="94"/>
      <c r="Q314" s="94"/>
      <c r="R314" s="94"/>
      <c r="S314" s="94"/>
      <c r="T314" s="95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8" t="s">
        <v>202</v>
      </c>
      <c r="AU314" s="18" t="s">
        <v>92</v>
      </c>
    </row>
    <row r="315" spans="1:65" s="2" customFormat="1" ht="21.75" customHeight="1">
      <c r="A315" s="41"/>
      <c r="B315" s="42"/>
      <c r="C315" s="250" t="s">
        <v>576</v>
      </c>
      <c r="D315" s="250" t="s">
        <v>196</v>
      </c>
      <c r="E315" s="251" t="s">
        <v>1636</v>
      </c>
      <c r="F315" s="252" t="s">
        <v>1637</v>
      </c>
      <c r="G315" s="253" t="s">
        <v>353</v>
      </c>
      <c r="H315" s="254">
        <v>1</v>
      </c>
      <c r="I315" s="255"/>
      <c r="J315" s="256">
        <f>ROUND(I315*H315,2)</f>
        <v>0</v>
      </c>
      <c r="K315" s="257"/>
      <c r="L315" s="44"/>
      <c r="M315" s="258" t="s">
        <v>1</v>
      </c>
      <c r="N315" s="259" t="s">
        <v>47</v>
      </c>
      <c r="O315" s="94"/>
      <c r="P315" s="260">
        <f>O315*H315</f>
        <v>0</v>
      </c>
      <c r="Q315" s="260">
        <v>0.00016</v>
      </c>
      <c r="R315" s="260">
        <f>Q315*H315</f>
        <v>0.00016</v>
      </c>
      <c r="S315" s="260">
        <v>0</v>
      </c>
      <c r="T315" s="261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2" t="s">
        <v>308</v>
      </c>
      <c r="AT315" s="262" t="s">
        <v>196</v>
      </c>
      <c r="AU315" s="262" t="s">
        <v>92</v>
      </c>
      <c r="AY315" s="18" t="s">
        <v>195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8" t="s">
        <v>90</v>
      </c>
      <c r="BK315" s="154">
        <f>ROUND(I315*H315,2)</f>
        <v>0</v>
      </c>
      <c r="BL315" s="18" t="s">
        <v>308</v>
      </c>
      <c r="BM315" s="262" t="s">
        <v>1638</v>
      </c>
    </row>
    <row r="316" spans="1:47" s="2" customFormat="1" ht="12">
      <c r="A316" s="41"/>
      <c r="B316" s="42"/>
      <c r="C316" s="43"/>
      <c r="D316" s="263" t="s">
        <v>202</v>
      </c>
      <c r="E316" s="43"/>
      <c r="F316" s="264" t="s">
        <v>1637</v>
      </c>
      <c r="G316" s="43"/>
      <c r="H316" s="43"/>
      <c r="I316" s="221"/>
      <c r="J316" s="43"/>
      <c r="K316" s="43"/>
      <c r="L316" s="44"/>
      <c r="M316" s="265"/>
      <c r="N316" s="266"/>
      <c r="O316" s="94"/>
      <c r="P316" s="94"/>
      <c r="Q316" s="94"/>
      <c r="R316" s="94"/>
      <c r="S316" s="94"/>
      <c r="T316" s="95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18" t="s">
        <v>202</v>
      </c>
      <c r="AU316" s="18" t="s">
        <v>92</v>
      </c>
    </row>
    <row r="317" spans="1:65" s="2" customFormat="1" ht="24.15" customHeight="1">
      <c r="A317" s="41"/>
      <c r="B317" s="42"/>
      <c r="C317" s="278" t="s">
        <v>580</v>
      </c>
      <c r="D317" s="278" t="s">
        <v>206</v>
      </c>
      <c r="E317" s="279" t="s">
        <v>1639</v>
      </c>
      <c r="F317" s="280" t="s">
        <v>1640</v>
      </c>
      <c r="G317" s="281" t="s">
        <v>353</v>
      </c>
      <c r="H317" s="282">
        <v>1</v>
      </c>
      <c r="I317" s="283"/>
      <c r="J317" s="284">
        <f>ROUND(I317*H317,2)</f>
        <v>0</v>
      </c>
      <c r="K317" s="285"/>
      <c r="L317" s="286"/>
      <c r="M317" s="287" t="s">
        <v>1</v>
      </c>
      <c r="N317" s="288" t="s">
        <v>47</v>
      </c>
      <c r="O317" s="94"/>
      <c r="P317" s="260">
        <f>O317*H317</f>
        <v>0</v>
      </c>
      <c r="Q317" s="260">
        <v>0.0018</v>
      </c>
      <c r="R317" s="260">
        <f>Q317*H317</f>
        <v>0.0018</v>
      </c>
      <c r="S317" s="260">
        <v>0</v>
      </c>
      <c r="T317" s="261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2" t="s">
        <v>405</v>
      </c>
      <c r="AT317" s="262" t="s">
        <v>206</v>
      </c>
      <c r="AU317" s="262" t="s">
        <v>92</v>
      </c>
      <c r="AY317" s="18" t="s">
        <v>195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8" t="s">
        <v>90</v>
      </c>
      <c r="BK317" s="154">
        <f>ROUND(I317*H317,2)</f>
        <v>0</v>
      </c>
      <c r="BL317" s="18" t="s">
        <v>308</v>
      </c>
      <c r="BM317" s="262" t="s">
        <v>1641</v>
      </c>
    </row>
    <row r="318" spans="1:47" s="2" customFormat="1" ht="12">
      <c r="A318" s="41"/>
      <c r="B318" s="42"/>
      <c r="C318" s="43"/>
      <c r="D318" s="263" t="s">
        <v>202</v>
      </c>
      <c r="E318" s="43"/>
      <c r="F318" s="264" t="s">
        <v>1640</v>
      </c>
      <c r="G318" s="43"/>
      <c r="H318" s="43"/>
      <c r="I318" s="221"/>
      <c r="J318" s="43"/>
      <c r="K318" s="43"/>
      <c r="L318" s="44"/>
      <c r="M318" s="265"/>
      <c r="N318" s="266"/>
      <c r="O318" s="94"/>
      <c r="P318" s="94"/>
      <c r="Q318" s="94"/>
      <c r="R318" s="94"/>
      <c r="S318" s="94"/>
      <c r="T318" s="95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8" t="s">
        <v>202</v>
      </c>
      <c r="AU318" s="18" t="s">
        <v>92</v>
      </c>
    </row>
    <row r="319" spans="1:65" s="2" customFormat="1" ht="24.15" customHeight="1">
      <c r="A319" s="41"/>
      <c r="B319" s="42"/>
      <c r="C319" s="250" t="s">
        <v>584</v>
      </c>
      <c r="D319" s="250" t="s">
        <v>196</v>
      </c>
      <c r="E319" s="251" t="s">
        <v>1642</v>
      </c>
      <c r="F319" s="252" t="s">
        <v>1643</v>
      </c>
      <c r="G319" s="253" t="s">
        <v>845</v>
      </c>
      <c r="H319" s="254">
        <v>3</v>
      </c>
      <c r="I319" s="255"/>
      <c r="J319" s="256">
        <f>ROUND(I319*H319,2)</f>
        <v>0</v>
      </c>
      <c r="K319" s="257"/>
      <c r="L319" s="44"/>
      <c r="M319" s="258" t="s">
        <v>1</v>
      </c>
      <c r="N319" s="259" t="s">
        <v>47</v>
      </c>
      <c r="O319" s="94"/>
      <c r="P319" s="260">
        <f>O319*H319</f>
        <v>0</v>
      </c>
      <c r="Q319" s="260">
        <v>0.00309</v>
      </c>
      <c r="R319" s="260">
        <f>Q319*H319</f>
        <v>0.00927</v>
      </c>
      <c r="S319" s="260">
        <v>0</v>
      </c>
      <c r="T319" s="261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62" t="s">
        <v>308</v>
      </c>
      <c r="AT319" s="262" t="s">
        <v>196</v>
      </c>
      <c r="AU319" s="262" t="s">
        <v>92</v>
      </c>
      <c r="AY319" s="18" t="s">
        <v>195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8" t="s">
        <v>90</v>
      </c>
      <c r="BK319" s="154">
        <f>ROUND(I319*H319,2)</f>
        <v>0</v>
      </c>
      <c r="BL319" s="18" t="s">
        <v>308</v>
      </c>
      <c r="BM319" s="262" t="s">
        <v>1644</v>
      </c>
    </row>
    <row r="320" spans="1:47" s="2" customFormat="1" ht="12">
      <c r="A320" s="41"/>
      <c r="B320" s="42"/>
      <c r="C320" s="43"/>
      <c r="D320" s="263" t="s">
        <v>202</v>
      </c>
      <c r="E320" s="43"/>
      <c r="F320" s="264" t="s">
        <v>1643</v>
      </c>
      <c r="G320" s="43"/>
      <c r="H320" s="43"/>
      <c r="I320" s="221"/>
      <c r="J320" s="43"/>
      <c r="K320" s="43"/>
      <c r="L320" s="44"/>
      <c r="M320" s="265"/>
      <c r="N320" s="266"/>
      <c r="O320" s="94"/>
      <c r="P320" s="94"/>
      <c r="Q320" s="94"/>
      <c r="R320" s="94"/>
      <c r="S320" s="94"/>
      <c r="T320" s="95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8" t="s">
        <v>202</v>
      </c>
      <c r="AU320" s="18" t="s">
        <v>92</v>
      </c>
    </row>
    <row r="321" spans="1:65" s="2" customFormat="1" ht="24.15" customHeight="1">
      <c r="A321" s="41"/>
      <c r="B321" s="42"/>
      <c r="C321" s="250" t="s">
        <v>589</v>
      </c>
      <c r="D321" s="250" t="s">
        <v>196</v>
      </c>
      <c r="E321" s="251" t="s">
        <v>1645</v>
      </c>
      <c r="F321" s="252" t="s">
        <v>1646</v>
      </c>
      <c r="G321" s="253" t="s">
        <v>873</v>
      </c>
      <c r="H321" s="323"/>
      <c r="I321" s="255"/>
      <c r="J321" s="256">
        <f>ROUND(I321*H321,2)</f>
        <v>0</v>
      </c>
      <c r="K321" s="257"/>
      <c r="L321" s="44"/>
      <c r="M321" s="258" t="s">
        <v>1</v>
      </c>
      <c r="N321" s="259" t="s">
        <v>47</v>
      </c>
      <c r="O321" s="94"/>
      <c r="P321" s="260">
        <f>O321*H321</f>
        <v>0</v>
      </c>
      <c r="Q321" s="260">
        <v>0</v>
      </c>
      <c r="R321" s="260">
        <f>Q321*H321</f>
        <v>0</v>
      </c>
      <c r="S321" s="260">
        <v>0</v>
      </c>
      <c r="T321" s="261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62" t="s">
        <v>308</v>
      </c>
      <c r="AT321" s="262" t="s">
        <v>196</v>
      </c>
      <c r="AU321" s="262" t="s">
        <v>92</v>
      </c>
      <c r="AY321" s="18" t="s">
        <v>195</v>
      </c>
      <c r="BE321" s="154">
        <f>IF(N321="základní",J321,0)</f>
        <v>0</v>
      </c>
      <c r="BF321" s="154">
        <f>IF(N321="snížená",J321,0)</f>
        <v>0</v>
      </c>
      <c r="BG321" s="154">
        <f>IF(N321="zákl. přenesená",J321,0)</f>
        <v>0</v>
      </c>
      <c r="BH321" s="154">
        <f>IF(N321="sníž. přenesená",J321,0)</f>
        <v>0</v>
      </c>
      <c r="BI321" s="154">
        <f>IF(N321="nulová",J321,0)</f>
        <v>0</v>
      </c>
      <c r="BJ321" s="18" t="s">
        <v>90</v>
      </c>
      <c r="BK321" s="154">
        <f>ROUND(I321*H321,2)</f>
        <v>0</v>
      </c>
      <c r="BL321" s="18" t="s">
        <v>308</v>
      </c>
      <c r="BM321" s="262" t="s">
        <v>1647</v>
      </c>
    </row>
    <row r="322" spans="1:47" s="2" customFormat="1" ht="12">
      <c r="A322" s="41"/>
      <c r="B322" s="42"/>
      <c r="C322" s="43"/>
      <c r="D322" s="263" t="s">
        <v>202</v>
      </c>
      <c r="E322" s="43"/>
      <c r="F322" s="264" t="s">
        <v>1646</v>
      </c>
      <c r="G322" s="43"/>
      <c r="H322" s="43"/>
      <c r="I322" s="221"/>
      <c r="J322" s="43"/>
      <c r="K322" s="43"/>
      <c r="L322" s="44"/>
      <c r="M322" s="265"/>
      <c r="N322" s="266"/>
      <c r="O322" s="94"/>
      <c r="P322" s="94"/>
      <c r="Q322" s="94"/>
      <c r="R322" s="94"/>
      <c r="S322" s="94"/>
      <c r="T322" s="95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8" t="s">
        <v>202</v>
      </c>
      <c r="AU322" s="18" t="s">
        <v>92</v>
      </c>
    </row>
    <row r="323" spans="1:63" s="12" customFormat="1" ht="22.8" customHeight="1">
      <c r="A323" s="12"/>
      <c r="B323" s="236"/>
      <c r="C323" s="237"/>
      <c r="D323" s="238" t="s">
        <v>81</v>
      </c>
      <c r="E323" s="321" t="s">
        <v>1648</v>
      </c>
      <c r="F323" s="321" t="s">
        <v>1649</v>
      </c>
      <c r="G323" s="237"/>
      <c r="H323" s="237"/>
      <c r="I323" s="240"/>
      <c r="J323" s="322">
        <f>BK323</f>
        <v>0</v>
      </c>
      <c r="K323" s="237"/>
      <c r="L323" s="242"/>
      <c r="M323" s="243"/>
      <c r="N323" s="244"/>
      <c r="O323" s="244"/>
      <c r="P323" s="245">
        <f>SUM(P324:P327)</f>
        <v>0</v>
      </c>
      <c r="Q323" s="244"/>
      <c r="R323" s="245">
        <f>SUM(R324:R327)</f>
        <v>0</v>
      </c>
      <c r="S323" s="244"/>
      <c r="T323" s="246">
        <f>SUM(T324:T327)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47" t="s">
        <v>92</v>
      </c>
      <c r="AT323" s="248" t="s">
        <v>81</v>
      </c>
      <c r="AU323" s="248" t="s">
        <v>90</v>
      </c>
      <c r="AY323" s="247" t="s">
        <v>195</v>
      </c>
      <c r="BK323" s="249">
        <f>SUM(BK324:BK327)</f>
        <v>0</v>
      </c>
    </row>
    <row r="324" spans="1:65" s="2" customFormat="1" ht="33" customHeight="1">
      <c r="A324" s="41"/>
      <c r="B324" s="42"/>
      <c r="C324" s="250" t="s">
        <v>594</v>
      </c>
      <c r="D324" s="250" t="s">
        <v>196</v>
      </c>
      <c r="E324" s="251" t="s">
        <v>1650</v>
      </c>
      <c r="F324" s="252" t="s">
        <v>1651</v>
      </c>
      <c r="G324" s="253" t="s">
        <v>845</v>
      </c>
      <c r="H324" s="254">
        <v>2</v>
      </c>
      <c r="I324" s="255"/>
      <c r="J324" s="256">
        <f>ROUND(I324*H324,2)</f>
        <v>0</v>
      </c>
      <c r="K324" s="257"/>
      <c r="L324" s="44"/>
      <c r="M324" s="258" t="s">
        <v>1</v>
      </c>
      <c r="N324" s="259" t="s">
        <v>47</v>
      </c>
      <c r="O324" s="94"/>
      <c r="P324" s="260">
        <f>O324*H324</f>
        <v>0</v>
      </c>
      <c r="Q324" s="260">
        <v>0</v>
      </c>
      <c r="R324" s="260">
        <f>Q324*H324</f>
        <v>0</v>
      </c>
      <c r="S324" s="260">
        <v>0</v>
      </c>
      <c r="T324" s="261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62" t="s">
        <v>308</v>
      </c>
      <c r="AT324" s="262" t="s">
        <v>196</v>
      </c>
      <c r="AU324" s="262" t="s">
        <v>92</v>
      </c>
      <c r="AY324" s="18" t="s">
        <v>195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8" t="s">
        <v>90</v>
      </c>
      <c r="BK324" s="154">
        <f>ROUND(I324*H324,2)</f>
        <v>0</v>
      </c>
      <c r="BL324" s="18" t="s">
        <v>308</v>
      </c>
      <c r="BM324" s="262" t="s">
        <v>1652</v>
      </c>
    </row>
    <row r="325" spans="1:47" s="2" customFormat="1" ht="12">
      <c r="A325" s="41"/>
      <c r="B325" s="42"/>
      <c r="C325" s="43"/>
      <c r="D325" s="263" t="s">
        <v>202</v>
      </c>
      <c r="E325" s="43"/>
      <c r="F325" s="264" t="s">
        <v>1651</v>
      </c>
      <c r="G325" s="43"/>
      <c r="H325" s="43"/>
      <c r="I325" s="221"/>
      <c r="J325" s="43"/>
      <c r="K325" s="43"/>
      <c r="L325" s="44"/>
      <c r="M325" s="265"/>
      <c r="N325" s="266"/>
      <c r="O325" s="94"/>
      <c r="P325" s="94"/>
      <c r="Q325" s="94"/>
      <c r="R325" s="94"/>
      <c r="S325" s="94"/>
      <c r="T325" s="9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8" t="s">
        <v>202</v>
      </c>
      <c r="AU325" s="18" t="s">
        <v>92</v>
      </c>
    </row>
    <row r="326" spans="1:65" s="2" customFormat="1" ht="24.15" customHeight="1">
      <c r="A326" s="41"/>
      <c r="B326" s="42"/>
      <c r="C326" s="250" t="s">
        <v>599</v>
      </c>
      <c r="D326" s="250" t="s">
        <v>196</v>
      </c>
      <c r="E326" s="251" t="s">
        <v>1653</v>
      </c>
      <c r="F326" s="252" t="s">
        <v>1654</v>
      </c>
      <c r="G326" s="253" t="s">
        <v>873</v>
      </c>
      <c r="H326" s="323"/>
      <c r="I326" s="255"/>
      <c r="J326" s="256">
        <f>ROUND(I326*H326,2)</f>
        <v>0</v>
      </c>
      <c r="K326" s="257"/>
      <c r="L326" s="44"/>
      <c r="M326" s="258" t="s">
        <v>1</v>
      </c>
      <c r="N326" s="259" t="s">
        <v>47</v>
      </c>
      <c r="O326" s="94"/>
      <c r="P326" s="260">
        <f>O326*H326</f>
        <v>0</v>
      </c>
      <c r="Q326" s="260">
        <v>0</v>
      </c>
      <c r="R326" s="260">
        <f>Q326*H326</f>
        <v>0</v>
      </c>
      <c r="S326" s="260">
        <v>0</v>
      </c>
      <c r="T326" s="261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2" t="s">
        <v>308</v>
      </c>
      <c r="AT326" s="262" t="s">
        <v>196</v>
      </c>
      <c r="AU326" s="262" t="s">
        <v>92</v>
      </c>
      <c r="AY326" s="18" t="s">
        <v>195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8" t="s">
        <v>90</v>
      </c>
      <c r="BK326" s="154">
        <f>ROUND(I326*H326,2)</f>
        <v>0</v>
      </c>
      <c r="BL326" s="18" t="s">
        <v>308</v>
      </c>
      <c r="BM326" s="262" t="s">
        <v>1655</v>
      </c>
    </row>
    <row r="327" spans="1:47" s="2" customFormat="1" ht="12">
      <c r="A327" s="41"/>
      <c r="B327" s="42"/>
      <c r="C327" s="43"/>
      <c r="D327" s="263" t="s">
        <v>202</v>
      </c>
      <c r="E327" s="43"/>
      <c r="F327" s="264" t="s">
        <v>1654</v>
      </c>
      <c r="G327" s="43"/>
      <c r="H327" s="43"/>
      <c r="I327" s="221"/>
      <c r="J327" s="43"/>
      <c r="K327" s="43"/>
      <c r="L327" s="44"/>
      <c r="M327" s="265"/>
      <c r="N327" s="266"/>
      <c r="O327" s="94"/>
      <c r="P327" s="94"/>
      <c r="Q327" s="94"/>
      <c r="R327" s="94"/>
      <c r="S327" s="94"/>
      <c r="T327" s="95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8" t="s">
        <v>202</v>
      </c>
      <c r="AU327" s="18" t="s">
        <v>92</v>
      </c>
    </row>
    <row r="328" spans="1:63" s="12" customFormat="1" ht="22.8" customHeight="1">
      <c r="A328" s="12"/>
      <c r="B328" s="236"/>
      <c r="C328" s="237"/>
      <c r="D328" s="238" t="s">
        <v>81</v>
      </c>
      <c r="E328" s="321" t="s">
        <v>1656</v>
      </c>
      <c r="F328" s="321" t="s">
        <v>1657</v>
      </c>
      <c r="G328" s="237"/>
      <c r="H328" s="237"/>
      <c r="I328" s="240"/>
      <c r="J328" s="322">
        <f>BK328</f>
        <v>0</v>
      </c>
      <c r="K328" s="237"/>
      <c r="L328" s="242"/>
      <c r="M328" s="243"/>
      <c r="N328" s="244"/>
      <c r="O328" s="244"/>
      <c r="P328" s="245">
        <f>SUM(P329:P334)</f>
        <v>0</v>
      </c>
      <c r="Q328" s="244"/>
      <c r="R328" s="245">
        <f>SUM(R329:R334)</f>
        <v>0.061079999999999995</v>
      </c>
      <c r="S328" s="244"/>
      <c r="T328" s="246">
        <f>SUM(T329:T334)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47" t="s">
        <v>92</v>
      </c>
      <c r="AT328" s="248" t="s">
        <v>81</v>
      </c>
      <c r="AU328" s="248" t="s">
        <v>90</v>
      </c>
      <c r="AY328" s="247" t="s">
        <v>195</v>
      </c>
      <c r="BK328" s="249">
        <f>SUM(BK329:BK334)</f>
        <v>0</v>
      </c>
    </row>
    <row r="329" spans="1:65" s="2" customFormat="1" ht="16.5" customHeight="1">
      <c r="A329" s="41"/>
      <c r="B329" s="42"/>
      <c r="C329" s="250" t="s">
        <v>603</v>
      </c>
      <c r="D329" s="250" t="s">
        <v>196</v>
      </c>
      <c r="E329" s="251" t="s">
        <v>1658</v>
      </c>
      <c r="F329" s="252" t="s">
        <v>1659</v>
      </c>
      <c r="G329" s="253" t="s">
        <v>353</v>
      </c>
      <c r="H329" s="254">
        <v>6</v>
      </c>
      <c r="I329" s="255"/>
      <c r="J329" s="256">
        <f>ROUND(I329*H329,2)</f>
        <v>0</v>
      </c>
      <c r="K329" s="257"/>
      <c r="L329" s="44"/>
      <c r="M329" s="258" t="s">
        <v>1</v>
      </c>
      <c r="N329" s="259" t="s">
        <v>47</v>
      </c>
      <c r="O329" s="94"/>
      <c r="P329" s="260">
        <f>O329*H329</f>
        <v>0</v>
      </c>
      <c r="Q329" s="260">
        <v>0.00018</v>
      </c>
      <c r="R329" s="260">
        <f>Q329*H329</f>
        <v>0.00108</v>
      </c>
      <c r="S329" s="260">
        <v>0</v>
      </c>
      <c r="T329" s="261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2" t="s">
        <v>200</v>
      </c>
      <c r="AT329" s="262" t="s">
        <v>196</v>
      </c>
      <c r="AU329" s="262" t="s">
        <v>92</v>
      </c>
      <c r="AY329" s="18" t="s">
        <v>195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8" t="s">
        <v>90</v>
      </c>
      <c r="BK329" s="154">
        <f>ROUND(I329*H329,2)</f>
        <v>0</v>
      </c>
      <c r="BL329" s="18" t="s">
        <v>200</v>
      </c>
      <c r="BM329" s="262" t="s">
        <v>1660</v>
      </c>
    </row>
    <row r="330" spans="1:47" s="2" customFormat="1" ht="12">
      <c r="A330" s="41"/>
      <c r="B330" s="42"/>
      <c r="C330" s="43"/>
      <c r="D330" s="263" t="s">
        <v>202</v>
      </c>
      <c r="E330" s="43"/>
      <c r="F330" s="264" t="s">
        <v>1659</v>
      </c>
      <c r="G330" s="43"/>
      <c r="H330" s="43"/>
      <c r="I330" s="221"/>
      <c r="J330" s="43"/>
      <c r="K330" s="43"/>
      <c r="L330" s="44"/>
      <c r="M330" s="265"/>
      <c r="N330" s="266"/>
      <c r="O330" s="94"/>
      <c r="P330" s="94"/>
      <c r="Q330" s="94"/>
      <c r="R330" s="94"/>
      <c r="S330" s="94"/>
      <c r="T330" s="95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8" t="s">
        <v>202</v>
      </c>
      <c r="AU330" s="18" t="s">
        <v>92</v>
      </c>
    </row>
    <row r="331" spans="1:65" s="2" customFormat="1" ht="16.5" customHeight="1">
      <c r="A331" s="41"/>
      <c r="B331" s="42"/>
      <c r="C331" s="278" t="s">
        <v>608</v>
      </c>
      <c r="D331" s="278" t="s">
        <v>206</v>
      </c>
      <c r="E331" s="279" t="s">
        <v>1661</v>
      </c>
      <c r="F331" s="280" t="s">
        <v>1662</v>
      </c>
      <c r="G331" s="281" t="s">
        <v>353</v>
      </c>
      <c r="H331" s="282">
        <v>2</v>
      </c>
      <c r="I331" s="283"/>
      <c r="J331" s="284">
        <f>ROUND(I331*H331,2)</f>
        <v>0</v>
      </c>
      <c r="K331" s="285"/>
      <c r="L331" s="286"/>
      <c r="M331" s="287" t="s">
        <v>1</v>
      </c>
      <c r="N331" s="288" t="s">
        <v>47</v>
      </c>
      <c r="O331" s="94"/>
      <c r="P331" s="260">
        <f>O331*H331</f>
        <v>0</v>
      </c>
      <c r="Q331" s="260">
        <v>0.012</v>
      </c>
      <c r="R331" s="260">
        <f>Q331*H331</f>
        <v>0.024</v>
      </c>
      <c r="S331" s="260">
        <v>0</v>
      </c>
      <c r="T331" s="261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2" t="s">
        <v>209</v>
      </c>
      <c r="AT331" s="262" t="s">
        <v>206</v>
      </c>
      <c r="AU331" s="262" t="s">
        <v>92</v>
      </c>
      <c r="AY331" s="18" t="s">
        <v>195</v>
      </c>
      <c r="BE331" s="154">
        <f>IF(N331="základní",J331,0)</f>
        <v>0</v>
      </c>
      <c r="BF331" s="154">
        <f>IF(N331="snížená",J331,0)</f>
        <v>0</v>
      </c>
      <c r="BG331" s="154">
        <f>IF(N331="zákl. přenesená",J331,0)</f>
        <v>0</v>
      </c>
      <c r="BH331" s="154">
        <f>IF(N331="sníž. přenesená",J331,0)</f>
        <v>0</v>
      </c>
      <c r="BI331" s="154">
        <f>IF(N331="nulová",J331,0)</f>
        <v>0</v>
      </c>
      <c r="BJ331" s="18" t="s">
        <v>90</v>
      </c>
      <c r="BK331" s="154">
        <f>ROUND(I331*H331,2)</f>
        <v>0</v>
      </c>
      <c r="BL331" s="18" t="s">
        <v>200</v>
      </c>
      <c r="BM331" s="262" t="s">
        <v>1663</v>
      </c>
    </row>
    <row r="332" spans="1:47" s="2" customFormat="1" ht="12">
      <c r="A332" s="41"/>
      <c r="B332" s="42"/>
      <c r="C332" s="43"/>
      <c r="D332" s="263" t="s">
        <v>202</v>
      </c>
      <c r="E332" s="43"/>
      <c r="F332" s="264" t="s">
        <v>1662</v>
      </c>
      <c r="G332" s="43"/>
      <c r="H332" s="43"/>
      <c r="I332" s="221"/>
      <c r="J332" s="43"/>
      <c r="K332" s="43"/>
      <c r="L332" s="44"/>
      <c r="M332" s="265"/>
      <c r="N332" s="266"/>
      <c r="O332" s="94"/>
      <c r="P332" s="94"/>
      <c r="Q332" s="94"/>
      <c r="R332" s="94"/>
      <c r="S332" s="94"/>
      <c r="T332" s="95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8" t="s">
        <v>202</v>
      </c>
      <c r="AU332" s="18" t="s">
        <v>92</v>
      </c>
    </row>
    <row r="333" spans="1:65" s="2" customFormat="1" ht="16.5" customHeight="1">
      <c r="A333" s="41"/>
      <c r="B333" s="42"/>
      <c r="C333" s="278" t="s">
        <v>612</v>
      </c>
      <c r="D333" s="278" t="s">
        <v>206</v>
      </c>
      <c r="E333" s="279" t="s">
        <v>1664</v>
      </c>
      <c r="F333" s="280" t="s">
        <v>1665</v>
      </c>
      <c r="G333" s="281" t="s">
        <v>353</v>
      </c>
      <c r="H333" s="282">
        <v>4</v>
      </c>
      <c r="I333" s="283"/>
      <c r="J333" s="284">
        <f>ROUND(I333*H333,2)</f>
        <v>0</v>
      </c>
      <c r="K333" s="285"/>
      <c r="L333" s="286"/>
      <c r="M333" s="287" t="s">
        <v>1</v>
      </c>
      <c r="N333" s="288" t="s">
        <v>47</v>
      </c>
      <c r="O333" s="94"/>
      <c r="P333" s="260">
        <f>O333*H333</f>
        <v>0</v>
      </c>
      <c r="Q333" s="260">
        <v>0.009</v>
      </c>
      <c r="R333" s="260">
        <f>Q333*H333</f>
        <v>0.036</v>
      </c>
      <c r="S333" s="260">
        <v>0</v>
      </c>
      <c r="T333" s="261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62" t="s">
        <v>209</v>
      </c>
      <c r="AT333" s="262" t="s">
        <v>206</v>
      </c>
      <c r="AU333" s="262" t="s">
        <v>92</v>
      </c>
      <c r="AY333" s="18" t="s">
        <v>195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8" t="s">
        <v>90</v>
      </c>
      <c r="BK333" s="154">
        <f>ROUND(I333*H333,2)</f>
        <v>0</v>
      </c>
      <c r="BL333" s="18" t="s">
        <v>200</v>
      </c>
      <c r="BM333" s="262" t="s">
        <v>1666</v>
      </c>
    </row>
    <row r="334" spans="1:47" s="2" customFormat="1" ht="12">
      <c r="A334" s="41"/>
      <c r="B334" s="42"/>
      <c r="C334" s="43"/>
      <c r="D334" s="263" t="s">
        <v>202</v>
      </c>
      <c r="E334" s="43"/>
      <c r="F334" s="264" t="s">
        <v>1665</v>
      </c>
      <c r="G334" s="43"/>
      <c r="H334" s="43"/>
      <c r="I334" s="221"/>
      <c r="J334" s="43"/>
      <c r="K334" s="43"/>
      <c r="L334" s="44"/>
      <c r="M334" s="265"/>
      <c r="N334" s="266"/>
      <c r="O334" s="94"/>
      <c r="P334" s="94"/>
      <c r="Q334" s="94"/>
      <c r="R334" s="94"/>
      <c r="S334" s="94"/>
      <c r="T334" s="95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8" t="s">
        <v>202</v>
      </c>
      <c r="AU334" s="18" t="s">
        <v>92</v>
      </c>
    </row>
    <row r="335" spans="1:63" s="12" customFormat="1" ht="25.9" customHeight="1">
      <c r="A335" s="12"/>
      <c r="B335" s="236"/>
      <c r="C335" s="237"/>
      <c r="D335" s="238" t="s">
        <v>81</v>
      </c>
      <c r="E335" s="239" t="s">
        <v>206</v>
      </c>
      <c r="F335" s="239" t="s">
        <v>1667</v>
      </c>
      <c r="G335" s="237"/>
      <c r="H335" s="237"/>
      <c r="I335" s="240"/>
      <c r="J335" s="241">
        <f>BK335</f>
        <v>0</v>
      </c>
      <c r="K335" s="237"/>
      <c r="L335" s="242"/>
      <c r="M335" s="243"/>
      <c r="N335" s="244"/>
      <c r="O335" s="244"/>
      <c r="P335" s="245">
        <f>P336</f>
        <v>0</v>
      </c>
      <c r="Q335" s="244"/>
      <c r="R335" s="245">
        <f>R336</f>
        <v>0.1150545</v>
      </c>
      <c r="S335" s="244"/>
      <c r="T335" s="246">
        <f>T336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7" t="s">
        <v>212</v>
      </c>
      <c r="AT335" s="248" t="s">
        <v>81</v>
      </c>
      <c r="AU335" s="248" t="s">
        <v>82</v>
      </c>
      <c r="AY335" s="247" t="s">
        <v>195</v>
      </c>
      <c r="BK335" s="249">
        <f>BK336</f>
        <v>0</v>
      </c>
    </row>
    <row r="336" spans="1:63" s="12" customFormat="1" ht="22.8" customHeight="1">
      <c r="A336" s="12"/>
      <c r="B336" s="236"/>
      <c r="C336" s="237"/>
      <c r="D336" s="238" t="s">
        <v>81</v>
      </c>
      <c r="E336" s="321" t="s">
        <v>1668</v>
      </c>
      <c r="F336" s="321" t="s">
        <v>1669</v>
      </c>
      <c r="G336" s="237"/>
      <c r="H336" s="237"/>
      <c r="I336" s="240"/>
      <c r="J336" s="322">
        <f>BK336</f>
        <v>0</v>
      </c>
      <c r="K336" s="237"/>
      <c r="L336" s="242"/>
      <c r="M336" s="243"/>
      <c r="N336" s="244"/>
      <c r="O336" s="244"/>
      <c r="P336" s="245">
        <f>SUM(P337:P355)</f>
        <v>0</v>
      </c>
      <c r="Q336" s="244"/>
      <c r="R336" s="245">
        <f>SUM(R337:R355)</f>
        <v>0.1150545</v>
      </c>
      <c r="S336" s="244"/>
      <c r="T336" s="246">
        <f>SUM(T337:T355)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7" t="s">
        <v>212</v>
      </c>
      <c r="AT336" s="248" t="s">
        <v>81</v>
      </c>
      <c r="AU336" s="248" t="s">
        <v>90</v>
      </c>
      <c r="AY336" s="247" t="s">
        <v>195</v>
      </c>
      <c r="BK336" s="249">
        <f>SUM(BK337:BK355)</f>
        <v>0</v>
      </c>
    </row>
    <row r="337" spans="1:65" s="2" customFormat="1" ht="37.8" customHeight="1">
      <c r="A337" s="41"/>
      <c r="B337" s="42"/>
      <c r="C337" s="250" t="s">
        <v>618</v>
      </c>
      <c r="D337" s="250" t="s">
        <v>196</v>
      </c>
      <c r="E337" s="251" t="s">
        <v>1670</v>
      </c>
      <c r="F337" s="252" t="s">
        <v>1671</v>
      </c>
      <c r="G337" s="253" t="s">
        <v>215</v>
      </c>
      <c r="H337" s="254">
        <v>5.25</v>
      </c>
      <c r="I337" s="255"/>
      <c r="J337" s="256">
        <f>ROUND(I337*H337,2)</f>
        <v>0</v>
      </c>
      <c r="K337" s="257"/>
      <c r="L337" s="44"/>
      <c r="M337" s="258" t="s">
        <v>1</v>
      </c>
      <c r="N337" s="259" t="s">
        <v>47</v>
      </c>
      <c r="O337" s="94"/>
      <c r="P337" s="260">
        <f>O337*H337</f>
        <v>0</v>
      </c>
      <c r="Q337" s="260">
        <v>0</v>
      </c>
      <c r="R337" s="260">
        <f>Q337*H337</f>
        <v>0</v>
      </c>
      <c r="S337" s="260">
        <v>0</v>
      </c>
      <c r="T337" s="261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62" t="s">
        <v>584</v>
      </c>
      <c r="AT337" s="262" t="s">
        <v>196</v>
      </c>
      <c r="AU337" s="262" t="s">
        <v>92</v>
      </c>
      <c r="AY337" s="18" t="s">
        <v>195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8" t="s">
        <v>90</v>
      </c>
      <c r="BK337" s="154">
        <f>ROUND(I337*H337,2)</f>
        <v>0</v>
      </c>
      <c r="BL337" s="18" t="s">
        <v>584</v>
      </c>
      <c r="BM337" s="262" t="s">
        <v>1672</v>
      </c>
    </row>
    <row r="338" spans="1:47" s="2" customFormat="1" ht="12">
      <c r="A338" s="41"/>
      <c r="B338" s="42"/>
      <c r="C338" s="43"/>
      <c r="D338" s="263" t="s">
        <v>202</v>
      </c>
      <c r="E338" s="43"/>
      <c r="F338" s="264" t="s">
        <v>1671</v>
      </c>
      <c r="G338" s="43"/>
      <c r="H338" s="43"/>
      <c r="I338" s="221"/>
      <c r="J338" s="43"/>
      <c r="K338" s="43"/>
      <c r="L338" s="44"/>
      <c r="M338" s="265"/>
      <c r="N338" s="266"/>
      <c r="O338" s="94"/>
      <c r="P338" s="94"/>
      <c r="Q338" s="94"/>
      <c r="R338" s="94"/>
      <c r="S338" s="94"/>
      <c r="T338" s="95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8" t="s">
        <v>202</v>
      </c>
      <c r="AU338" s="18" t="s">
        <v>92</v>
      </c>
    </row>
    <row r="339" spans="1:51" s="13" customFormat="1" ht="12">
      <c r="A339" s="13"/>
      <c r="B339" s="267"/>
      <c r="C339" s="268"/>
      <c r="D339" s="263" t="s">
        <v>203</v>
      </c>
      <c r="E339" s="269" t="s">
        <v>1</v>
      </c>
      <c r="F339" s="270" t="s">
        <v>1673</v>
      </c>
      <c r="G339" s="268"/>
      <c r="H339" s="271">
        <v>5.25</v>
      </c>
      <c r="I339" s="272"/>
      <c r="J339" s="268"/>
      <c r="K339" s="268"/>
      <c r="L339" s="273"/>
      <c r="M339" s="274"/>
      <c r="N339" s="275"/>
      <c r="O339" s="275"/>
      <c r="P339" s="275"/>
      <c r="Q339" s="275"/>
      <c r="R339" s="275"/>
      <c r="S339" s="275"/>
      <c r="T339" s="27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7" t="s">
        <v>203</v>
      </c>
      <c r="AU339" s="277" t="s">
        <v>92</v>
      </c>
      <c r="AV339" s="13" t="s">
        <v>92</v>
      </c>
      <c r="AW339" s="13" t="s">
        <v>35</v>
      </c>
      <c r="AX339" s="13" t="s">
        <v>90</v>
      </c>
      <c r="AY339" s="277" t="s">
        <v>195</v>
      </c>
    </row>
    <row r="340" spans="1:65" s="2" customFormat="1" ht="24.15" customHeight="1">
      <c r="A340" s="41"/>
      <c r="B340" s="42"/>
      <c r="C340" s="278" t="s">
        <v>622</v>
      </c>
      <c r="D340" s="278" t="s">
        <v>206</v>
      </c>
      <c r="E340" s="279" t="s">
        <v>1674</v>
      </c>
      <c r="F340" s="280" t="s">
        <v>1675</v>
      </c>
      <c r="G340" s="281" t="s">
        <v>215</v>
      </c>
      <c r="H340" s="282">
        <v>5.775</v>
      </c>
      <c r="I340" s="283"/>
      <c r="J340" s="284">
        <f>ROUND(I340*H340,2)</f>
        <v>0</v>
      </c>
      <c r="K340" s="285"/>
      <c r="L340" s="286"/>
      <c r="M340" s="287" t="s">
        <v>1</v>
      </c>
      <c r="N340" s="288" t="s">
        <v>47</v>
      </c>
      <c r="O340" s="94"/>
      <c r="P340" s="260">
        <f>O340*H340</f>
        <v>0</v>
      </c>
      <c r="Q340" s="260">
        <v>0.00082</v>
      </c>
      <c r="R340" s="260">
        <f>Q340*H340</f>
        <v>0.0047355</v>
      </c>
      <c r="S340" s="260">
        <v>0</v>
      </c>
      <c r="T340" s="261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62" t="s">
        <v>1676</v>
      </c>
      <c r="AT340" s="262" t="s">
        <v>206</v>
      </c>
      <c r="AU340" s="262" t="s">
        <v>92</v>
      </c>
      <c r="AY340" s="18" t="s">
        <v>195</v>
      </c>
      <c r="BE340" s="154">
        <f>IF(N340="základní",J340,0)</f>
        <v>0</v>
      </c>
      <c r="BF340" s="154">
        <f>IF(N340="snížená",J340,0)</f>
        <v>0</v>
      </c>
      <c r="BG340" s="154">
        <f>IF(N340="zákl. přenesená",J340,0)</f>
        <v>0</v>
      </c>
      <c r="BH340" s="154">
        <f>IF(N340="sníž. přenesená",J340,0)</f>
        <v>0</v>
      </c>
      <c r="BI340" s="154">
        <f>IF(N340="nulová",J340,0)</f>
        <v>0</v>
      </c>
      <c r="BJ340" s="18" t="s">
        <v>90</v>
      </c>
      <c r="BK340" s="154">
        <f>ROUND(I340*H340,2)</f>
        <v>0</v>
      </c>
      <c r="BL340" s="18" t="s">
        <v>584</v>
      </c>
      <c r="BM340" s="262" t="s">
        <v>1677</v>
      </c>
    </row>
    <row r="341" spans="1:47" s="2" customFormat="1" ht="12">
      <c r="A341" s="41"/>
      <c r="B341" s="42"/>
      <c r="C341" s="43"/>
      <c r="D341" s="263" t="s">
        <v>202</v>
      </c>
      <c r="E341" s="43"/>
      <c r="F341" s="264" t="s">
        <v>1675</v>
      </c>
      <c r="G341" s="43"/>
      <c r="H341" s="43"/>
      <c r="I341" s="221"/>
      <c r="J341" s="43"/>
      <c r="K341" s="43"/>
      <c r="L341" s="44"/>
      <c r="M341" s="265"/>
      <c r="N341" s="266"/>
      <c r="O341" s="94"/>
      <c r="P341" s="94"/>
      <c r="Q341" s="94"/>
      <c r="R341" s="94"/>
      <c r="S341" s="94"/>
      <c r="T341" s="95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8" t="s">
        <v>202</v>
      </c>
      <c r="AU341" s="18" t="s">
        <v>92</v>
      </c>
    </row>
    <row r="342" spans="1:51" s="13" customFormat="1" ht="12">
      <c r="A342" s="13"/>
      <c r="B342" s="267"/>
      <c r="C342" s="268"/>
      <c r="D342" s="263" t="s">
        <v>203</v>
      </c>
      <c r="E342" s="269" t="s">
        <v>1</v>
      </c>
      <c r="F342" s="270" t="s">
        <v>1678</v>
      </c>
      <c r="G342" s="268"/>
      <c r="H342" s="271">
        <v>5.25</v>
      </c>
      <c r="I342" s="272"/>
      <c r="J342" s="268"/>
      <c r="K342" s="268"/>
      <c r="L342" s="273"/>
      <c r="M342" s="274"/>
      <c r="N342" s="275"/>
      <c r="O342" s="275"/>
      <c r="P342" s="275"/>
      <c r="Q342" s="275"/>
      <c r="R342" s="275"/>
      <c r="S342" s="275"/>
      <c r="T342" s="27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77" t="s">
        <v>203</v>
      </c>
      <c r="AU342" s="277" t="s">
        <v>92</v>
      </c>
      <c r="AV342" s="13" t="s">
        <v>92</v>
      </c>
      <c r="AW342" s="13" t="s">
        <v>35</v>
      </c>
      <c r="AX342" s="13" t="s">
        <v>82</v>
      </c>
      <c r="AY342" s="277" t="s">
        <v>195</v>
      </c>
    </row>
    <row r="343" spans="1:51" s="13" customFormat="1" ht="12">
      <c r="A343" s="13"/>
      <c r="B343" s="267"/>
      <c r="C343" s="268"/>
      <c r="D343" s="263" t="s">
        <v>203</v>
      </c>
      <c r="E343" s="269" t="s">
        <v>1</v>
      </c>
      <c r="F343" s="270" t="s">
        <v>1679</v>
      </c>
      <c r="G343" s="268"/>
      <c r="H343" s="271">
        <v>5.775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7" t="s">
        <v>203</v>
      </c>
      <c r="AU343" s="277" t="s">
        <v>92</v>
      </c>
      <c r="AV343" s="13" t="s">
        <v>92</v>
      </c>
      <c r="AW343" s="13" t="s">
        <v>35</v>
      </c>
      <c r="AX343" s="13" t="s">
        <v>90</v>
      </c>
      <c r="AY343" s="277" t="s">
        <v>195</v>
      </c>
    </row>
    <row r="344" spans="1:65" s="2" customFormat="1" ht="33" customHeight="1">
      <c r="A344" s="41"/>
      <c r="B344" s="42"/>
      <c r="C344" s="250" t="s">
        <v>627</v>
      </c>
      <c r="D344" s="250" t="s">
        <v>196</v>
      </c>
      <c r="E344" s="251" t="s">
        <v>1680</v>
      </c>
      <c r="F344" s="252" t="s">
        <v>1681</v>
      </c>
      <c r="G344" s="253" t="s">
        <v>215</v>
      </c>
      <c r="H344" s="254">
        <v>69.8</v>
      </c>
      <c r="I344" s="255"/>
      <c r="J344" s="256">
        <f>ROUND(I344*H344,2)</f>
        <v>0</v>
      </c>
      <c r="K344" s="257"/>
      <c r="L344" s="44"/>
      <c r="M344" s="258" t="s">
        <v>1</v>
      </c>
      <c r="N344" s="259" t="s">
        <v>47</v>
      </c>
      <c r="O344" s="94"/>
      <c r="P344" s="260">
        <f>O344*H344</f>
        <v>0</v>
      </c>
      <c r="Q344" s="260">
        <v>0</v>
      </c>
      <c r="R344" s="260">
        <f>Q344*H344</f>
        <v>0</v>
      </c>
      <c r="S344" s="260">
        <v>0</v>
      </c>
      <c r="T344" s="261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62" t="s">
        <v>584</v>
      </c>
      <c r="AT344" s="262" t="s">
        <v>196</v>
      </c>
      <c r="AU344" s="262" t="s">
        <v>92</v>
      </c>
      <c r="AY344" s="18" t="s">
        <v>195</v>
      </c>
      <c r="BE344" s="154">
        <f>IF(N344="základní",J344,0)</f>
        <v>0</v>
      </c>
      <c r="BF344" s="154">
        <f>IF(N344="snížená",J344,0)</f>
        <v>0</v>
      </c>
      <c r="BG344" s="154">
        <f>IF(N344="zákl. přenesená",J344,0)</f>
        <v>0</v>
      </c>
      <c r="BH344" s="154">
        <f>IF(N344="sníž. přenesená",J344,0)</f>
        <v>0</v>
      </c>
      <c r="BI344" s="154">
        <f>IF(N344="nulová",J344,0)</f>
        <v>0</v>
      </c>
      <c r="BJ344" s="18" t="s">
        <v>90</v>
      </c>
      <c r="BK344" s="154">
        <f>ROUND(I344*H344,2)</f>
        <v>0</v>
      </c>
      <c r="BL344" s="18" t="s">
        <v>584</v>
      </c>
      <c r="BM344" s="262" t="s">
        <v>1682</v>
      </c>
    </row>
    <row r="345" spans="1:47" s="2" customFormat="1" ht="12">
      <c r="A345" s="41"/>
      <c r="B345" s="42"/>
      <c r="C345" s="43"/>
      <c r="D345" s="263" t="s">
        <v>202</v>
      </c>
      <c r="E345" s="43"/>
      <c r="F345" s="264" t="s">
        <v>1681</v>
      </c>
      <c r="G345" s="43"/>
      <c r="H345" s="43"/>
      <c r="I345" s="221"/>
      <c r="J345" s="43"/>
      <c r="K345" s="43"/>
      <c r="L345" s="44"/>
      <c r="M345" s="265"/>
      <c r="N345" s="266"/>
      <c r="O345" s="94"/>
      <c r="P345" s="94"/>
      <c r="Q345" s="94"/>
      <c r="R345" s="94"/>
      <c r="S345" s="94"/>
      <c r="T345" s="95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8" t="s">
        <v>202</v>
      </c>
      <c r="AU345" s="18" t="s">
        <v>92</v>
      </c>
    </row>
    <row r="346" spans="1:51" s="13" customFormat="1" ht="12">
      <c r="A346" s="13"/>
      <c r="B346" s="267"/>
      <c r="C346" s="268"/>
      <c r="D346" s="263" t="s">
        <v>203</v>
      </c>
      <c r="E346" s="269" t="s">
        <v>1</v>
      </c>
      <c r="F346" s="270" t="s">
        <v>1683</v>
      </c>
      <c r="G346" s="268"/>
      <c r="H346" s="271">
        <v>69.8</v>
      </c>
      <c r="I346" s="272"/>
      <c r="J346" s="268"/>
      <c r="K346" s="268"/>
      <c r="L346" s="273"/>
      <c r="M346" s="274"/>
      <c r="N346" s="275"/>
      <c r="O346" s="275"/>
      <c r="P346" s="275"/>
      <c r="Q346" s="275"/>
      <c r="R346" s="275"/>
      <c r="S346" s="275"/>
      <c r="T346" s="27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77" t="s">
        <v>203</v>
      </c>
      <c r="AU346" s="277" t="s">
        <v>92</v>
      </c>
      <c r="AV346" s="13" t="s">
        <v>92</v>
      </c>
      <c r="AW346" s="13" t="s">
        <v>35</v>
      </c>
      <c r="AX346" s="13" t="s">
        <v>90</v>
      </c>
      <c r="AY346" s="277" t="s">
        <v>195</v>
      </c>
    </row>
    <row r="347" spans="1:65" s="2" customFormat="1" ht="24.15" customHeight="1">
      <c r="A347" s="41"/>
      <c r="B347" s="42"/>
      <c r="C347" s="278" t="s">
        <v>632</v>
      </c>
      <c r="D347" s="278" t="s">
        <v>206</v>
      </c>
      <c r="E347" s="279" t="s">
        <v>1684</v>
      </c>
      <c r="F347" s="280" t="s">
        <v>1685</v>
      </c>
      <c r="G347" s="281" t="s">
        <v>215</v>
      </c>
      <c r="H347" s="282">
        <v>76.78</v>
      </c>
      <c r="I347" s="283"/>
      <c r="J347" s="284">
        <f>ROUND(I347*H347,2)</f>
        <v>0</v>
      </c>
      <c r="K347" s="285"/>
      <c r="L347" s="286"/>
      <c r="M347" s="287" t="s">
        <v>1</v>
      </c>
      <c r="N347" s="288" t="s">
        <v>47</v>
      </c>
      <c r="O347" s="94"/>
      <c r="P347" s="260">
        <f>O347*H347</f>
        <v>0</v>
      </c>
      <c r="Q347" s="260">
        <v>0.00105</v>
      </c>
      <c r="R347" s="260">
        <f>Q347*H347</f>
        <v>0.080619</v>
      </c>
      <c r="S347" s="260">
        <v>0</v>
      </c>
      <c r="T347" s="261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62" t="s">
        <v>1676</v>
      </c>
      <c r="AT347" s="262" t="s">
        <v>206</v>
      </c>
      <c r="AU347" s="262" t="s">
        <v>92</v>
      </c>
      <c r="AY347" s="18" t="s">
        <v>195</v>
      </c>
      <c r="BE347" s="154">
        <f>IF(N347="základní",J347,0)</f>
        <v>0</v>
      </c>
      <c r="BF347" s="154">
        <f>IF(N347="snížená",J347,0)</f>
        <v>0</v>
      </c>
      <c r="BG347" s="154">
        <f>IF(N347="zákl. přenesená",J347,0)</f>
        <v>0</v>
      </c>
      <c r="BH347" s="154">
        <f>IF(N347="sníž. přenesená",J347,0)</f>
        <v>0</v>
      </c>
      <c r="BI347" s="154">
        <f>IF(N347="nulová",J347,0)</f>
        <v>0</v>
      </c>
      <c r="BJ347" s="18" t="s">
        <v>90</v>
      </c>
      <c r="BK347" s="154">
        <f>ROUND(I347*H347,2)</f>
        <v>0</v>
      </c>
      <c r="BL347" s="18" t="s">
        <v>584</v>
      </c>
      <c r="BM347" s="262" t="s">
        <v>1686</v>
      </c>
    </row>
    <row r="348" spans="1:47" s="2" customFormat="1" ht="12">
      <c r="A348" s="41"/>
      <c r="B348" s="42"/>
      <c r="C348" s="43"/>
      <c r="D348" s="263" t="s">
        <v>202</v>
      </c>
      <c r="E348" s="43"/>
      <c r="F348" s="264" t="s">
        <v>1685</v>
      </c>
      <c r="G348" s="43"/>
      <c r="H348" s="43"/>
      <c r="I348" s="221"/>
      <c r="J348" s="43"/>
      <c r="K348" s="43"/>
      <c r="L348" s="44"/>
      <c r="M348" s="265"/>
      <c r="N348" s="266"/>
      <c r="O348" s="94"/>
      <c r="P348" s="94"/>
      <c r="Q348" s="94"/>
      <c r="R348" s="94"/>
      <c r="S348" s="94"/>
      <c r="T348" s="95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8" t="s">
        <v>202</v>
      </c>
      <c r="AU348" s="18" t="s">
        <v>92</v>
      </c>
    </row>
    <row r="349" spans="1:51" s="13" customFormat="1" ht="12">
      <c r="A349" s="13"/>
      <c r="B349" s="267"/>
      <c r="C349" s="268"/>
      <c r="D349" s="263" t="s">
        <v>203</v>
      </c>
      <c r="E349" s="269" t="s">
        <v>1</v>
      </c>
      <c r="F349" s="270" t="s">
        <v>1687</v>
      </c>
      <c r="G349" s="268"/>
      <c r="H349" s="271">
        <v>76.78</v>
      </c>
      <c r="I349" s="272"/>
      <c r="J349" s="268"/>
      <c r="K349" s="268"/>
      <c r="L349" s="273"/>
      <c r="M349" s="274"/>
      <c r="N349" s="275"/>
      <c r="O349" s="275"/>
      <c r="P349" s="275"/>
      <c r="Q349" s="275"/>
      <c r="R349" s="275"/>
      <c r="S349" s="275"/>
      <c r="T349" s="27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7" t="s">
        <v>203</v>
      </c>
      <c r="AU349" s="277" t="s">
        <v>92</v>
      </c>
      <c r="AV349" s="13" t="s">
        <v>92</v>
      </c>
      <c r="AW349" s="13" t="s">
        <v>35</v>
      </c>
      <c r="AX349" s="13" t="s">
        <v>90</v>
      </c>
      <c r="AY349" s="277" t="s">
        <v>195</v>
      </c>
    </row>
    <row r="350" spans="1:65" s="2" customFormat="1" ht="24.15" customHeight="1">
      <c r="A350" s="41"/>
      <c r="B350" s="42"/>
      <c r="C350" s="278" t="s">
        <v>637</v>
      </c>
      <c r="D350" s="278" t="s">
        <v>206</v>
      </c>
      <c r="E350" s="279" t="s">
        <v>1688</v>
      </c>
      <c r="F350" s="280" t="s">
        <v>1689</v>
      </c>
      <c r="G350" s="281" t="s">
        <v>863</v>
      </c>
      <c r="H350" s="282">
        <v>4</v>
      </c>
      <c r="I350" s="283"/>
      <c r="J350" s="284">
        <f>ROUND(I350*H350,2)</f>
        <v>0</v>
      </c>
      <c r="K350" s="285"/>
      <c r="L350" s="286"/>
      <c r="M350" s="287" t="s">
        <v>1</v>
      </c>
      <c r="N350" s="288" t="s">
        <v>47</v>
      </c>
      <c r="O350" s="94"/>
      <c r="P350" s="260">
        <f>O350*H350</f>
        <v>0</v>
      </c>
      <c r="Q350" s="260">
        <v>0.0023</v>
      </c>
      <c r="R350" s="260">
        <f>Q350*H350</f>
        <v>0.0092</v>
      </c>
      <c r="S350" s="260">
        <v>0</v>
      </c>
      <c r="T350" s="261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62" t="s">
        <v>1676</v>
      </c>
      <c r="AT350" s="262" t="s">
        <v>206</v>
      </c>
      <c r="AU350" s="262" t="s">
        <v>92</v>
      </c>
      <c r="AY350" s="18" t="s">
        <v>195</v>
      </c>
      <c r="BE350" s="154">
        <f>IF(N350="základní",J350,0)</f>
        <v>0</v>
      </c>
      <c r="BF350" s="154">
        <f>IF(N350="snížená",J350,0)</f>
        <v>0</v>
      </c>
      <c r="BG350" s="154">
        <f>IF(N350="zákl. přenesená",J350,0)</f>
        <v>0</v>
      </c>
      <c r="BH350" s="154">
        <f>IF(N350="sníž. přenesená",J350,0)</f>
        <v>0</v>
      </c>
      <c r="BI350" s="154">
        <f>IF(N350="nulová",J350,0)</f>
        <v>0</v>
      </c>
      <c r="BJ350" s="18" t="s">
        <v>90</v>
      </c>
      <c r="BK350" s="154">
        <f>ROUND(I350*H350,2)</f>
        <v>0</v>
      </c>
      <c r="BL350" s="18" t="s">
        <v>584</v>
      </c>
      <c r="BM350" s="262" t="s">
        <v>1690</v>
      </c>
    </row>
    <row r="351" spans="1:47" s="2" customFormat="1" ht="12">
      <c r="A351" s="41"/>
      <c r="B351" s="42"/>
      <c r="C351" s="43"/>
      <c r="D351" s="263" t="s">
        <v>202</v>
      </c>
      <c r="E351" s="43"/>
      <c r="F351" s="264" t="s">
        <v>1689</v>
      </c>
      <c r="G351" s="43"/>
      <c r="H351" s="43"/>
      <c r="I351" s="221"/>
      <c r="J351" s="43"/>
      <c r="K351" s="43"/>
      <c r="L351" s="44"/>
      <c r="M351" s="265"/>
      <c r="N351" s="266"/>
      <c r="O351" s="94"/>
      <c r="P351" s="94"/>
      <c r="Q351" s="94"/>
      <c r="R351" s="94"/>
      <c r="S351" s="94"/>
      <c r="T351" s="95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18" t="s">
        <v>202</v>
      </c>
      <c r="AU351" s="18" t="s">
        <v>92</v>
      </c>
    </row>
    <row r="352" spans="1:65" s="2" customFormat="1" ht="16.5" customHeight="1">
      <c r="A352" s="41"/>
      <c r="B352" s="42"/>
      <c r="C352" s="250" t="s">
        <v>641</v>
      </c>
      <c r="D352" s="250" t="s">
        <v>196</v>
      </c>
      <c r="E352" s="251" t="s">
        <v>1691</v>
      </c>
      <c r="F352" s="252" t="s">
        <v>1692</v>
      </c>
      <c r="G352" s="253" t="s">
        <v>353</v>
      </c>
      <c r="H352" s="254">
        <v>7</v>
      </c>
      <c r="I352" s="255"/>
      <c r="J352" s="256">
        <f>ROUND(I352*H352,2)</f>
        <v>0</v>
      </c>
      <c r="K352" s="257"/>
      <c r="L352" s="44"/>
      <c r="M352" s="258" t="s">
        <v>1</v>
      </c>
      <c r="N352" s="259" t="s">
        <v>47</v>
      </c>
      <c r="O352" s="94"/>
      <c r="P352" s="260">
        <f>O352*H352</f>
        <v>0</v>
      </c>
      <c r="Q352" s="260">
        <v>0</v>
      </c>
      <c r="R352" s="260">
        <f>Q352*H352</f>
        <v>0</v>
      </c>
      <c r="S352" s="260">
        <v>0</v>
      </c>
      <c r="T352" s="261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62" t="s">
        <v>584</v>
      </c>
      <c r="AT352" s="262" t="s">
        <v>196</v>
      </c>
      <c r="AU352" s="262" t="s">
        <v>92</v>
      </c>
      <c r="AY352" s="18" t="s">
        <v>195</v>
      </c>
      <c r="BE352" s="154">
        <f>IF(N352="základní",J352,0)</f>
        <v>0</v>
      </c>
      <c r="BF352" s="154">
        <f>IF(N352="snížená",J352,0)</f>
        <v>0</v>
      </c>
      <c r="BG352" s="154">
        <f>IF(N352="zákl. přenesená",J352,0)</f>
        <v>0</v>
      </c>
      <c r="BH352" s="154">
        <f>IF(N352="sníž. přenesená",J352,0)</f>
        <v>0</v>
      </c>
      <c r="BI352" s="154">
        <f>IF(N352="nulová",J352,0)</f>
        <v>0</v>
      </c>
      <c r="BJ352" s="18" t="s">
        <v>90</v>
      </c>
      <c r="BK352" s="154">
        <f>ROUND(I352*H352,2)</f>
        <v>0</v>
      </c>
      <c r="BL352" s="18" t="s">
        <v>584</v>
      </c>
      <c r="BM352" s="262" t="s">
        <v>1693</v>
      </c>
    </row>
    <row r="353" spans="1:47" s="2" customFormat="1" ht="12">
      <c r="A353" s="41"/>
      <c r="B353" s="42"/>
      <c r="C353" s="43"/>
      <c r="D353" s="263" t="s">
        <v>202</v>
      </c>
      <c r="E353" s="43"/>
      <c r="F353" s="264" t="s">
        <v>1692</v>
      </c>
      <c r="G353" s="43"/>
      <c r="H353" s="43"/>
      <c r="I353" s="221"/>
      <c r="J353" s="43"/>
      <c r="K353" s="43"/>
      <c r="L353" s="44"/>
      <c r="M353" s="265"/>
      <c r="N353" s="266"/>
      <c r="O353" s="94"/>
      <c r="P353" s="94"/>
      <c r="Q353" s="94"/>
      <c r="R353" s="94"/>
      <c r="S353" s="94"/>
      <c r="T353" s="95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8" t="s">
        <v>202</v>
      </c>
      <c r="AU353" s="18" t="s">
        <v>92</v>
      </c>
    </row>
    <row r="354" spans="1:65" s="2" customFormat="1" ht="16.5" customHeight="1">
      <c r="A354" s="41"/>
      <c r="B354" s="42"/>
      <c r="C354" s="278" t="s">
        <v>647</v>
      </c>
      <c r="D354" s="278" t="s">
        <v>206</v>
      </c>
      <c r="E354" s="279" t="s">
        <v>1694</v>
      </c>
      <c r="F354" s="280" t="s">
        <v>1695</v>
      </c>
      <c r="G354" s="281" t="s">
        <v>353</v>
      </c>
      <c r="H354" s="282">
        <v>1</v>
      </c>
      <c r="I354" s="283"/>
      <c r="J354" s="284">
        <f>ROUND(I354*H354,2)</f>
        <v>0</v>
      </c>
      <c r="K354" s="285"/>
      <c r="L354" s="286"/>
      <c r="M354" s="287" t="s">
        <v>1</v>
      </c>
      <c r="N354" s="288" t="s">
        <v>47</v>
      </c>
      <c r="O354" s="94"/>
      <c r="P354" s="260">
        <f>O354*H354</f>
        <v>0</v>
      </c>
      <c r="Q354" s="260">
        <v>0.0205</v>
      </c>
      <c r="R354" s="260">
        <f>Q354*H354</f>
        <v>0.0205</v>
      </c>
      <c r="S354" s="260">
        <v>0</v>
      </c>
      <c r="T354" s="261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62" t="s">
        <v>1676</v>
      </c>
      <c r="AT354" s="262" t="s">
        <v>206</v>
      </c>
      <c r="AU354" s="262" t="s">
        <v>92</v>
      </c>
      <c r="AY354" s="18" t="s">
        <v>195</v>
      </c>
      <c r="BE354" s="154">
        <f>IF(N354="základní",J354,0)</f>
        <v>0</v>
      </c>
      <c r="BF354" s="154">
        <f>IF(N354="snížená",J354,0)</f>
        <v>0</v>
      </c>
      <c r="BG354" s="154">
        <f>IF(N354="zákl. přenesená",J354,0)</f>
        <v>0</v>
      </c>
      <c r="BH354" s="154">
        <f>IF(N354="sníž. přenesená",J354,0)</f>
        <v>0</v>
      </c>
      <c r="BI354" s="154">
        <f>IF(N354="nulová",J354,0)</f>
        <v>0</v>
      </c>
      <c r="BJ354" s="18" t="s">
        <v>90</v>
      </c>
      <c r="BK354" s="154">
        <f>ROUND(I354*H354,2)</f>
        <v>0</v>
      </c>
      <c r="BL354" s="18" t="s">
        <v>584</v>
      </c>
      <c r="BM354" s="262" t="s">
        <v>1696</v>
      </c>
    </row>
    <row r="355" spans="1:47" s="2" customFormat="1" ht="12">
      <c r="A355" s="41"/>
      <c r="B355" s="42"/>
      <c r="C355" s="43"/>
      <c r="D355" s="263" t="s">
        <v>202</v>
      </c>
      <c r="E355" s="43"/>
      <c r="F355" s="264" t="s">
        <v>1695</v>
      </c>
      <c r="G355" s="43"/>
      <c r="H355" s="43"/>
      <c r="I355" s="221"/>
      <c r="J355" s="43"/>
      <c r="K355" s="43"/>
      <c r="L355" s="44"/>
      <c r="M355" s="324"/>
      <c r="N355" s="325"/>
      <c r="O355" s="326"/>
      <c r="P355" s="326"/>
      <c r="Q355" s="326"/>
      <c r="R355" s="326"/>
      <c r="S355" s="326"/>
      <c r="T355" s="327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8" t="s">
        <v>202</v>
      </c>
      <c r="AU355" s="18" t="s">
        <v>92</v>
      </c>
    </row>
    <row r="356" spans="1:31" s="2" customFormat="1" ht="6.95" customHeight="1">
      <c r="A356" s="41"/>
      <c r="B356" s="69"/>
      <c r="C356" s="70"/>
      <c r="D356" s="70"/>
      <c r="E356" s="70"/>
      <c r="F356" s="70"/>
      <c r="G356" s="70"/>
      <c r="H356" s="70"/>
      <c r="I356" s="70"/>
      <c r="J356" s="70"/>
      <c r="K356" s="70"/>
      <c r="L356" s="44"/>
      <c r="M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</row>
  </sheetData>
  <sheetProtection password="CC35" sheet="1" objects="1" scenarios="1" formatColumns="0" formatRows="0" autoFilter="0"/>
  <autoFilter ref="C138:K355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1697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1699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1700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1701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1702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1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1703</v>
      </c>
      <c r="F23" s="41"/>
      <c r="G23" s="41"/>
      <c r="H23" s="41"/>
      <c r="I23" s="166" t="s">
        <v>28</v>
      </c>
      <c r="J23" s="144" t="s">
        <v>1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1704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J108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ROUND((SUM(BE108:BE115)+SUM(BE137:BE251)),2)</f>
        <v>0</v>
      </c>
      <c r="G37" s="41"/>
      <c r="H37" s="41"/>
      <c r="I37" s="182">
        <v>0.21</v>
      </c>
      <c r="J37" s="181">
        <f>ROUND(((SUM(BE108:BE115)+SUM(BE137:BE251))*I37),2)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ROUND((SUM(BF108:BF115)+SUM(BF137:BF251)),2)</f>
        <v>0</v>
      </c>
      <c r="G38" s="41"/>
      <c r="H38" s="41"/>
      <c r="I38" s="182">
        <v>0.15</v>
      </c>
      <c r="J38" s="181">
        <f>ROUND(((SUM(BF108:BF115)+SUM(BF137:BF251))*I38),2)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ROUND((SUM(BG108:BG115)+SUM(BG137:BG251)),2)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ROUND((SUM(BH108:BH115)+SUM(BH137:BH251)),2)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ROUND((SUM(BI108:BI115)+SUM(BI137:BI251)),2)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1697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10 - ÚT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3" t="s">
        <v>24</v>
      </c>
      <c r="D93" s="43"/>
      <c r="E93" s="43"/>
      <c r="F93" s="28" t="str">
        <f>E17</f>
        <v>SPŠ Ostrov</v>
      </c>
      <c r="G93" s="43"/>
      <c r="H93" s="43"/>
      <c r="I93" s="33" t="s">
        <v>31</v>
      </c>
      <c r="J93" s="37" t="str">
        <f>E23</f>
        <v>Stejskal Pavel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>Milan Hájek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J137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164</v>
      </c>
      <c r="E99" s="208"/>
      <c r="F99" s="208"/>
      <c r="G99" s="208"/>
      <c r="H99" s="208"/>
      <c r="I99" s="208"/>
      <c r="J99" s="209">
        <f>J138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167</v>
      </c>
      <c r="E100" s="213"/>
      <c r="F100" s="213"/>
      <c r="G100" s="213"/>
      <c r="H100" s="213"/>
      <c r="I100" s="213"/>
      <c r="J100" s="214">
        <f>J139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1705</v>
      </c>
      <c r="E101" s="213"/>
      <c r="F101" s="213"/>
      <c r="G101" s="213"/>
      <c r="H101" s="213"/>
      <c r="I101" s="213"/>
      <c r="J101" s="214">
        <f>J156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1706</v>
      </c>
      <c r="E102" s="213"/>
      <c r="F102" s="213"/>
      <c r="G102" s="213"/>
      <c r="H102" s="213"/>
      <c r="I102" s="213"/>
      <c r="J102" s="214">
        <f>J176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1707</v>
      </c>
      <c r="E103" s="213"/>
      <c r="F103" s="213"/>
      <c r="G103" s="213"/>
      <c r="H103" s="213"/>
      <c r="I103" s="213"/>
      <c r="J103" s="214">
        <f>J193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1708</v>
      </c>
      <c r="E104" s="213"/>
      <c r="F104" s="213"/>
      <c r="G104" s="213"/>
      <c r="H104" s="213"/>
      <c r="I104" s="213"/>
      <c r="J104" s="214">
        <f>J220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5"/>
      <c r="C105" s="206"/>
      <c r="D105" s="207" t="s">
        <v>1709</v>
      </c>
      <c r="E105" s="208"/>
      <c r="F105" s="208"/>
      <c r="G105" s="208"/>
      <c r="H105" s="208"/>
      <c r="I105" s="208"/>
      <c r="J105" s="209">
        <f>J247</f>
        <v>0</v>
      </c>
      <c r="K105" s="206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4" t="s">
        <v>173</v>
      </c>
      <c r="D108" s="43"/>
      <c r="E108" s="43"/>
      <c r="F108" s="43"/>
      <c r="G108" s="43"/>
      <c r="H108" s="43"/>
      <c r="I108" s="43"/>
      <c r="J108" s="216">
        <f>ROUND(J109+J110+J111+J112+J113+J114,2)</f>
        <v>0</v>
      </c>
      <c r="K108" s="43"/>
      <c r="L108" s="66"/>
      <c r="N108" s="217" t="s">
        <v>46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5" t="s">
        <v>174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175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176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177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134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178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134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0" t="s">
        <v>179</v>
      </c>
      <c r="E114" s="43"/>
      <c r="F114" s="43"/>
      <c r="G114" s="43"/>
      <c r="H114" s="43"/>
      <c r="I114" s="43"/>
      <c r="J114" s="151">
        <f>ROUND(J32*T114,2)</f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180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144</v>
      </c>
      <c r="D116" s="160"/>
      <c r="E116" s="160"/>
      <c r="F116" s="160"/>
      <c r="G116" s="160"/>
      <c r="H116" s="160"/>
      <c r="I116" s="160"/>
      <c r="J116" s="161">
        <f>ROUND(J98+J108,2)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181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AUTO DÍLNY SPŠ OSTROV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146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1" t="s">
        <v>1697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1698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E11</f>
        <v>10 - ÚT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F14</f>
        <v>Ostrov</v>
      </c>
      <c r="G131" s="43"/>
      <c r="H131" s="43"/>
      <c r="I131" s="33" t="s">
        <v>22</v>
      </c>
      <c r="J131" s="82" t="str">
        <f>IF(J14="","",J14)</f>
        <v>11. 7. 2023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5.15" customHeight="1">
      <c r="A133" s="41"/>
      <c r="B133" s="42"/>
      <c r="C133" s="33" t="s">
        <v>24</v>
      </c>
      <c r="D133" s="43"/>
      <c r="E133" s="43"/>
      <c r="F133" s="28" t="str">
        <f>E17</f>
        <v>SPŠ Ostrov</v>
      </c>
      <c r="G133" s="43"/>
      <c r="H133" s="43"/>
      <c r="I133" s="33" t="s">
        <v>31</v>
      </c>
      <c r="J133" s="37" t="str">
        <f>E23</f>
        <v>Stejskal Pavel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IF(E20="","",E20)</f>
        <v>Vyplň údaj</v>
      </c>
      <c r="G134" s="43"/>
      <c r="H134" s="43"/>
      <c r="I134" s="33" t="s">
        <v>36</v>
      </c>
      <c r="J134" s="37" t="str">
        <f>E26</f>
        <v>Milan Hájek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4"/>
      <c r="B136" s="225"/>
      <c r="C136" s="226" t="s">
        <v>182</v>
      </c>
      <c r="D136" s="227" t="s">
        <v>67</v>
      </c>
      <c r="E136" s="227" t="s">
        <v>63</v>
      </c>
      <c r="F136" s="227" t="s">
        <v>64</v>
      </c>
      <c r="G136" s="227" t="s">
        <v>183</v>
      </c>
      <c r="H136" s="227" t="s">
        <v>184</v>
      </c>
      <c r="I136" s="227" t="s">
        <v>185</v>
      </c>
      <c r="J136" s="228" t="s">
        <v>151</v>
      </c>
      <c r="K136" s="229" t="s">
        <v>186</v>
      </c>
      <c r="L136" s="230"/>
      <c r="M136" s="103" t="s">
        <v>1</v>
      </c>
      <c r="N136" s="104" t="s">
        <v>46</v>
      </c>
      <c r="O136" s="104" t="s">
        <v>187</v>
      </c>
      <c r="P136" s="104" t="s">
        <v>188</v>
      </c>
      <c r="Q136" s="104" t="s">
        <v>189</v>
      </c>
      <c r="R136" s="104" t="s">
        <v>190</v>
      </c>
      <c r="S136" s="104" t="s">
        <v>191</v>
      </c>
      <c r="T136" s="105" t="s">
        <v>192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1:63" s="2" customFormat="1" ht="22.8" customHeight="1">
      <c r="A137" s="41"/>
      <c r="B137" s="42"/>
      <c r="C137" s="110" t="s">
        <v>193</v>
      </c>
      <c r="D137" s="43"/>
      <c r="E137" s="43"/>
      <c r="F137" s="43"/>
      <c r="G137" s="43"/>
      <c r="H137" s="43"/>
      <c r="I137" s="43"/>
      <c r="J137" s="231">
        <f>BK137</f>
        <v>0</v>
      </c>
      <c r="K137" s="43"/>
      <c r="L137" s="44"/>
      <c r="M137" s="106"/>
      <c r="N137" s="232"/>
      <c r="O137" s="107"/>
      <c r="P137" s="233">
        <f>P138+P247</f>
        <v>0</v>
      </c>
      <c r="Q137" s="107"/>
      <c r="R137" s="233">
        <f>R138+R247</f>
        <v>1.667331</v>
      </c>
      <c r="S137" s="107"/>
      <c r="T137" s="234">
        <f>T138+T247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153</v>
      </c>
      <c r="BK137" s="235">
        <f>BK138+BK247</f>
        <v>0</v>
      </c>
    </row>
    <row r="138" spans="1:63" s="12" customFormat="1" ht="25.9" customHeight="1">
      <c r="A138" s="12"/>
      <c r="B138" s="236"/>
      <c r="C138" s="237"/>
      <c r="D138" s="238" t="s">
        <v>81</v>
      </c>
      <c r="E138" s="239" t="s">
        <v>950</v>
      </c>
      <c r="F138" s="239" t="s">
        <v>951</v>
      </c>
      <c r="G138" s="237"/>
      <c r="H138" s="237"/>
      <c r="I138" s="240"/>
      <c r="J138" s="241">
        <f>BK138</f>
        <v>0</v>
      </c>
      <c r="K138" s="237"/>
      <c r="L138" s="242"/>
      <c r="M138" s="243"/>
      <c r="N138" s="244"/>
      <c r="O138" s="244"/>
      <c r="P138" s="245">
        <f>P139+P156+P176+P193+P220</f>
        <v>0</v>
      </c>
      <c r="Q138" s="244"/>
      <c r="R138" s="245">
        <f>R139+R156+R176+R193+R220</f>
        <v>1.667331</v>
      </c>
      <c r="S138" s="244"/>
      <c r="T138" s="246">
        <f>T139+T156+T176+T193+T220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92</v>
      </c>
      <c r="AT138" s="248" t="s">
        <v>81</v>
      </c>
      <c r="AU138" s="248" t="s">
        <v>82</v>
      </c>
      <c r="AY138" s="247" t="s">
        <v>195</v>
      </c>
      <c r="BK138" s="249">
        <f>BK139+BK156+BK176+BK193+BK220</f>
        <v>0</v>
      </c>
    </row>
    <row r="139" spans="1:63" s="12" customFormat="1" ht="22.8" customHeight="1">
      <c r="A139" s="12"/>
      <c r="B139" s="236"/>
      <c r="C139" s="237"/>
      <c r="D139" s="238" t="s">
        <v>81</v>
      </c>
      <c r="E139" s="321" t="s">
        <v>1038</v>
      </c>
      <c r="F139" s="321" t="s">
        <v>1039</v>
      </c>
      <c r="G139" s="237"/>
      <c r="H139" s="237"/>
      <c r="I139" s="240"/>
      <c r="J139" s="322">
        <f>BK139</f>
        <v>0</v>
      </c>
      <c r="K139" s="237"/>
      <c r="L139" s="242"/>
      <c r="M139" s="243"/>
      <c r="N139" s="244"/>
      <c r="O139" s="244"/>
      <c r="P139" s="245">
        <f>SUM(P140:P155)</f>
        <v>0</v>
      </c>
      <c r="Q139" s="244"/>
      <c r="R139" s="245">
        <f>SUM(R140:R155)</f>
        <v>0.015203999999999999</v>
      </c>
      <c r="S139" s="244"/>
      <c r="T139" s="246">
        <f>SUM(T140:T155)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7" t="s">
        <v>92</v>
      </c>
      <c r="AT139" s="248" t="s">
        <v>81</v>
      </c>
      <c r="AU139" s="248" t="s">
        <v>90</v>
      </c>
      <c r="AY139" s="247" t="s">
        <v>195</v>
      </c>
      <c r="BK139" s="249">
        <f>SUM(BK140:BK155)</f>
        <v>0</v>
      </c>
    </row>
    <row r="140" spans="1:65" s="2" customFormat="1" ht="24.15" customHeight="1">
      <c r="A140" s="41"/>
      <c r="B140" s="42"/>
      <c r="C140" s="250" t="s">
        <v>90</v>
      </c>
      <c r="D140" s="250" t="s">
        <v>196</v>
      </c>
      <c r="E140" s="251" t="s">
        <v>1503</v>
      </c>
      <c r="F140" s="252" t="s">
        <v>1504</v>
      </c>
      <c r="G140" s="253" t="s">
        <v>215</v>
      </c>
      <c r="H140" s="254">
        <v>50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308</v>
      </c>
      <c r="AT140" s="262" t="s">
        <v>196</v>
      </c>
      <c r="AU140" s="262" t="s">
        <v>92</v>
      </c>
      <c r="AY140" s="18" t="s">
        <v>195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308</v>
      </c>
      <c r="BM140" s="262" t="s">
        <v>1710</v>
      </c>
    </row>
    <row r="141" spans="1:47" s="2" customFormat="1" ht="12">
      <c r="A141" s="41"/>
      <c r="B141" s="42"/>
      <c r="C141" s="43"/>
      <c r="D141" s="263" t="s">
        <v>202</v>
      </c>
      <c r="E141" s="43"/>
      <c r="F141" s="264" t="s">
        <v>1504</v>
      </c>
      <c r="G141" s="43"/>
      <c r="H141" s="43"/>
      <c r="I141" s="221"/>
      <c r="J141" s="43"/>
      <c r="K141" s="43"/>
      <c r="L141" s="44"/>
      <c r="M141" s="265"/>
      <c r="N141" s="266"/>
      <c r="O141" s="94"/>
      <c r="P141" s="94"/>
      <c r="Q141" s="94"/>
      <c r="R141" s="94"/>
      <c r="S141" s="94"/>
      <c r="T141" s="9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202</v>
      </c>
      <c r="AU141" s="18" t="s">
        <v>92</v>
      </c>
    </row>
    <row r="142" spans="1:65" s="2" customFormat="1" ht="24.15" customHeight="1">
      <c r="A142" s="41"/>
      <c r="B142" s="42"/>
      <c r="C142" s="278" t="s">
        <v>92</v>
      </c>
      <c r="D142" s="278" t="s">
        <v>206</v>
      </c>
      <c r="E142" s="279" t="s">
        <v>1711</v>
      </c>
      <c r="F142" s="280" t="s">
        <v>1712</v>
      </c>
      <c r="G142" s="281" t="s">
        <v>215</v>
      </c>
      <c r="H142" s="282">
        <v>10.5</v>
      </c>
      <c r="I142" s="283"/>
      <c r="J142" s="284">
        <f>ROUND(I142*H142,2)</f>
        <v>0</v>
      </c>
      <c r="K142" s="285"/>
      <c r="L142" s="286"/>
      <c r="M142" s="287" t="s">
        <v>1</v>
      </c>
      <c r="N142" s="288" t="s">
        <v>47</v>
      </c>
      <c r="O142" s="94"/>
      <c r="P142" s="260">
        <f>O142*H142</f>
        <v>0</v>
      </c>
      <c r="Q142" s="260">
        <v>0.00027</v>
      </c>
      <c r="R142" s="260">
        <f>Q142*H142</f>
        <v>0.002835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405</v>
      </c>
      <c r="AT142" s="262" t="s">
        <v>206</v>
      </c>
      <c r="AU142" s="262" t="s">
        <v>92</v>
      </c>
      <c r="AY142" s="18" t="s">
        <v>195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308</v>
      </c>
      <c r="BM142" s="262" t="s">
        <v>1713</v>
      </c>
    </row>
    <row r="143" spans="1:47" s="2" customFormat="1" ht="12">
      <c r="A143" s="41"/>
      <c r="B143" s="42"/>
      <c r="C143" s="43"/>
      <c r="D143" s="263" t="s">
        <v>202</v>
      </c>
      <c r="E143" s="43"/>
      <c r="F143" s="264" t="s">
        <v>1712</v>
      </c>
      <c r="G143" s="43"/>
      <c r="H143" s="43"/>
      <c r="I143" s="221"/>
      <c r="J143" s="43"/>
      <c r="K143" s="43"/>
      <c r="L143" s="44"/>
      <c r="M143" s="265"/>
      <c r="N143" s="266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202</v>
      </c>
      <c r="AU143" s="18" t="s">
        <v>92</v>
      </c>
    </row>
    <row r="144" spans="1:51" s="13" customFormat="1" ht="12">
      <c r="A144" s="13"/>
      <c r="B144" s="267"/>
      <c r="C144" s="268"/>
      <c r="D144" s="263" t="s">
        <v>203</v>
      </c>
      <c r="E144" s="269" t="s">
        <v>1</v>
      </c>
      <c r="F144" s="270" t="s">
        <v>1714</v>
      </c>
      <c r="G144" s="268"/>
      <c r="H144" s="271">
        <v>10.5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7" t="s">
        <v>203</v>
      </c>
      <c r="AU144" s="277" t="s">
        <v>92</v>
      </c>
      <c r="AV144" s="13" t="s">
        <v>92</v>
      </c>
      <c r="AW144" s="13" t="s">
        <v>35</v>
      </c>
      <c r="AX144" s="13" t="s">
        <v>90</v>
      </c>
      <c r="AY144" s="277" t="s">
        <v>195</v>
      </c>
    </row>
    <row r="145" spans="1:65" s="2" customFormat="1" ht="21.75" customHeight="1">
      <c r="A145" s="41"/>
      <c r="B145" s="42"/>
      <c r="C145" s="278" t="s">
        <v>212</v>
      </c>
      <c r="D145" s="278" t="s">
        <v>206</v>
      </c>
      <c r="E145" s="279" t="s">
        <v>1715</v>
      </c>
      <c r="F145" s="280" t="s">
        <v>1716</v>
      </c>
      <c r="G145" s="281" t="s">
        <v>215</v>
      </c>
      <c r="H145" s="282">
        <v>6.3</v>
      </c>
      <c r="I145" s="283"/>
      <c r="J145" s="284">
        <f>ROUND(I145*H145,2)</f>
        <v>0</v>
      </c>
      <c r="K145" s="285"/>
      <c r="L145" s="286"/>
      <c r="M145" s="287" t="s">
        <v>1</v>
      </c>
      <c r="N145" s="288" t="s">
        <v>47</v>
      </c>
      <c r="O145" s="94"/>
      <c r="P145" s="260">
        <f>O145*H145</f>
        <v>0</v>
      </c>
      <c r="Q145" s="260">
        <v>0.0002</v>
      </c>
      <c r="R145" s="260">
        <f>Q145*H145</f>
        <v>0.00126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405</v>
      </c>
      <c r="AT145" s="262" t="s">
        <v>206</v>
      </c>
      <c r="AU145" s="262" t="s">
        <v>92</v>
      </c>
      <c r="AY145" s="18" t="s">
        <v>195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308</v>
      </c>
      <c r="BM145" s="262" t="s">
        <v>1717</v>
      </c>
    </row>
    <row r="146" spans="1:47" s="2" customFormat="1" ht="12">
      <c r="A146" s="41"/>
      <c r="B146" s="42"/>
      <c r="C146" s="43"/>
      <c r="D146" s="263" t="s">
        <v>202</v>
      </c>
      <c r="E146" s="43"/>
      <c r="F146" s="264" t="s">
        <v>1716</v>
      </c>
      <c r="G146" s="43"/>
      <c r="H146" s="43"/>
      <c r="I146" s="221"/>
      <c r="J146" s="43"/>
      <c r="K146" s="43"/>
      <c r="L146" s="44"/>
      <c r="M146" s="265"/>
      <c r="N146" s="266"/>
      <c r="O146" s="94"/>
      <c r="P146" s="94"/>
      <c r="Q146" s="94"/>
      <c r="R146" s="94"/>
      <c r="S146" s="94"/>
      <c r="T146" s="95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202</v>
      </c>
      <c r="AU146" s="18" t="s">
        <v>92</v>
      </c>
    </row>
    <row r="147" spans="1:51" s="13" customFormat="1" ht="12">
      <c r="A147" s="13"/>
      <c r="B147" s="267"/>
      <c r="C147" s="268"/>
      <c r="D147" s="263" t="s">
        <v>203</v>
      </c>
      <c r="E147" s="269" t="s">
        <v>1</v>
      </c>
      <c r="F147" s="270" t="s">
        <v>1718</v>
      </c>
      <c r="G147" s="268"/>
      <c r="H147" s="271">
        <v>6.3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7" t="s">
        <v>203</v>
      </c>
      <c r="AU147" s="277" t="s">
        <v>92</v>
      </c>
      <c r="AV147" s="13" t="s">
        <v>92</v>
      </c>
      <c r="AW147" s="13" t="s">
        <v>35</v>
      </c>
      <c r="AX147" s="13" t="s">
        <v>90</v>
      </c>
      <c r="AY147" s="277" t="s">
        <v>195</v>
      </c>
    </row>
    <row r="148" spans="1:65" s="2" customFormat="1" ht="24.15" customHeight="1">
      <c r="A148" s="41"/>
      <c r="B148" s="42"/>
      <c r="C148" s="278" t="s">
        <v>200</v>
      </c>
      <c r="D148" s="278" t="s">
        <v>206</v>
      </c>
      <c r="E148" s="279" t="s">
        <v>1719</v>
      </c>
      <c r="F148" s="280" t="s">
        <v>1720</v>
      </c>
      <c r="G148" s="281" t="s">
        <v>215</v>
      </c>
      <c r="H148" s="282">
        <v>10.5</v>
      </c>
      <c r="I148" s="283"/>
      <c r="J148" s="284">
        <f>ROUND(I148*H148,2)</f>
        <v>0</v>
      </c>
      <c r="K148" s="285"/>
      <c r="L148" s="286"/>
      <c r="M148" s="287" t="s">
        <v>1</v>
      </c>
      <c r="N148" s="288" t="s">
        <v>47</v>
      </c>
      <c r="O148" s="94"/>
      <c r="P148" s="260">
        <f>O148*H148</f>
        <v>0</v>
      </c>
      <c r="Q148" s="260">
        <v>0.00029</v>
      </c>
      <c r="R148" s="260">
        <f>Q148*H148</f>
        <v>0.003045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405</v>
      </c>
      <c r="AT148" s="262" t="s">
        <v>206</v>
      </c>
      <c r="AU148" s="262" t="s">
        <v>92</v>
      </c>
      <c r="AY148" s="18" t="s">
        <v>195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308</v>
      </c>
      <c r="BM148" s="262" t="s">
        <v>1721</v>
      </c>
    </row>
    <row r="149" spans="1:47" s="2" customFormat="1" ht="12">
      <c r="A149" s="41"/>
      <c r="B149" s="42"/>
      <c r="C149" s="43"/>
      <c r="D149" s="263" t="s">
        <v>202</v>
      </c>
      <c r="E149" s="43"/>
      <c r="F149" s="264" t="s">
        <v>1720</v>
      </c>
      <c r="G149" s="43"/>
      <c r="H149" s="43"/>
      <c r="I149" s="221"/>
      <c r="J149" s="43"/>
      <c r="K149" s="43"/>
      <c r="L149" s="44"/>
      <c r="M149" s="265"/>
      <c r="N149" s="266"/>
      <c r="O149" s="94"/>
      <c r="P149" s="94"/>
      <c r="Q149" s="94"/>
      <c r="R149" s="94"/>
      <c r="S149" s="94"/>
      <c r="T149" s="9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202</v>
      </c>
      <c r="AU149" s="18" t="s">
        <v>92</v>
      </c>
    </row>
    <row r="150" spans="1:51" s="13" customFormat="1" ht="12">
      <c r="A150" s="13"/>
      <c r="B150" s="267"/>
      <c r="C150" s="268"/>
      <c r="D150" s="263" t="s">
        <v>203</v>
      </c>
      <c r="E150" s="269" t="s">
        <v>1</v>
      </c>
      <c r="F150" s="270" t="s">
        <v>1714</v>
      </c>
      <c r="G150" s="268"/>
      <c r="H150" s="271">
        <v>10.5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7" t="s">
        <v>203</v>
      </c>
      <c r="AU150" s="277" t="s">
        <v>92</v>
      </c>
      <c r="AV150" s="13" t="s">
        <v>92</v>
      </c>
      <c r="AW150" s="13" t="s">
        <v>35</v>
      </c>
      <c r="AX150" s="13" t="s">
        <v>90</v>
      </c>
      <c r="AY150" s="277" t="s">
        <v>195</v>
      </c>
    </row>
    <row r="151" spans="1:65" s="2" customFormat="1" ht="24.15" customHeight="1">
      <c r="A151" s="41"/>
      <c r="B151" s="42"/>
      <c r="C151" s="278" t="s">
        <v>240</v>
      </c>
      <c r="D151" s="278" t="s">
        <v>206</v>
      </c>
      <c r="E151" s="279" t="s">
        <v>1722</v>
      </c>
      <c r="F151" s="280" t="s">
        <v>1723</v>
      </c>
      <c r="G151" s="281" t="s">
        <v>215</v>
      </c>
      <c r="H151" s="282">
        <v>25.2</v>
      </c>
      <c r="I151" s="283"/>
      <c r="J151" s="284">
        <f>ROUND(I151*H151,2)</f>
        <v>0</v>
      </c>
      <c r="K151" s="285"/>
      <c r="L151" s="286"/>
      <c r="M151" s="287" t="s">
        <v>1</v>
      </c>
      <c r="N151" s="288" t="s">
        <v>47</v>
      </c>
      <c r="O151" s="94"/>
      <c r="P151" s="260">
        <f>O151*H151</f>
        <v>0</v>
      </c>
      <c r="Q151" s="260">
        <v>0.00032</v>
      </c>
      <c r="R151" s="260">
        <f>Q151*H151</f>
        <v>0.008064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405</v>
      </c>
      <c r="AT151" s="262" t="s">
        <v>206</v>
      </c>
      <c r="AU151" s="262" t="s">
        <v>92</v>
      </c>
      <c r="AY151" s="18" t="s">
        <v>195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308</v>
      </c>
      <c r="BM151" s="262" t="s">
        <v>1724</v>
      </c>
    </row>
    <row r="152" spans="1:47" s="2" customFormat="1" ht="12">
      <c r="A152" s="41"/>
      <c r="B152" s="42"/>
      <c r="C152" s="43"/>
      <c r="D152" s="263" t="s">
        <v>202</v>
      </c>
      <c r="E152" s="43"/>
      <c r="F152" s="264" t="s">
        <v>1723</v>
      </c>
      <c r="G152" s="43"/>
      <c r="H152" s="43"/>
      <c r="I152" s="221"/>
      <c r="J152" s="43"/>
      <c r="K152" s="43"/>
      <c r="L152" s="44"/>
      <c r="M152" s="265"/>
      <c r="N152" s="266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202</v>
      </c>
      <c r="AU152" s="18" t="s">
        <v>92</v>
      </c>
    </row>
    <row r="153" spans="1:51" s="13" customFormat="1" ht="12">
      <c r="A153" s="13"/>
      <c r="B153" s="267"/>
      <c r="C153" s="268"/>
      <c r="D153" s="263" t="s">
        <v>203</v>
      </c>
      <c r="E153" s="269" t="s">
        <v>1</v>
      </c>
      <c r="F153" s="270" t="s">
        <v>1725</v>
      </c>
      <c r="G153" s="268"/>
      <c r="H153" s="271">
        <v>25.2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7" t="s">
        <v>203</v>
      </c>
      <c r="AU153" s="277" t="s">
        <v>92</v>
      </c>
      <c r="AV153" s="13" t="s">
        <v>92</v>
      </c>
      <c r="AW153" s="13" t="s">
        <v>35</v>
      </c>
      <c r="AX153" s="13" t="s">
        <v>90</v>
      </c>
      <c r="AY153" s="277" t="s">
        <v>195</v>
      </c>
    </row>
    <row r="154" spans="1:65" s="2" customFormat="1" ht="24.15" customHeight="1">
      <c r="A154" s="41"/>
      <c r="B154" s="42"/>
      <c r="C154" s="250" t="s">
        <v>247</v>
      </c>
      <c r="D154" s="250" t="s">
        <v>196</v>
      </c>
      <c r="E154" s="251" t="s">
        <v>1726</v>
      </c>
      <c r="F154" s="252" t="s">
        <v>1727</v>
      </c>
      <c r="G154" s="253" t="s">
        <v>873</v>
      </c>
      <c r="H154" s="323"/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308</v>
      </c>
      <c r="AT154" s="262" t="s">
        <v>196</v>
      </c>
      <c r="AU154" s="262" t="s">
        <v>92</v>
      </c>
      <c r="AY154" s="18" t="s">
        <v>195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308</v>
      </c>
      <c r="BM154" s="262" t="s">
        <v>1728</v>
      </c>
    </row>
    <row r="155" spans="1:47" s="2" customFormat="1" ht="12">
      <c r="A155" s="41"/>
      <c r="B155" s="42"/>
      <c r="C155" s="43"/>
      <c r="D155" s="263" t="s">
        <v>202</v>
      </c>
      <c r="E155" s="43"/>
      <c r="F155" s="264" t="s">
        <v>1727</v>
      </c>
      <c r="G155" s="43"/>
      <c r="H155" s="43"/>
      <c r="I155" s="221"/>
      <c r="J155" s="43"/>
      <c r="K155" s="43"/>
      <c r="L155" s="44"/>
      <c r="M155" s="265"/>
      <c r="N155" s="266"/>
      <c r="O155" s="94"/>
      <c r="P155" s="94"/>
      <c r="Q155" s="94"/>
      <c r="R155" s="94"/>
      <c r="S155" s="94"/>
      <c r="T155" s="9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8" t="s">
        <v>202</v>
      </c>
      <c r="AU155" s="18" t="s">
        <v>92</v>
      </c>
    </row>
    <row r="156" spans="1:63" s="12" customFormat="1" ht="22.8" customHeight="1">
      <c r="A156" s="12"/>
      <c r="B156" s="236"/>
      <c r="C156" s="237"/>
      <c r="D156" s="238" t="s">
        <v>81</v>
      </c>
      <c r="E156" s="321" t="s">
        <v>1729</v>
      </c>
      <c r="F156" s="321" t="s">
        <v>1730</v>
      </c>
      <c r="G156" s="237"/>
      <c r="H156" s="237"/>
      <c r="I156" s="240"/>
      <c r="J156" s="322">
        <f>BK156</f>
        <v>0</v>
      </c>
      <c r="K156" s="237"/>
      <c r="L156" s="242"/>
      <c r="M156" s="243"/>
      <c r="N156" s="244"/>
      <c r="O156" s="244"/>
      <c r="P156" s="245">
        <f>SUM(P157:P175)</f>
        <v>0</v>
      </c>
      <c r="Q156" s="244"/>
      <c r="R156" s="245">
        <f>SUM(R157:R175)</f>
        <v>0.6537299999999999</v>
      </c>
      <c r="S156" s="244"/>
      <c r="T156" s="246">
        <f>SUM(T157:T175)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7" t="s">
        <v>92</v>
      </c>
      <c r="AT156" s="248" t="s">
        <v>81</v>
      </c>
      <c r="AU156" s="248" t="s">
        <v>90</v>
      </c>
      <c r="AY156" s="247" t="s">
        <v>195</v>
      </c>
      <c r="BK156" s="249">
        <f>SUM(BK157:BK175)</f>
        <v>0</v>
      </c>
    </row>
    <row r="157" spans="1:65" s="2" customFormat="1" ht="33" customHeight="1">
      <c r="A157" s="41"/>
      <c r="B157" s="42"/>
      <c r="C157" s="250" t="s">
        <v>252</v>
      </c>
      <c r="D157" s="250" t="s">
        <v>196</v>
      </c>
      <c r="E157" s="251" t="s">
        <v>1731</v>
      </c>
      <c r="F157" s="252" t="s">
        <v>1732</v>
      </c>
      <c r="G157" s="253" t="s">
        <v>845</v>
      </c>
      <c r="H157" s="254">
        <v>1</v>
      </c>
      <c r="I157" s="255"/>
      <c r="J157" s="256">
        <f>ROUND(I157*H157,2)</f>
        <v>0</v>
      </c>
      <c r="K157" s="257"/>
      <c r="L157" s="44"/>
      <c r="M157" s="258" t="s">
        <v>1</v>
      </c>
      <c r="N157" s="259" t="s">
        <v>47</v>
      </c>
      <c r="O157" s="94"/>
      <c r="P157" s="260">
        <f>O157*H157</f>
        <v>0</v>
      </c>
      <c r="Q157" s="260">
        <v>0.15226</v>
      </c>
      <c r="R157" s="260">
        <f>Q157*H157</f>
        <v>0.15226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308</v>
      </c>
      <c r="AT157" s="262" t="s">
        <v>196</v>
      </c>
      <c r="AU157" s="262" t="s">
        <v>92</v>
      </c>
      <c r="AY157" s="18" t="s">
        <v>195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308</v>
      </c>
      <c r="BM157" s="262" t="s">
        <v>1733</v>
      </c>
    </row>
    <row r="158" spans="1:47" s="2" customFormat="1" ht="12">
      <c r="A158" s="41"/>
      <c r="B158" s="42"/>
      <c r="C158" s="43"/>
      <c r="D158" s="263" t="s">
        <v>202</v>
      </c>
      <c r="E158" s="43"/>
      <c r="F158" s="264" t="s">
        <v>1732</v>
      </c>
      <c r="G158" s="43"/>
      <c r="H158" s="43"/>
      <c r="I158" s="221"/>
      <c r="J158" s="43"/>
      <c r="K158" s="43"/>
      <c r="L158" s="44"/>
      <c r="M158" s="265"/>
      <c r="N158" s="266"/>
      <c r="O158" s="94"/>
      <c r="P158" s="94"/>
      <c r="Q158" s="94"/>
      <c r="R158" s="94"/>
      <c r="S158" s="94"/>
      <c r="T158" s="9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8" t="s">
        <v>202</v>
      </c>
      <c r="AU158" s="18" t="s">
        <v>92</v>
      </c>
    </row>
    <row r="159" spans="1:51" s="13" customFormat="1" ht="12">
      <c r="A159" s="13"/>
      <c r="B159" s="267"/>
      <c r="C159" s="268"/>
      <c r="D159" s="263" t="s">
        <v>203</v>
      </c>
      <c r="E159" s="269" t="s">
        <v>1</v>
      </c>
      <c r="F159" s="270" t="s">
        <v>1734</v>
      </c>
      <c r="G159" s="268"/>
      <c r="H159" s="271">
        <v>1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203</v>
      </c>
      <c r="AU159" s="277" t="s">
        <v>92</v>
      </c>
      <c r="AV159" s="13" t="s">
        <v>92</v>
      </c>
      <c r="AW159" s="13" t="s">
        <v>35</v>
      </c>
      <c r="AX159" s="13" t="s">
        <v>90</v>
      </c>
      <c r="AY159" s="277" t="s">
        <v>195</v>
      </c>
    </row>
    <row r="160" spans="1:65" s="2" customFormat="1" ht="24.15" customHeight="1">
      <c r="A160" s="41"/>
      <c r="B160" s="42"/>
      <c r="C160" s="250" t="s">
        <v>209</v>
      </c>
      <c r="D160" s="250" t="s">
        <v>196</v>
      </c>
      <c r="E160" s="251" t="s">
        <v>1735</v>
      </c>
      <c r="F160" s="252" t="s">
        <v>1736</v>
      </c>
      <c r="G160" s="253" t="s">
        <v>845</v>
      </c>
      <c r="H160" s="254">
        <v>1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0.07954</v>
      </c>
      <c r="R160" s="260">
        <f>Q160*H160</f>
        <v>0.07954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308</v>
      </c>
      <c r="AT160" s="262" t="s">
        <v>196</v>
      </c>
      <c r="AU160" s="262" t="s">
        <v>92</v>
      </c>
      <c r="AY160" s="18" t="s">
        <v>195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308</v>
      </c>
      <c r="BM160" s="262" t="s">
        <v>1737</v>
      </c>
    </row>
    <row r="161" spans="1:47" s="2" customFormat="1" ht="12">
      <c r="A161" s="41"/>
      <c r="B161" s="42"/>
      <c r="C161" s="43"/>
      <c r="D161" s="263" t="s">
        <v>202</v>
      </c>
      <c r="E161" s="43"/>
      <c r="F161" s="264" t="s">
        <v>1736</v>
      </c>
      <c r="G161" s="43"/>
      <c r="H161" s="43"/>
      <c r="I161" s="221"/>
      <c r="J161" s="43"/>
      <c r="K161" s="43"/>
      <c r="L161" s="44"/>
      <c r="M161" s="265"/>
      <c r="N161" s="266"/>
      <c r="O161" s="94"/>
      <c r="P161" s="94"/>
      <c r="Q161" s="94"/>
      <c r="R161" s="94"/>
      <c r="S161" s="94"/>
      <c r="T161" s="95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8" t="s">
        <v>202</v>
      </c>
      <c r="AU161" s="18" t="s">
        <v>92</v>
      </c>
    </row>
    <row r="162" spans="1:51" s="13" customFormat="1" ht="12">
      <c r="A162" s="13"/>
      <c r="B162" s="267"/>
      <c r="C162" s="268"/>
      <c r="D162" s="263" t="s">
        <v>203</v>
      </c>
      <c r="E162" s="269" t="s">
        <v>1</v>
      </c>
      <c r="F162" s="270" t="s">
        <v>1734</v>
      </c>
      <c r="G162" s="268"/>
      <c r="H162" s="271">
        <v>1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7" t="s">
        <v>203</v>
      </c>
      <c r="AU162" s="277" t="s">
        <v>92</v>
      </c>
      <c r="AV162" s="13" t="s">
        <v>92</v>
      </c>
      <c r="AW162" s="13" t="s">
        <v>35</v>
      </c>
      <c r="AX162" s="13" t="s">
        <v>90</v>
      </c>
      <c r="AY162" s="277" t="s">
        <v>195</v>
      </c>
    </row>
    <row r="163" spans="1:65" s="2" customFormat="1" ht="24.15" customHeight="1">
      <c r="A163" s="41"/>
      <c r="B163" s="42"/>
      <c r="C163" s="250" t="s">
        <v>263</v>
      </c>
      <c r="D163" s="250" t="s">
        <v>196</v>
      </c>
      <c r="E163" s="251" t="s">
        <v>1738</v>
      </c>
      <c r="F163" s="252" t="s">
        <v>1739</v>
      </c>
      <c r="G163" s="253" t="s">
        <v>845</v>
      </c>
      <c r="H163" s="254">
        <v>1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0.00286</v>
      </c>
      <c r="R163" s="260">
        <f>Q163*H163</f>
        <v>0.00286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308</v>
      </c>
      <c r="AT163" s="262" t="s">
        <v>196</v>
      </c>
      <c r="AU163" s="262" t="s">
        <v>92</v>
      </c>
      <c r="AY163" s="18" t="s">
        <v>195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308</v>
      </c>
      <c r="BM163" s="262" t="s">
        <v>1740</v>
      </c>
    </row>
    <row r="164" spans="1:47" s="2" customFormat="1" ht="12">
      <c r="A164" s="41"/>
      <c r="B164" s="42"/>
      <c r="C164" s="43"/>
      <c r="D164" s="263" t="s">
        <v>202</v>
      </c>
      <c r="E164" s="43"/>
      <c r="F164" s="264" t="s">
        <v>1739</v>
      </c>
      <c r="G164" s="43"/>
      <c r="H164" s="43"/>
      <c r="I164" s="221"/>
      <c r="J164" s="43"/>
      <c r="K164" s="43"/>
      <c r="L164" s="44"/>
      <c r="M164" s="265"/>
      <c r="N164" s="266"/>
      <c r="O164" s="94"/>
      <c r="P164" s="94"/>
      <c r="Q164" s="94"/>
      <c r="R164" s="94"/>
      <c r="S164" s="94"/>
      <c r="T164" s="9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202</v>
      </c>
      <c r="AU164" s="18" t="s">
        <v>92</v>
      </c>
    </row>
    <row r="165" spans="1:65" s="2" customFormat="1" ht="37.8" customHeight="1">
      <c r="A165" s="41"/>
      <c r="B165" s="42"/>
      <c r="C165" s="250" t="s">
        <v>99</v>
      </c>
      <c r="D165" s="250" t="s">
        <v>196</v>
      </c>
      <c r="E165" s="251" t="s">
        <v>1741</v>
      </c>
      <c r="F165" s="252" t="s">
        <v>1742</v>
      </c>
      <c r="G165" s="253" t="s">
        <v>845</v>
      </c>
      <c r="H165" s="254">
        <v>1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0.00532</v>
      </c>
      <c r="R165" s="260">
        <f>Q165*H165</f>
        <v>0.00532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308</v>
      </c>
      <c r="AT165" s="262" t="s">
        <v>196</v>
      </c>
      <c r="AU165" s="262" t="s">
        <v>92</v>
      </c>
      <c r="AY165" s="18" t="s">
        <v>195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308</v>
      </c>
      <c r="BM165" s="262" t="s">
        <v>1743</v>
      </c>
    </row>
    <row r="166" spans="1:47" s="2" customFormat="1" ht="12">
      <c r="A166" s="41"/>
      <c r="B166" s="42"/>
      <c r="C166" s="43"/>
      <c r="D166" s="263" t="s">
        <v>202</v>
      </c>
      <c r="E166" s="43"/>
      <c r="F166" s="264" t="s">
        <v>1742</v>
      </c>
      <c r="G166" s="43"/>
      <c r="H166" s="43"/>
      <c r="I166" s="221"/>
      <c r="J166" s="43"/>
      <c r="K166" s="43"/>
      <c r="L166" s="44"/>
      <c r="M166" s="265"/>
      <c r="N166" s="266"/>
      <c r="O166" s="94"/>
      <c r="P166" s="94"/>
      <c r="Q166" s="94"/>
      <c r="R166" s="94"/>
      <c r="S166" s="94"/>
      <c r="T166" s="9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8" t="s">
        <v>202</v>
      </c>
      <c r="AU166" s="18" t="s">
        <v>92</v>
      </c>
    </row>
    <row r="167" spans="1:65" s="2" customFormat="1" ht="37.8" customHeight="1">
      <c r="A167" s="41"/>
      <c r="B167" s="42"/>
      <c r="C167" s="250" t="s">
        <v>277</v>
      </c>
      <c r="D167" s="250" t="s">
        <v>196</v>
      </c>
      <c r="E167" s="251" t="s">
        <v>1744</v>
      </c>
      <c r="F167" s="252" t="s">
        <v>1745</v>
      </c>
      <c r="G167" s="253" t="s">
        <v>845</v>
      </c>
      <c r="H167" s="254">
        <v>1</v>
      </c>
      <c r="I167" s="255"/>
      <c r="J167" s="256">
        <f>ROUND(I167*H167,2)</f>
        <v>0</v>
      </c>
      <c r="K167" s="257"/>
      <c r="L167" s="44"/>
      <c r="M167" s="258" t="s">
        <v>1</v>
      </c>
      <c r="N167" s="259" t="s">
        <v>47</v>
      </c>
      <c r="O167" s="94"/>
      <c r="P167" s="260">
        <f>O167*H167</f>
        <v>0</v>
      </c>
      <c r="Q167" s="260">
        <v>0.01327</v>
      </c>
      <c r="R167" s="260">
        <f>Q167*H167</f>
        <v>0.01327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308</v>
      </c>
      <c r="AT167" s="262" t="s">
        <v>196</v>
      </c>
      <c r="AU167" s="262" t="s">
        <v>92</v>
      </c>
      <c r="AY167" s="18" t="s">
        <v>195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308</v>
      </c>
      <c r="BM167" s="262" t="s">
        <v>1746</v>
      </c>
    </row>
    <row r="168" spans="1:47" s="2" customFormat="1" ht="12">
      <c r="A168" s="41"/>
      <c r="B168" s="42"/>
      <c r="C168" s="43"/>
      <c r="D168" s="263" t="s">
        <v>202</v>
      </c>
      <c r="E168" s="43"/>
      <c r="F168" s="264" t="s">
        <v>1745</v>
      </c>
      <c r="G168" s="43"/>
      <c r="H168" s="43"/>
      <c r="I168" s="221"/>
      <c r="J168" s="43"/>
      <c r="K168" s="43"/>
      <c r="L168" s="44"/>
      <c r="M168" s="265"/>
      <c r="N168" s="266"/>
      <c r="O168" s="94"/>
      <c r="P168" s="94"/>
      <c r="Q168" s="94"/>
      <c r="R168" s="94"/>
      <c r="S168" s="94"/>
      <c r="T168" s="95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8" t="s">
        <v>202</v>
      </c>
      <c r="AU168" s="18" t="s">
        <v>92</v>
      </c>
    </row>
    <row r="169" spans="1:65" s="2" customFormat="1" ht="33" customHeight="1">
      <c r="A169" s="41"/>
      <c r="B169" s="42"/>
      <c r="C169" s="250" t="s">
        <v>287</v>
      </c>
      <c r="D169" s="250" t="s">
        <v>196</v>
      </c>
      <c r="E169" s="251" t="s">
        <v>1747</v>
      </c>
      <c r="F169" s="252" t="s">
        <v>1748</v>
      </c>
      <c r="G169" s="253" t="s">
        <v>845</v>
      </c>
      <c r="H169" s="254">
        <v>1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0.00608</v>
      </c>
      <c r="R169" s="260">
        <f>Q169*H169</f>
        <v>0.00608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308</v>
      </c>
      <c r="AT169" s="262" t="s">
        <v>196</v>
      </c>
      <c r="AU169" s="262" t="s">
        <v>92</v>
      </c>
      <c r="AY169" s="18" t="s">
        <v>195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308</v>
      </c>
      <c r="BM169" s="262" t="s">
        <v>1749</v>
      </c>
    </row>
    <row r="170" spans="1:47" s="2" customFormat="1" ht="12">
      <c r="A170" s="41"/>
      <c r="B170" s="42"/>
      <c r="C170" s="43"/>
      <c r="D170" s="263" t="s">
        <v>202</v>
      </c>
      <c r="E170" s="43"/>
      <c r="F170" s="264" t="s">
        <v>1748</v>
      </c>
      <c r="G170" s="43"/>
      <c r="H170" s="43"/>
      <c r="I170" s="221"/>
      <c r="J170" s="43"/>
      <c r="K170" s="43"/>
      <c r="L170" s="44"/>
      <c r="M170" s="265"/>
      <c r="N170" s="266"/>
      <c r="O170" s="94"/>
      <c r="P170" s="94"/>
      <c r="Q170" s="94"/>
      <c r="R170" s="94"/>
      <c r="S170" s="94"/>
      <c r="T170" s="95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8" t="s">
        <v>202</v>
      </c>
      <c r="AU170" s="18" t="s">
        <v>92</v>
      </c>
    </row>
    <row r="171" spans="1:65" s="2" customFormat="1" ht="33" customHeight="1">
      <c r="A171" s="41"/>
      <c r="B171" s="42"/>
      <c r="C171" s="250" t="s">
        <v>292</v>
      </c>
      <c r="D171" s="250" t="s">
        <v>196</v>
      </c>
      <c r="E171" s="251" t="s">
        <v>1750</v>
      </c>
      <c r="F171" s="252" t="s">
        <v>1751</v>
      </c>
      <c r="G171" s="253" t="s">
        <v>845</v>
      </c>
      <c r="H171" s="254">
        <v>2</v>
      </c>
      <c r="I171" s="255"/>
      <c r="J171" s="256">
        <f>ROUND(I171*H171,2)</f>
        <v>0</v>
      </c>
      <c r="K171" s="257"/>
      <c r="L171" s="44"/>
      <c r="M171" s="258" t="s">
        <v>1</v>
      </c>
      <c r="N171" s="259" t="s">
        <v>47</v>
      </c>
      <c r="O171" s="94"/>
      <c r="P171" s="260">
        <f>O171*H171</f>
        <v>0</v>
      </c>
      <c r="Q171" s="260">
        <v>0.1972</v>
      </c>
      <c r="R171" s="260">
        <f>Q171*H171</f>
        <v>0.3944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308</v>
      </c>
      <c r="AT171" s="262" t="s">
        <v>196</v>
      </c>
      <c r="AU171" s="262" t="s">
        <v>92</v>
      </c>
      <c r="AY171" s="18" t="s">
        <v>195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308</v>
      </c>
      <c r="BM171" s="262" t="s">
        <v>1752</v>
      </c>
    </row>
    <row r="172" spans="1:47" s="2" customFormat="1" ht="12">
      <c r="A172" s="41"/>
      <c r="B172" s="42"/>
      <c r="C172" s="43"/>
      <c r="D172" s="263" t="s">
        <v>202</v>
      </c>
      <c r="E172" s="43"/>
      <c r="F172" s="264" t="s">
        <v>1751</v>
      </c>
      <c r="G172" s="43"/>
      <c r="H172" s="43"/>
      <c r="I172" s="221"/>
      <c r="J172" s="43"/>
      <c r="K172" s="43"/>
      <c r="L172" s="44"/>
      <c r="M172" s="265"/>
      <c r="N172" s="266"/>
      <c r="O172" s="94"/>
      <c r="P172" s="94"/>
      <c r="Q172" s="94"/>
      <c r="R172" s="94"/>
      <c r="S172" s="94"/>
      <c r="T172" s="95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8" t="s">
        <v>202</v>
      </c>
      <c r="AU172" s="18" t="s">
        <v>92</v>
      </c>
    </row>
    <row r="173" spans="1:51" s="13" customFormat="1" ht="12">
      <c r="A173" s="13"/>
      <c r="B173" s="267"/>
      <c r="C173" s="268"/>
      <c r="D173" s="263" t="s">
        <v>203</v>
      </c>
      <c r="E173" s="269" t="s">
        <v>1</v>
      </c>
      <c r="F173" s="270" t="s">
        <v>1753</v>
      </c>
      <c r="G173" s="268"/>
      <c r="H173" s="271">
        <v>2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7" t="s">
        <v>203</v>
      </c>
      <c r="AU173" s="277" t="s">
        <v>92</v>
      </c>
      <c r="AV173" s="13" t="s">
        <v>92</v>
      </c>
      <c r="AW173" s="13" t="s">
        <v>35</v>
      </c>
      <c r="AX173" s="13" t="s">
        <v>90</v>
      </c>
      <c r="AY173" s="277" t="s">
        <v>195</v>
      </c>
    </row>
    <row r="174" spans="1:65" s="2" customFormat="1" ht="24.15" customHeight="1">
      <c r="A174" s="41"/>
      <c r="B174" s="42"/>
      <c r="C174" s="250" t="s">
        <v>297</v>
      </c>
      <c r="D174" s="250" t="s">
        <v>196</v>
      </c>
      <c r="E174" s="251" t="s">
        <v>1754</v>
      </c>
      <c r="F174" s="252" t="s">
        <v>1755</v>
      </c>
      <c r="G174" s="253" t="s">
        <v>873</v>
      </c>
      <c r="H174" s="323"/>
      <c r="I174" s="255"/>
      <c r="J174" s="256">
        <f>ROUND(I174*H174,2)</f>
        <v>0</v>
      </c>
      <c r="K174" s="257"/>
      <c r="L174" s="44"/>
      <c r="M174" s="258" t="s">
        <v>1</v>
      </c>
      <c r="N174" s="259" t="s">
        <v>47</v>
      </c>
      <c r="O174" s="94"/>
      <c r="P174" s="260">
        <f>O174*H174</f>
        <v>0</v>
      </c>
      <c r="Q174" s="260">
        <v>0</v>
      </c>
      <c r="R174" s="260">
        <f>Q174*H174</f>
        <v>0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308</v>
      </c>
      <c r="AT174" s="262" t="s">
        <v>196</v>
      </c>
      <c r="AU174" s="262" t="s">
        <v>92</v>
      </c>
      <c r="AY174" s="18" t="s">
        <v>195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308</v>
      </c>
      <c r="BM174" s="262" t="s">
        <v>1756</v>
      </c>
    </row>
    <row r="175" spans="1:47" s="2" customFormat="1" ht="12">
      <c r="A175" s="41"/>
      <c r="B175" s="42"/>
      <c r="C175" s="43"/>
      <c r="D175" s="263" t="s">
        <v>202</v>
      </c>
      <c r="E175" s="43"/>
      <c r="F175" s="264" t="s">
        <v>1755</v>
      </c>
      <c r="G175" s="43"/>
      <c r="H175" s="43"/>
      <c r="I175" s="221"/>
      <c r="J175" s="43"/>
      <c r="K175" s="43"/>
      <c r="L175" s="44"/>
      <c r="M175" s="265"/>
      <c r="N175" s="266"/>
      <c r="O175" s="94"/>
      <c r="P175" s="94"/>
      <c r="Q175" s="94"/>
      <c r="R175" s="94"/>
      <c r="S175" s="94"/>
      <c r="T175" s="95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8" t="s">
        <v>202</v>
      </c>
      <c r="AU175" s="18" t="s">
        <v>92</v>
      </c>
    </row>
    <row r="176" spans="1:63" s="12" customFormat="1" ht="22.8" customHeight="1">
      <c r="A176" s="12"/>
      <c r="B176" s="236"/>
      <c r="C176" s="237"/>
      <c r="D176" s="238" t="s">
        <v>81</v>
      </c>
      <c r="E176" s="321" t="s">
        <v>1757</v>
      </c>
      <c r="F176" s="321" t="s">
        <v>1758</v>
      </c>
      <c r="G176" s="237"/>
      <c r="H176" s="237"/>
      <c r="I176" s="240"/>
      <c r="J176" s="322">
        <f>BK176</f>
        <v>0</v>
      </c>
      <c r="K176" s="237"/>
      <c r="L176" s="242"/>
      <c r="M176" s="243"/>
      <c r="N176" s="244"/>
      <c r="O176" s="244"/>
      <c r="P176" s="245">
        <f>SUM(P177:P192)</f>
        <v>0</v>
      </c>
      <c r="Q176" s="244"/>
      <c r="R176" s="245">
        <f>SUM(R177:R192)</f>
        <v>0.11209999999999999</v>
      </c>
      <c r="S176" s="244"/>
      <c r="T176" s="246">
        <f>SUM(T177:T192)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7" t="s">
        <v>92</v>
      </c>
      <c r="AT176" s="248" t="s">
        <v>81</v>
      </c>
      <c r="AU176" s="248" t="s">
        <v>90</v>
      </c>
      <c r="AY176" s="247" t="s">
        <v>195</v>
      </c>
      <c r="BK176" s="249">
        <f>SUM(BK177:BK192)</f>
        <v>0</v>
      </c>
    </row>
    <row r="177" spans="1:65" s="2" customFormat="1" ht="24.15" customHeight="1">
      <c r="A177" s="41"/>
      <c r="B177" s="42"/>
      <c r="C177" s="250" t="s">
        <v>8</v>
      </c>
      <c r="D177" s="250" t="s">
        <v>196</v>
      </c>
      <c r="E177" s="251" t="s">
        <v>1759</v>
      </c>
      <c r="F177" s="252" t="s">
        <v>1760</v>
      </c>
      <c r="G177" s="253" t="s">
        <v>215</v>
      </c>
      <c r="H177" s="254">
        <v>40</v>
      </c>
      <c r="I177" s="255"/>
      <c r="J177" s="256">
        <f>ROUND(I177*H177,2)</f>
        <v>0</v>
      </c>
      <c r="K177" s="257"/>
      <c r="L177" s="44"/>
      <c r="M177" s="258" t="s">
        <v>1</v>
      </c>
      <c r="N177" s="259" t="s">
        <v>47</v>
      </c>
      <c r="O177" s="94"/>
      <c r="P177" s="260">
        <f>O177*H177</f>
        <v>0</v>
      </c>
      <c r="Q177" s="260">
        <v>0.00073</v>
      </c>
      <c r="R177" s="260">
        <f>Q177*H177</f>
        <v>0.029199999999999997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308</v>
      </c>
      <c r="AT177" s="262" t="s">
        <v>196</v>
      </c>
      <c r="AU177" s="262" t="s">
        <v>92</v>
      </c>
      <c r="AY177" s="18" t="s">
        <v>195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308</v>
      </c>
      <c r="BM177" s="262" t="s">
        <v>1761</v>
      </c>
    </row>
    <row r="178" spans="1:47" s="2" customFormat="1" ht="12">
      <c r="A178" s="41"/>
      <c r="B178" s="42"/>
      <c r="C178" s="43"/>
      <c r="D178" s="263" t="s">
        <v>202</v>
      </c>
      <c r="E178" s="43"/>
      <c r="F178" s="264" t="s">
        <v>1760</v>
      </c>
      <c r="G178" s="43"/>
      <c r="H178" s="43"/>
      <c r="I178" s="221"/>
      <c r="J178" s="43"/>
      <c r="K178" s="43"/>
      <c r="L178" s="44"/>
      <c r="M178" s="265"/>
      <c r="N178" s="266"/>
      <c r="O178" s="94"/>
      <c r="P178" s="94"/>
      <c r="Q178" s="94"/>
      <c r="R178" s="94"/>
      <c r="S178" s="94"/>
      <c r="T178" s="95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8" t="s">
        <v>202</v>
      </c>
      <c r="AU178" s="18" t="s">
        <v>92</v>
      </c>
    </row>
    <row r="179" spans="1:65" s="2" customFormat="1" ht="24.15" customHeight="1">
      <c r="A179" s="41"/>
      <c r="B179" s="42"/>
      <c r="C179" s="250" t="s">
        <v>308</v>
      </c>
      <c r="D179" s="250" t="s">
        <v>196</v>
      </c>
      <c r="E179" s="251" t="s">
        <v>1762</v>
      </c>
      <c r="F179" s="252" t="s">
        <v>1763</v>
      </c>
      <c r="G179" s="253" t="s">
        <v>215</v>
      </c>
      <c r="H179" s="254">
        <v>25</v>
      </c>
      <c r="I179" s="255"/>
      <c r="J179" s="256">
        <f>ROUND(I179*H179,2)</f>
        <v>0</v>
      </c>
      <c r="K179" s="257"/>
      <c r="L179" s="44"/>
      <c r="M179" s="258" t="s">
        <v>1</v>
      </c>
      <c r="N179" s="259" t="s">
        <v>47</v>
      </c>
      <c r="O179" s="94"/>
      <c r="P179" s="260">
        <f>O179*H179</f>
        <v>0</v>
      </c>
      <c r="Q179" s="260">
        <v>0.00127</v>
      </c>
      <c r="R179" s="260">
        <f>Q179*H179</f>
        <v>0.03175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308</v>
      </c>
      <c r="AT179" s="262" t="s">
        <v>196</v>
      </c>
      <c r="AU179" s="262" t="s">
        <v>92</v>
      </c>
      <c r="AY179" s="18" t="s">
        <v>195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308</v>
      </c>
      <c r="BM179" s="262" t="s">
        <v>1764</v>
      </c>
    </row>
    <row r="180" spans="1:47" s="2" customFormat="1" ht="12">
      <c r="A180" s="41"/>
      <c r="B180" s="42"/>
      <c r="C180" s="43"/>
      <c r="D180" s="263" t="s">
        <v>202</v>
      </c>
      <c r="E180" s="43"/>
      <c r="F180" s="264" t="s">
        <v>1763</v>
      </c>
      <c r="G180" s="43"/>
      <c r="H180" s="43"/>
      <c r="I180" s="221"/>
      <c r="J180" s="43"/>
      <c r="K180" s="43"/>
      <c r="L180" s="44"/>
      <c r="M180" s="265"/>
      <c r="N180" s="266"/>
      <c r="O180" s="94"/>
      <c r="P180" s="94"/>
      <c r="Q180" s="94"/>
      <c r="R180" s="94"/>
      <c r="S180" s="94"/>
      <c r="T180" s="95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8" t="s">
        <v>202</v>
      </c>
      <c r="AU180" s="18" t="s">
        <v>92</v>
      </c>
    </row>
    <row r="181" spans="1:65" s="2" customFormat="1" ht="24.15" customHeight="1">
      <c r="A181" s="41"/>
      <c r="B181" s="42"/>
      <c r="C181" s="250" t="s">
        <v>315</v>
      </c>
      <c r="D181" s="250" t="s">
        <v>196</v>
      </c>
      <c r="E181" s="251" t="s">
        <v>1765</v>
      </c>
      <c r="F181" s="252" t="s">
        <v>1766</v>
      </c>
      <c r="G181" s="253" t="s">
        <v>215</v>
      </c>
      <c r="H181" s="254">
        <v>30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0.00159</v>
      </c>
      <c r="R181" s="260">
        <f>Q181*H181</f>
        <v>0.0477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308</v>
      </c>
      <c r="AT181" s="262" t="s">
        <v>196</v>
      </c>
      <c r="AU181" s="262" t="s">
        <v>92</v>
      </c>
      <c r="AY181" s="18" t="s">
        <v>195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308</v>
      </c>
      <c r="BM181" s="262" t="s">
        <v>1767</v>
      </c>
    </row>
    <row r="182" spans="1:47" s="2" customFormat="1" ht="12">
      <c r="A182" s="41"/>
      <c r="B182" s="42"/>
      <c r="C182" s="43"/>
      <c r="D182" s="263" t="s">
        <v>202</v>
      </c>
      <c r="E182" s="43"/>
      <c r="F182" s="264" t="s">
        <v>1766</v>
      </c>
      <c r="G182" s="43"/>
      <c r="H182" s="43"/>
      <c r="I182" s="221"/>
      <c r="J182" s="43"/>
      <c r="K182" s="43"/>
      <c r="L182" s="44"/>
      <c r="M182" s="265"/>
      <c r="N182" s="266"/>
      <c r="O182" s="94"/>
      <c r="P182" s="94"/>
      <c r="Q182" s="94"/>
      <c r="R182" s="94"/>
      <c r="S182" s="94"/>
      <c r="T182" s="9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8" t="s">
        <v>202</v>
      </c>
      <c r="AU182" s="18" t="s">
        <v>92</v>
      </c>
    </row>
    <row r="183" spans="1:65" s="2" customFormat="1" ht="16.5" customHeight="1">
      <c r="A183" s="41"/>
      <c r="B183" s="42"/>
      <c r="C183" s="250" t="s">
        <v>321</v>
      </c>
      <c r="D183" s="250" t="s">
        <v>196</v>
      </c>
      <c r="E183" s="251" t="s">
        <v>1768</v>
      </c>
      <c r="F183" s="252" t="s">
        <v>1769</v>
      </c>
      <c r="G183" s="253" t="s">
        <v>215</v>
      </c>
      <c r="H183" s="254">
        <v>95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308</v>
      </c>
      <c r="AT183" s="262" t="s">
        <v>196</v>
      </c>
      <c r="AU183" s="262" t="s">
        <v>92</v>
      </c>
      <c r="AY183" s="18" t="s">
        <v>195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308</v>
      </c>
      <c r="BM183" s="262" t="s">
        <v>1770</v>
      </c>
    </row>
    <row r="184" spans="1:47" s="2" customFormat="1" ht="12">
      <c r="A184" s="41"/>
      <c r="B184" s="42"/>
      <c r="C184" s="43"/>
      <c r="D184" s="263" t="s">
        <v>202</v>
      </c>
      <c r="E184" s="43"/>
      <c r="F184" s="264" t="s">
        <v>1769</v>
      </c>
      <c r="G184" s="43"/>
      <c r="H184" s="43"/>
      <c r="I184" s="221"/>
      <c r="J184" s="43"/>
      <c r="K184" s="43"/>
      <c r="L184" s="44"/>
      <c r="M184" s="265"/>
      <c r="N184" s="266"/>
      <c r="O184" s="94"/>
      <c r="P184" s="94"/>
      <c r="Q184" s="94"/>
      <c r="R184" s="94"/>
      <c r="S184" s="94"/>
      <c r="T184" s="95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8" t="s">
        <v>202</v>
      </c>
      <c r="AU184" s="18" t="s">
        <v>92</v>
      </c>
    </row>
    <row r="185" spans="1:65" s="2" customFormat="1" ht="16.5" customHeight="1">
      <c r="A185" s="41"/>
      <c r="B185" s="42"/>
      <c r="C185" s="250" t="s">
        <v>325</v>
      </c>
      <c r="D185" s="250" t="s">
        <v>196</v>
      </c>
      <c r="E185" s="251" t="s">
        <v>1771</v>
      </c>
      <c r="F185" s="252" t="s">
        <v>1772</v>
      </c>
      <c r="G185" s="253" t="s">
        <v>215</v>
      </c>
      <c r="H185" s="254">
        <v>2854.5</v>
      </c>
      <c r="I185" s="255"/>
      <c r="J185" s="256">
        <f>ROUND(I185*H185,2)</f>
        <v>0</v>
      </c>
      <c r="K185" s="257"/>
      <c r="L185" s="44"/>
      <c r="M185" s="258" t="s">
        <v>1</v>
      </c>
      <c r="N185" s="259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308</v>
      </c>
      <c r="AT185" s="262" t="s">
        <v>196</v>
      </c>
      <c r="AU185" s="262" t="s">
        <v>92</v>
      </c>
      <c r="AY185" s="18" t="s">
        <v>195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308</v>
      </c>
      <c r="BM185" s="262" t="s">
        <v>1773</v>
      </c>
    </row>
    <row r="186" spans="1:47" s="2" customFormat="1" ht="12">
      <c r="A186" s="41"/>
      <c r="B186" s="42"/>
      <c r="C186" s="43"/>
      <c r="D186" s="263" t="s">
        <v>202</v>
      </c>
      <c r="E186" s="43"/>
      <c r="F186" s="264" t="s">
        <v>1772</v>
      </c>
      <c r="G186" s="43"/>
      <c r="H186" s="43"/>
      <c r="I186" s="221"/>
      <c r="J186" s="43"/>
      <c r="K186" s="43"/>
      <c r="L186" s="44"/>
      <c r="M186" s="265"/>
      <c r="N186" s="266"/>
      <c r="O186" s="94"/>
      <c r="P186" s="94"/>
      <c r="Q186" s="94"/>
      <c r="R186" s="94"/>
      <c r="S186" s="94"/>
      <c r="T186" s="95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8" t="s">
        <v>202</v>
      </c>
      <c r="AU186" s="18" t="s">
        <v>92</v>
      </c>
    </row>
    <row r="187" spans="1:65" s="2" customFormat="1" ht="33" customHeight="1">
      <c r="A187" s="41"/>
      <c r="B187" s="42"/>
      <c r="C187" s="250" t="s">
        <v>343</v>
      </c>
      <c r="D187" s="250" t="s">
        <v>196</v>
      </c>
      <c r="E187" s="251" t="s">
        <v>1774</v>
      </c>
      <c r="F187" s="252" t="s">
        <v>1775</v>
      </c>
      <c r="G187" s="253" t="s">
        <v>215</v>
      </c>
      <c r="H187" s="254">
        <v>30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7E-05</v>
      </c>
      <c r="R187" s="260">
        <f>Q187*H187</f>
        <v>0.0021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308</v>
      </c>
      <c r="AT187" s="262" t="s">
        <v>196</v>
      </c>
      <c r="AU187" s="262" t="s">
        <v>92</v>
      </c>
      <c r="AY187" s="18" t="s">
        <v>195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308</v>
      </c>
      <c r="BM187" s="262" t="s">
        <v>1776</v>
      </c>
    </row>
    <row r="188" spans="1:47" s="2" customFormat="1" ht="12">
      <c r="A188" s="41"/>
      <c r="B188" s="42"/>
      <c r="C188" s="43"/>
      <c r="D188" s="263" t="s">
        <v>202</v>
      </c>
      <c r="E188" s="43"/>
      <c r="F188" s="264" t="s">
        <v>1775</v>
      </c>
      <c r="G188" s="43"/>
      <c r="H188" s="43"/>
      <c r="I188" s="221"/>
      <c r="J188" s="43"/>
      <c r="K188" s="43"/>
      <c r="L188" s="44"/>
      <c r="M188" s="265"/>
      <c r="N188" s="266"/>
      <c r="O188" s="94"/>
      <c r="P188" s="94"/>
      <c r="Q188" s="94"/>
      <c r="R188" s="94"/>
      <c r="S188" s="94"/>
      <c r="T188" s="9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8" t="s">
        <v>202</v>
      </c>
      <c r="AU188" s="18" t="s">
        <v>92</v>
      </c>
    </row>
    <row r="189" spans="1:65" s="2" customFormat="1" ht="37.8" customHeight="1">
      <c r="A189" s="41"/>
      <c r="B189" s="42"/>
      <c r="C189" s="250" t="s">
        <v>7</v>
      </c>
      <c r="D189" s="250" t="s">
        <v>196</v>
      </c>
      <c r="E189" s="251" t="s">
        <v>1777</v>
      </c>
      <c r="F189" s="252" t="s">
        <v>1778</v>
      </c>
      <c r="G189" s="253" t="s">
        <v>215</v>
      </c>
      <c r="H189" s="254">
        <v>15</v>
      </c>
      <c r="I189" s="255"/>
      <c r="J189" s="256">
        <f>ROUND(I189*H189,2)</f>
        <v>0</v>
      </c>
      <c r="K189" s="257"/>
      <c r="L189" s="44"/>
      <c r="M189" s="258" t="s">
        <v>1</v>
      </c>
      <c r="N189" s="259" t="s">
        <v>47</v>
      </c>
      <c r="O189" s="94"/>
      <c r="P189" s="260">
        <f>O189*H189</f>
        <v>0</v>
      </c>
      <c r="Q189" s="260">
        <v>9E-05</v>
      </c>
      <c r="R189" s="260">
        <f>Q189*H189</f>
        <v>0.00135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308</v>
      </c>
      <c r="AT189" s="262" t="s">
        <v>196</v>
      </c>
      <c r="AU189" s="262" t="s">
        <v>92</v>
      </c>
      <c r="AY189" s="18" t="s">
        <v>195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308</v>
      </c>
      <c r="BM189" s="262" t="s">
        <v>1779</v>
      </c>
    </row>
    <row r="190" spans="1:47" s="2" customFormat="1" ht="12">
      <c r="A190" s="41"/>
      <c r="B190" s="42"/>
      <c r="C190" s="43"/>
      <c r="D190" s="263" t="s">
        <v>202</v>
      </c>
      <c r="E190" s="43"/>
      <c r="F190" s="264" t="s">
        <v>1778</v>
      </c>
      <c r="G190" s="43"/>
      <c r="H190" s="43"/>
      <c r="I190" s="221"/>
      <c r="J190" s="43"/>
      <c r="K190" s="43"/>
      <c r="L190" s="44"/>
      <c r="M190" s="265"/>
      <c r="N190" s="266"/>
      <c r="O190" s="94"/>
      <c r="P190" s="94"/>
      <c r="Q190" s="94"/>
      <c r="R190" s="94"/>
      <c r="S190" s="94"/>
      <c r="T190" s="9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8" t="s">
        <v>202</v>
      </c>
      <c r="AU190" s="18" t="s">
        <v>92</v>
      </c>
    </row>
    <row r="191" spans="1:65" s="2" customFormat="1" ht="24.15" customHeight="1">
      <c r="A191" s="41"/>
      <c r="B191" s="42"/>
      <c r="C191" s="250" t="s">
        <v>355</v>
      </c>
      <c r="D191" s="250" t="s">
        <v>196</v>
      </c>
      <c r="E191" s="251" t="s">
        <v>1780</v>
      </c>
      <c r="F191" s="252" t="s">
        <v>1781</v>
      </c>
      <c r="G191" s="253" t="s">
        <v>873</v>
      </c>
      <c r="H191" s="323"/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308</v>
      </c>
      <c r="AT191" s="262" t="s">
        <v>196</v>
      </c>
      <c r="AU191" s="262" t="s">
        <v>92</v>
      </c>
      <c r="AY191" s="18" t="s">
        <v>195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308</v>
      </c>
      <c r="BM191" s="262" t="s">
        <v>1782</v>
      </c>
    </row>
    <row r="192" spans="1:47" s="2" customFormat="1" ht="12">
      <c r="A192" s="41"/>
      <c r="B192" s="42"/>
      <c r="C192" s="43"/>
      <c r="D192" s="263" t="s">
        <v>202</v>
      </c>
      <c r="E192" s="43"/>
      <c r="F192" s="264" t="s">
        <v>1781</v>
      </c>
      <c r="G192" s="43"/>
      <c r="H192" s="43"/>
      <c r="I192" s="221"/>
      <c r="J192" s="43"/>
      <c r="K192" s="43"/>
      <c r="L192" s="44"/>
      <c r="M192" s="265"/>
      <c r="N192" s="266"/>
      <c r="O192" s="94"/>
      <c r="P192" s="94"/>
      <c r="Q192" s="94"/>
      <c r="R192" s="94"/>
      <c r="S192" s="94"/>
      <c r="T192" s="9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8" t="s">
        <v>202</v>
      </c>
      <c r="AU192" s="18" t="s">
        <v>92</v>
      </c>
    </row>
    <row r="193" spans="1:63" s="12" customFormat="1" ht="22.8" customHeight="1">
      <c r="A193" s="12"/>
      <c r="B193" s="236"/>
      <c r="C193" s="237"/>
      <c r="D193" s="238" t="s">
        <v>81</v>
      </c>
      <c r="E193" s="321" t="s">
        <v>1783</v>
      </c>
      <c r="F193" s="321" t="s">
        <v>1784</v>
      </c>
      <c r="G193" s="237"/>
      <c r="H193" s="237"/>
      <c r="I193" s="240"/>
      <c r="J193" s="322">
        <f>BK193</f>
        <v>0</v>
      </c>
      <c r="K193" s="237"/>
      <c r="L193" s="242"/>
      <c r="M193" s="243"/>
      <c r="N193" s="244"/>
      <c r="O193" s="244"/>
      <c r="P193" s="245">
        <f>SUM(P194:P219)</f>
        <v>0</v>
      </c>
      <c r="Q193" s="244"/>
      <c r="R193" s="245">
        <f>SUM(R194:R219)</f>
        <v>0.020680000000000004</v>
      </c>
      <c r="S193" s="244"/>
      <c r="T193" s="246">
        <f>SUM(T194:T219)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7" t="s">
        <v>92</v>
      </c>
      <c r="AT193" s="248" t="s">
        <v>81</v>
      </c>
      <c r="AU193" s="248" t="s">
        <v>90</v>
      </c>
      <c r="AY193" s="247" t="s">
        <v>195</v>
      </c>
      <c r="BK193" s="249">
        <f>SUM(BK194:BK219)</f>
        <v>0</v>
      </c>
    </row>
    <row r="194" spans="1:65" s="2" customFormat="1" ht="24.15" customHeight="1">
      <c r="A194" s="41"/>
      <c r="B194" s="42"/>
      <c r="C194" s="250" t="s">
        <v>360</v>
      </c>
      <c r="D194" s="250" t="s">
        <v>196</v>
      </c>
      <c r="E194" s="251" t="s">
        <v>1785</v>
      </c>
      <c r="F194" s="252" t="s">
        <v>1786</v>
      </c>
      <c r="G194" s="253" t="s">
        <v>353</v>
      </c>
      <c r="H194" s="254">
        <v>1</v>
      </c>
      <c r="I194" s="255"/>
      <c r="J194" s="256">
        <f>ROUND(I194*H194,2)</f>
        <v>0</v>
      </c>
      <c r="K194" s="257"/>
      <c r="L194" s="44"/>
      <c r="M194" s="258" t="s">
        <v>1</v>
      </c>
      <c r="N194" s="259" t="s">
        <v>47</v>
      </c>
      <c r="O194" s="94"/>
      <c r="P194" s="260">
        <f>O194*H194</f>
        <v>0</v>
      </c>
      <c r="Q194" s="260">
        <v>0.00073</v>
      </c>
      <c r="R194" s="260">
        <f>Q194*H194</f>
        <v>0.00073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308</v>
      </c>
      <c r="AT194" s="262" t="s">
        <v>196</v>
      </c>
      <c r="AU194" s="262" t="s">
        <v>92</v>
      </c>
      <c r="AY194" s="18" t="s">
        <v>195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308</v>
      </c>
      <c r="BM194" s="262" t="s">
        <v>1787</v>
      </c>
    </row>
    <row r="195" spans="1:47" s="2" customFormat="1" ht="12">
      <c r="A195" s="41"/>
      <c r="B195" s="42"/>
      <c r="C195" s="43"/>
      <c r="D195" s="263" t="s">
        <v>202</v>
      </c>
      <c r="E195" s="43"/>
      <c r="F195" s="264" t="s">
        <v>1786</v>
      </c>
      <c r="G195" s="43"/>
      <c r="H195" s="43"/>
      <c r="I195" s="221"/>
      <c r="J195" s="43"/>
      <c r="K195" s="43"/>
      <c r="L195" s="44"/>
      <c r="M195" s="265"/>
      <c r="N195" s="266"/>
      <c r="O195" s="94"/>
      <c r="P195" s="94"/>
      <c r="Q195" s="94"/>
      <c r="R195" s="94"/>
      <c r="S195" s="94"/>
      <c r="T195" s="95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8" t="s">
        <v>202</v>
      </c>
      <c r="AU195" s="18" t="s">
        <v>92</v>
      </c>
    </row>
    <row r="196" spans="1:65" s="2" customFormat="1" ht="24.15" customHeight="1">
      <c r="A196" s="41"/>
      <c r="B196" s="42"/>
      <c r="C196" s="250" t="s">
        <v>365</v>
      </c>
      <c r="D196" s="250" t="s">
        <v>196</v>
      </c>
      <c r="E196" s="251" t="s">
        <v>1788</v>
      </c>
      <c r="F196" s="252" t="s">
        <v>1789</v>
      </c>
      <c r="G196" s="253" t="s">
        <v>353</v>
      </c>
      <c r="H196" s="254">
        <v>2</v>
      </c>
      <c r="I196" s="255"/>
      <c r="J196" s="256">
        <f>ROUND(I196*H196,2)</f>
        <v>0</v>
      </c>
      <c r="K196" s="257"/>
      <c r="L196" s="44"/>
      <c r="M196" s="258" t="s">
        <v>1</v>
      </c>
      <c r="N196" s="259" t="s">
        <v>47</v>
      </c>
      <c r="O196" s="94"/>
      <c r="P196" s="260">
        <f>O196*H196</f>
        <v>0</v>
      </c>
      <c r="Q196" s="260">
        <v>0.00094</v>
      </c>
      <c r="R196" s="260">
        <f>Q196*H196</f>
        <v>0.00188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308</v>
      </c>
      <c r="AT196" s="262" t="s">
        <v>196</v>
      </c>
      <c r="AU196" s="262" t="s">
        <v>92</v>
      </c>
      <c r="AY196" s="18" t="s">
        <v>195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308</v>
      </c>
      <c r="BM196" s="262" t="s">
        <v>1790</v>
      </c>
    </row>
    <row r="197" spans="1:47" s="2" customFormat="1" ht="12">
      <c r="A197" s="41"/>
      <c r="B197" s="42"/>
      <c r="C197" s="43"/>
      <c r="D197" s="263" t="s">
        <v>202</v>
      </c>
      <c r="E197" s="43"/>
      <c r="F197" s="264" t="s">
        <v>1789</v>
      </c>
      <c r="G197" s="43"/>
      <c r="H197" s="43"/>
      <c r="I197" s="221"/>
      <c r="J197" s="43"/>
      <c r="K197" s="43"/>
      <c r="L197" s="44"/>
      <c r="M197" s="265"/>
      <c r="N197" s="266"/>
      <c r="O197" s="94"/>
      <c r="P197" s="94"/>
      <c r="Q197" s="94"/>
      <c r="R197" s="94"/>
      <c r="S197" s="94"/>
      <c r="T197" s="95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8" t="s">
        <v>202</v>
      </c>
      <c r="AU197" s="18" t="s">
        <v>92</v>
      </c>
    </row>
    <row r="198" spans="1:65" s="2" customFormat="1" ht="24.15" customHeight="1">
      <c r="A198" s="41"/>
      <c r="B198" s="42"/>
      <c r="C198" s="250" t="s">
        <v>370</v>
      </c>
      <c r="D198" s="250" t="s">
        <v>196</v>
      </c>
      <c r="E198" s="251" t="s">
        <v>1791</v>
      </c>
      <c r="F198" s="252" t="s">
        <v>1792</v>
      </c>
      <c r="G198" s="253" t="s">
        <v>353</v>
      </c>
      <c r="H198" s="254">
        <v>6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0.00018</v>
      </c>
      <c r="R198" s="260">
        <f>Q198*H198</f>
        <v>0.00108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308</v>
      </c>
      <c r="AT198" s="262" t="s">
        <v>196</v>
      </c>
      <c r="AU198" s="262" t="s">
        <v>92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308</v>
      </c>
      <c r="BM198" s="262" t="s">
        <v>1793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1792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92</v>
      </c>
    </row>
    <row r="200" spans="1:65" s="2" customFormat="1" ht="24.15" customHeight="1">
      <c r="A200" s="41"/>
      <c r="B200" s="42"/>
      <c r="C200" s="250" t="s">
        <v>376</v>
      </c>
      <c r="D200" s="250" t="s">
        <v>196</v>
      </c>
      <c r="E200" s="251" t="s">
        <v>1794</v>
      </c>
      <c r="F200" s="252" t="s">
        <v>1795</v>
      </c>
      <c r="G200" s="253" t="s">
        <v>353</v>
      </c>
      <c r="H200" s="254">
        <v>6</v>
      </c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0.00022</v>
      </c>
      <c r="R200" s="260">
        <f>Q200*H200</f>
        <v>0.00132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308</v>
      </c>
      <c r="AT200" s="262" t="s">
        <v>196</v>
      </c>
      <c r="AU200" s="262" t="s">
        <v>92</v>
      </c>
      <c r="AY200" s="18" t="s">
        <v>195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308</v>
      </c>
      <c r="BM200" s="262" t="s">
        <v>1796</v>
      </c>
    </row>
    <row r="201" spans="1:47" s="2" customFormat="1" ht="12">
      <c r="A201" s="41"/>
      <c r="B201" s="42"/>
      <c r="C201" s="43"/>
      <c r="D201" s="263" t="s">
        <v>202</v>
      </c>
      <c r="E201" s="43"/>
      <c r="F201" s="264" t="s">
        <v>1795</v>
      </c>
      <c r="G201" s="43"/>
      <c r="H201" s="43"/>
      <c r="I201" s="221"/>
      <c r="J201" s="43"/>
      <c r="K201" s="43"/>
      <c r="L201" s="44"/>
      <c r="M201" s="265"/>
      <c r="N201" s="266"/>
      <c r="O201" s="94"/>
      <c r="P201" s="94"/>
      <c r="Q201" s="94"/>
      <c r="R201" s="94"/>
      <c r="S201" s="94"/>
      <c r="T201" s="95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8" t="s">
        <v>202</v>
      </c>
      <c r="AU201" s="18" t="s">
        <v>92</v>
      </c>
    </row>
    <row r="202" spans="1:65" s="2" customFormat="1" ht="24.15" customHeight="1">
      <c r="A202" s="41"/>
      <c r="B202" s="42"/>
      <c r="C202" s="250" t="s">
        <v>381</v>
      </c>
      <c r="D202" s="250" t="s">
        <v>196</v>
      </c>
      <c r="E202" s="251" t="s">
        <v>1797</v>
      </c>
      <c r="F202" s="252" t="s">
        <v>1798</v>
      </c>
      <c r="G202" s="253" t="s">
        <v>353</v>
      </c>
      <c r="H202" s="254">
        <v>1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0.00114</v>
      </c>
      <c r="R202" s="260">
        <f>Q202*H202</f>
        <v>0.00114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308</v>
      </c>
      <c r="AT202" s="262" t="s">
        <v>196</v>
      </c>
      <c r="AU202" s="262" t="s">
        <v>92</v>
      </c>
      <c r="AY202" s="18" t="s">
        <v>195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308</v>
      </c>
      <c r="BM202" s="262" t="s">
        <v>1799</v>
      </c>
    </row>
    <row r="203" spans="1:47" s="2" customFormat="1" ht="12">
      <c r="A203" s="41"/>
      <c r="B203" s="42"/>
      <c r="C203" s="43"/>
      <c r="D203" s="263" t="s">
        <v>202</v>
      </c>
      <c r="E203" s="43"/>
      <c r="F203" s="264" t="s">
        <v>1798</v>
      </c>
      <c r="G203" s="43"/>
      <c r="H203" s="43"/>
      <c r="I203" s="221"/>
      <c r="J203" s="43"/>
      <c r="K203" s="43"/>
      <c r="L203" s="44"/>
      <c r="M203" s="265"/>
      <c r="N203" s="266"/>
      <c r="O203" s="94"/>
      <c r="P203" s="94"/>
      <c r="Q203" s="94"/>
      <c r="R203" s="94"/>
      <c r="S203" s="94"/>
      <c r="T203" s="95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8" t="s">
        <v>202</v>
      </c>
      <c r="AU203" s="18" t="s">
        <v>92</v>
      </c>
    </row>
    <row r="204" spans="1:65" s="2" customFormat="1" ht="24.15" customHeight="1">
      <c r="A204" s="41"/>
      <c r="B204" s="42"/>
      <c r="C204" s="250" t="s">
        <v>385</v>
      </c>
      <c r="D204" s="250" t="s">
        <v>196</v>
      </c>
      <c r="E204" s="251" t="s">
        <v>1800</v>
      </c>
      <c r="F204" s="252" t="s">
        <v>1801</v>
      </c>
      <c r="G204" s="253" t="s">
        <v>353</v>
      </c>
      <c r="H204" s="254">
        <v>2</v>
      </c>
      <c r="I204" s="255"/>
      <c r="J204" s="256">
        <f>ROUND(I204*H204,2)</f>
        <v>0</v>
      </c>
      <c r="K204" s="257"/>
      <c r="L204" s="44"/>
      <c r="M204" s="258" t="s">
        <v>1</v>
      </c>
      <c r="N204" s="259" t="s">
        <v>47</v>
      </c>
      <c r="O204" s="94"/>
      <c r="P204" s="260">
        <f>O204*H204</f>
        <v>0</v>
      </c>
      <c r="Q204" s="260">
        <v>0.00124</v>
      </c>
      <c r="R204" s="260">
        <f>Q204*H204</f>
        <v>0.00248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308</v>
      </c>
      <c r="AT204" s="262" t="s">
        <v>196</v>
      </c>
      <c r="AU204" s="262" t="s">
        <v>92</v>
      </c>
      <c r="AY204" s="18" t="s">
        <v>195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308</v>
      </c>
      <c r="BM204" s="262" t="s">
        <v>1802</v>
      </c>
    </row>
    <row r="205" spans="1:47" s="2" customFormat="1" ht="12">
      <c r="A205" s="41"/>
      <c r="B205" s="42"/>
      <c r="C205" s="43"/>
      <c r="D205" s="263" t="s">
        <v>202</v>
      </c>
      <c r="E205" s="43"/>
      <c r="F205" s="264" t="s">
        <v>1801</v>
      </c>
      <c r="G205" s="43"/>
      <c r="H205" s="43"/>
      <c r="I205" s="221"/>
      <c r="J205" s="43"/>
      <c r="K205" s="43"/>
      <c r="L205" s="44"/>
      <c r="M205" s="265"/>
      <c r="N205" s="266"/>
      <c r="O205" s="94"/>
      <c r="P205" s="94"/>
      <c r="Q205" s="94"/>
      <c r="R205" s="94"/>
      <c r="S205" s="94"/>
      <c r="T205" s="95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8" t="s">
        <v>202</v>
      </c>
      <c r="AU205" s="18" t="s">
        <v>92</v>
      </c>
    </row>
    <row r="206" spans="1:65" s="2" customFormat="1" ht="21.75" customHeight="1">
      <c r="A206" s="41"/>
      <c r="B206" s="42"/>
      <c r="C206" s="250" t="s">
        <v>391</v>
      </c>
      <c r="D206" s="250" t="s">
        <v>196</v>
      </c>
      <c r="E206" s="251" t="s">
        <v>1803</v>
      </c>
      <c r="F206" s="252" t="s">
        <v>1804</v>
      </c>
      <c r="G206" s="253" t="s">
        <v>353</v>
      </c>
      <c r="H206" s="254">
        <v>3</v>
      </c>
      <c r="I206" s="255"/>
      <c r="J206" s="256">
        <f>ROUND(I206*H206,2)</f>
        <v>0</v>
      </c>
      <c r="K206" s="257"/>
      <c r="L206" s="44"/>
      <c r="M206" s="258" t="s">
        <v>1</v>
      </c>
      <c r="N206" s="259" t="s">
        <v>47</v>
      </c>
      <c r="O206" s="94"/>
      <c r="P206" s="260">
        <f>O206*H206</f>
        <v>0</v>
      </c>
      <c r="Q206" s="260">
        <v>0.0005</v>
      </c>
      <c r="R206" s="260">
        <f>Q206*H206</f>
        <v>0.0015</v>
      </c>
      <c r="S206" s="260">
        <v>0</v>
      </c>
      <c r="T206" s="261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2" t="s">
        <v>308</v>
      </c>
      <c r="AT206" s="262" t="s">
        <v>196</v>
      </c>
      <c r="AU206" s="262" t="s">
        <v>92</v>
      </c>
      <c r="AY206" s="18" t="s">
        <v>195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90</v>
      </c>
      <c r="BK206" s="154">
        <f>ROUND(I206*H206,2)</f>
        <v>0</v>
      </c>
      <c r="BL206" s="18" t="s">
        <v>308</v>
      </c>
      <c r="BM206" s="262" t="s">
        <v>1805</v>
      </c>
    </row>
    <row r="207" spans="1:47" s="2" customFormat="1" ht="12">
      <c r="A207" s="41"/>
      <c r="B207" s="42"/>
      <c r="C207" s="43"/>
      <c r="D207" s="263" t="s">
        <v>202</v>
      </c>
      <c r="E207" s="43"/>
      <c r="F207" s="264" t="s">
        <v>1804</v>
      </c>
      <c r="G207" s="43"/>
      <c r="H207" s="43"/>
      <c r="I207" s="221"/>
      <c r="J207" s="43"/>
      <c r="K207" s="43"/>
      <c r="L207" s="44"/>
      <c r="M207" s="265"/>
      <c r="N207" s="266"/>
      <c r="O207" s="94"/>
      <c r="P207" s="94"/>
      <c r="Q207" s="94"/>
      <c r="R207" s="94"/>
      <c r="S207" s="94"/>
      <c r="T207" s="95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8" t="s">
        <v>202</v>
      </c>
      <c r="AU207" s="18" t="s">
        <v>92</v>
      </c>
    </row>
    <row r="208" spans="1:65" s="2" customFormat="1" ht="24.15" customHeight="1">
      <c r="A208" s="41"/>
      <c r="B208" s="42"/>
      <c r="C208" s="250" t="s">
        <v>396</v>
      </c>
      <c r="D208" s="250" t="s">
        <v>196</v>
      </c>
      <c r="E208" s="251" t="s">
        <v>1806</v>
      </c>
      <c r="F208" s="252" t="s">
        <v>1807</v>
      </c>
      <c r="G208" s="253" t="s">
        <v>353</v>
      </c>
      <c r="H208" s="254">
        <v>9</v>
      </c>
      <c r="I208" s="255"/>
      <c r="J208" s="256">
        <f>ROUND(I208*H208,2)</f>
        <v>0</v>
      </c>
      <c r="K208" s="257"/>
      <c r="L208" s="44"/>
      <c r="M208" s="258" t="s">
        <v>1</v>
      </c>
      <c r="N208" s="259" t="s">
        <v>47</v>
      </c>
      <c r="O208" s="94"/>
      <c r="P208" s="260">
        <f>O208*H208</f>
        <v>0</v>
      </c>
      <c r="Q208" s="260">
        <v>0.0007</v>
      </c>
      <c r="R208" s="260">
        <f>Q208*H208</f>
        <v>0.0063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308</v>
      </c>
      <c r="AT208" s="262" t="s">
        <v>196</v>
      </c>
      <c r="AU208" s="262" t="s">
        <v>92</v>
      </c>
      <c r="AY208" s="18" t="s">
        <v>195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308</v>
      </c>
      <c r="BM208" s="262" t="s">
        <v>1808</v>
      </c>
    </row>
    <row r="209" spans="1:47" s="2" customFormat="1" ht="12">
      <c r="A209" s="41"/>
      <c r="B209" s="42"/>
      <c r="C209" s="43"/>
      <c r="D209" s="263" t="s">
        <v>202</v>
      </c>
      <c r="E209" s="43"/>
      <c r="F209" s="264" t="s">
        <v>1807</v>
      </c>
      <c r="G209" s="43"/>
      <c r="H209" s="43"/>
      <c r="I209" s="221"/>
      <c r="J209" s="43"/>
      <c r="K209" s="43"/>
      <c r="L209" s="44"/>
      <c r="M209" s="265"/>
      <c r="N209" s="266"/>
      <c r="O209" s="94"/>
      <c r="P209" s="94"/>
      <c r="Q209" s="94"/>
      <c r="R209" s="94"/>
      <c r="S209" s="94"/>
      <c r="T209" s="95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8" t="s">
        <v>202</v>
      </c>
      <c r="AU209" s="18" t="s">
        <v>92</v>
      </c>
    </row>
    <row r="210" spans="1:65" s="2" customFormat="1" ht="24.15" customHeight="1">
      <c r="A210" s="41"/>
      <c r="B210" s="42"/>
      <c r="C210" s="250" t="s">
        <v>400</v>
      </c>
      <c r="D210" s="250" t="s">
        <v>196</v>
      </c>
      <c r="E210" s="251" t="s">
        <v>1809</v>
      </c>
      <c r="F210" s="252" t="s">
        <v>1810</v>
      </c>
      <c r="G210" s="253" t="s">
        <v>353</v>
      </c>
      <c r="H210" s="254">
        <v>1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0.00172</v>
      </c>
      <c r="R210" s="260">
        <f>Q210*H210</f>
        <v>0.00172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308</v>
      </c>
      <c r="AT210" s="262" t="s">
        <v>196</v>
      </c>
      <c r="AU210" s="262" t="s">
        <v>92</v>
      </c>
      <c r="AY210" s="18" t="s">
        <v>195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308</v>
      </c>
      <c r="BM210" s="262" t="s">
        <v>1811</v>
      </c>
    </row>
    <row r="211" spans="1:47" s="2" customFormat="1" ht="12">
      <c r="A211" s="41"/>
      <c r="B211" s="42"/>
      <c r="C211" s="43"/>
      <c r="D211" s="263" t="s">
        <v>202</v>
      </c>
      <c r="E211" s="43"/>
      <c r="F211" s="264" t="s">
        <v>1810</v>
      </c>
      <c r="G211" s="43"/>
      <c r="H211" s="43"/>
      <c r="I211" s="221"/>
      <c r="J211" s="43"/>
      <c r="K211" s="43"/>
      <c r="L211" s="44"/>
      <c r="M211" s="265"/>
      <c r="N211" s="266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202</v>
      </c>
      <c r="AU211" s="18" t="s">
        <v>92</v>
      </c>
    </row>
    <row r="212" spans="1:65" s="2" customFormat="1" ht="24.15" customHeight="1">
      <c r="A212" s="41"/>
      <c r="B212" s="42"/>
      <c r="C212" s="250" t="s">
        <v>405</v>
      </c>
      <c r="D212" s="250" t="s">
        <v>196</v>
      </c>
      <c r="E212" s="251" t="s">
        <v>1812</v>
      </c>
      <c r="F212" s="252" t="s">
        <v>1813</v>
      </c>
      <c r="G212" s="253" t="s">
        <v>353</v>
      </c>
      <c r="H212" s="254">
        <v>2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0.00053</v>
      </c>
      <c r="R212" s="260">
        <f>Q212*H212</f>
        <v>0.00106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308</v>
      </c>
      <c r="AT212" s="262" t="s">
        <v>196</v>
      </c>
      <c r="AU212" s="262" t="s">
        <v>92</v>
      </c>
      <c r="AY212" s="18" t="s">
        <v>195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308</v>
      </c>
      <c r="BM212" s="262" t="s">
        <v>1814</v>
      </c>
    </row>
    <row r="213" spans="1:47" s="2" customFormat="1" ht="12">
      <c r="A213" s="41"/>
      <c r="B213" s="42"/>
      <c r="C213" s="43"/>
      <c r="D213" s="263" t="s">
        <v>202</v>
      </c>
      <c r="E213" s="43"/>
      <c r="F213" s="264" t="s">
        <v>1813</v>
      </c>
      <c r="G213" s="43"/>
      <c r="H213" s="43"/>
      <c r="I213" s="221"/>
      <c r="J213" s="43"/>
      <c r="K213" s="43"/>
      <c r="L213" s="44"/>
      <c r="M213" s="265"/>
      <c r="N213" s="266"/>
      <c r="O213" s="94"/>
      <c r="P213" s="94"/>
      <c r="Q213" s="94"/>
      <c r="R213" s="94"/>
      <c r="S213" s="94"/>
      <c r="T213" s="9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202</v>
      </c>
      <c r="AU213" s="18" t="s">
        <v>92</v>
      </c>
    </row>
    <row r="214" spans="1:65" s="2" customFormat="1" ht="24.15" customHeight="1">
      <c r="A214" s="41"/>
      <c r="B214" s="42"/>
      <c r="C214" s="250" t="s">
        <v>412</v>
      </c>
      <c r="D214" s="250" t="s">
        <v>196</v>
      </c>
      <c r="E214" s="251" t="s">
        <v>1815</v>
      </c>
      <c r="F214" s="252" t="s">
        <v>1816</v>
      </c>
      <c r="G214" s="253" t="s">
        <v>353</v>
      </c>
      <c r="H214" s="254">
        <v>1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0.00147</v>
      </c>
      <c r="R214" s="260">
        <f>Q214*H214</f>
        <v>0.00147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308</v>
      </c>
      <c r="AT214" s="262" t="s">
        <v>196</v>
      </c>
      <c r="AU214" s="262" t="s">
        <v>92</v>
      </c>
      <c r="AY214" s="18" t="s">
        <v>195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308</v>
      </c>
      <c r="BM214" s="262" t="s">
        <v>1817</v>
      </c>
    </row>
    <row r="215" spans="1:47" s="2" customFormat="1" ht="12">
      <c r="A215" s="41"/>
      <c r="B215" s="42"/>
      <c r="C215" s="43"/>
      <c r="D215" s="263" t="s">
        <v>202</v>
      </c>
      <c r="E215" s="43"/>
      <c r="F215" s="264" t="s">
        <v>1816</v>
      </c>
      <c r="G215" s="43"/>
      <c r="H215" s="43"/>
      <c r="I215" s="221"/>
      <c r="J215" s="43"/>
      <c r="K215" s="43"/>
      <c r="L215" s="44"/>
      <c r="M215" s="265"/>
      <c r="N215" s="266"/>
      <c r="O215" s="94"/>
      <c r="P215" s="94"/>
      <c r="Q215" s="94"/>
      <c r="R215" s="94"/>
      <c r="S215" s="94"/>
      <c r="T215" s="9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202</v>
      </c>
      <c r="AU215" s="18" t="s">
        <v>92</v>
      </c>
    </row>
    <row r="216" spans="1:65" s="2" customFormat="1" ht="16.5" customHeight="1">
      <c r="A216" s="41"/>
      <c r="B216" s="42"/>
      <c r="C216" s="250" t="s">
        <v>418</v>
      </c>
      <c r="D216" s="250" t="s">
        <v>196</v>
      </c>
      <c r="E216" s="251" t="s">
        <v>1818</v>
      </c>
      <c r="F216" s="252" t="s">
        <v>1819</v>
      </c>
      <c r="G216" s="253" t="s">
        <v>353</v>
      </c>
      <c r="H216" s="254">
        <v>1</v>
      </c>
      <c r="I216" s="255"/>
      <c r="J216" s="256">
        <f>ROUND(I216*H216,2)</f>
        <v>0</v>
      </c>
      <c r="K216" s="257"/>
      <c r="L216" s="44"/>
      <c r="M216" s="258" t="s">
        <v>1</v>
      </c>
      <c r="N216" s="259" t="s">
        <v>47</v>
      </c>
      <c r="O216" s="94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308</v>
      </c>
      <c r="AT216" s="262" t="s">
        <v>196</v>
      </c>
      <c r="AU216" s="262" t="s">
        <v>92</v>
      </c>
      <c r="AY216" s="18" t="s">
        <v>195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308</v>
      </c>
      <c r="BM216" s="262" t="s">
        <v>1820</v>
      </c>
    </row>
    <row r="217" spans="1:47" s="2" customFormat="1" ht="12">
      <c r="A217" s="41"/>
      <c r="B217" s="42"/>
      <c r="C217" s="43"/>
      <c r="D217" s="263" t="s">
        <v>202</v>
      </c>
      <c r="E217" s="43"/>
      <c r="F217" s="264" t="s">
        <v>1819</v>
      </c>
      <c r="G217" s="43"/>
      <c r="H217" s="43"/>
      <c r="I217" s="221"/>
      <c r="J217" s="43"/>
      <c r="K217" s="43"/>
      <c r="L217" s="44"/>
      <c r="M217" s="265"/>
      <c r="N217" s="266"/>
      <c r="O217" s="94"/>
      <c r="P217" s="94"/>
      <c r="Q217" s="94"/>
      <c r="R217" s="94"/>
      <c r="S217" s="94"/>
      <c r="T217" s="9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202</v>
      </c>
      <c r="AU217" s="18" t="s">
        <v>92</v>
      </c>
    </row>
    <row r="218" spans="1:65" s="2" customFormat="1" ht="24.15" customHeight="1">
      <c r="A218" s="41"/>
      <c r="B218" s="42"/>
      <c r="C218" s="250" t="s">
        <v>422</v>
      </c>
      <c r="D218" s="250" t="s">
        <v>196</v>
      </c>
      <c r="E218" s="251" t="s">
        <v>1821</v>
      </c>
      <c r="F218" s="252" t="s">
        <v>1822</v>
      </c>
      <c r="G218" s="253" t="s">
        <v>873</v>
      </c>
      <c r="H218" s="323"/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308</v>
      </c>
      <c r="AT218" s="262" t="s">
        <v>196</v>
      </c>
      <c r="AU218" s="262" t="s">
        <v>92</v>
      </c>
      <c r="AY218" s="18" t="s">
        <v>195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308</v>
      </c>
      <c r="BM218" s="262" t="s">
        <v>1823</v>
      </c>
    </row>
    <row r="219" spans="1:47" s="2" customFormat="1" ht="12">
      <c r="A219" s="41"/>
      <c r="B219" s="42"/>
      <c r="C219" s="43"/>
      <c r="D219" s="263" t="s">
        <v>202</v>
      </c>
      <c r="E219" s="43"/>
      <c r="F219" s="264" t="s">
        <v>1822</v>
      </c>
      <c r="G219" s="43"/>
      <c r="H219" s="43"/>
      <c r="I219" s="221"/>
      <c r="J219" s="43"/>
      <c r="K219" s="43"/>
      <c r="L219" s="44"/>
      <c r="M219" s="265"/>
      <c r="N219" s="266"/>
      <c r="O219" s="94"/>
      <c r="P219" s="94"/>
      <c r="Q219" s="94"/>
      <c r="R219" s="94"/>
      <c r="S219" s="94"/>
      <c r="T219" s="9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202</v>
      </c>
      <c r="AU219" s="18" t="s">
        <v>92</v>
      </c>
    </row>
    <row r="220" spans="1:63" s="12" customFormat="1" ht="22.8" customHeight="1">
      <c r="A220" s="12"/>
      <c r="B220" s="236"/>
      <c r="C220" s="237"/>
      <c r="D220" s="238" t="s">
        <v>81</v>
      </c>
      <c r="E220" s="321" t="s">
        <v>1824</v>
      </c>
      <c r="F220" s="321" t="s">
        <v>1825</v>
      </c>
      <c r="G220" s="237"/>
      <c r="H220" s="237"/>
      <c r="I220" s="240"/>
      <c r="J220" s="322">
        <f>BK220</f>
        <v>0</v>
      </c>
      <c r="K220" s="237"/>
      <c r="L220" s="242"/>
      <c r="M220" s="243"/>
      <c r="N220" s="244"/>
      <c r="O220" s="244"/>
      <c r="P220" s="245">
        <f>SUM(P221:P246)</f>
        <v>0</v>
      </c>
      <c r="Q220" s="244"/>
      <c r="R220" s="245">
        <f>SUM(R221:R246)</f>
        <v>0.865617</v>
      </c>
      <c r="S220" s="244"/>
      <c r="T220" s="246">
        <f>SUM(T221:T246)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7" t="s">
        <v>92</v>
      </c>
      <c r="AT220" s="248" t="s">
        <v>81</v>
      </c>
      <c r="AU220" s="248" t="s">
        <v>90</v>
      </c>
      <c r="AY220" s="247" t="s">
        <v>195</v>
      </c>
      <c r="BK220" s="249">
        <f>SUM(BK221:BK246)</f>
        <v>0</v>
      </c>
    </row>
    <row r="221" spans="1:65" s="2" customFormat="1" ht="24.15" customHeight="1">
      <c r="A221" s="41"/>
      <c r="B221" s="42"/>
      <c r="C221" s="250" t="s">
        <v>426</v>
      </c>
      <c r="D221" s="250" t="s">
        <v>196</v>
      </c>
      <c r="E221" s="251" t="s">
        <v>1826</v>
      </c>
      <c r="F221" s="252" t="s">
        <v>1827</v>
      </c>
      <c r="G221" s="253" t="s">
        <v>215</v>
      </c>
      <c r="H221" s="254">
        <v>2854.5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0.00011</v>
      </c>
      <c r="R221" s="260">
        <f>Q221*H221</f>
        <v>0.313995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308</v>
      </c>
      <c r="AT221" s="262" t="s">
        <v>196</v>
      </c>
      <c r="AU221" s="262" t="s">
        <v>92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308</v>
      </c>
      <c r="BM221" s="262" t="s">
        <v>1828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1827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92</v>
      </c>
    </row>
    <row r="223" spans="1:51" s="13" customFormat="1" ht="12">
      <c r="A223" s="13"/>
      <c r="B223" s="267"/>
      <c r="C223" s="268"/>
      <c r="D223" s="263" t="s">
        <v>203</v>
      </c>
      <c r="E223" s="269" t="s">
        <v>1</v>
      </c>
      <c r="F223" s="270" t="s">
        <v>1829</v>
      </c>
      <c r="G223" s="268"/>
      <c r="H223" s="271">
        <v>2854.5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7" t="s">
        <v>203</v>
      </c>
      <c r="AU223" s="277" t="s">
        <v>92</v>
      </c>
      <c r="AV223" s="13" t="s">
        <v>92</v>
      </c>
      <c r="AW223" s="13" t="s">
        <v>35</v>
      </c>
      <c r="AX223" s="13" t="s">
        <v>90</v>
      </c>
      <c r="AY223" s="277" t="s">
        <v>195</v>
      </c>
    </row>
    <row r="224" spans="1:65" s="2" customFormat="1" ht="37.8" customHeight="1">
      <c r="A224" s="41"/>
      <c r="B224" s="42"/>
      <c r="C224" s="250" t="s">
        <v>431</v>
      </c>
      <c r="D224" s="250" t="s">
        <v>196</v>
      </c>
      <c r="E224" s="251" t="s">
        <v>1830</v>
      </c>
      <c r="F224" s="252" t="s">
        <v>1831</v>
      </c>
      <c r="G224" s="253" t="s">
        <v>199</v>
      </c>
      <c r="H224" s="254">
        <v>312.7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0.00121</v>
      </c>
      <c r="R224" s="260">
        <f>Q224*H224</f>
        <v>0.37836699999999995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308</v>
      </c>
      <c r="AT224" s="262" t="s">
        <v>196</v>
      </c>
      <c r="AU224" s="262" t="s">
        <v>92</v>
      </c>
      <c r="AY224" s="18" t="s">
        <v>195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308</v>
      </c>
      <c r="BM224" s="262" t="s">
        <v>1832</v>
      </c>
    </row>
    <row r="225" spans="1:47" s="2" customFormat="1" ht="12">
      <c r="A225" s="41"/>
      <c r="B225" s="42"/>
      <c r="C225" s="43"/>
      <c r="D225" s="263" t="s">
        <v>202</v>
      </c>
      <c r="E225" s="43"/>
      <c r="F225" s="264" t="s">
        <v>1831</v>
      </c>
      <c r="G225" s="43"/>
      <c r="H225" s="43"/>
      <c r="I225" s="221"/>
      <c r="J225" s="43"/>
      <c r="K225" s="43"/>
      <c r="L225" s="44"/>
      <c r="M225" s="265"/>
      <c r="N225" s="266"/>
      <c r="O225" s="94"/>
      <c r="P225" s="94"/>
      <c r="Q225" s="94"/>
      <c r="R225" s="94"/>
      <c r="S225" s="94"/>
      <c r="T225" s="95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8" t="s">
        <v>202</v>
      </c>
      <c r="AU225" s="18" t="s">
        <v>92</v>
      </c>
    </row>
    <row r="226" spans="1:51" s="13" customFormat="1" ht="12">
      <c r="A226" s="13"/>
      <c r="B226" s="267"/>
      <c r="C226" s="268"/>
      <c r="D226" s="263" t="s">
        <v>203</v>
      </c>
      <c r="E226" s="269" t="s">
        <v>1</v>
      </c>
      <c r="F226" s="270" t="s">
        <v>1833</v>
      </c>
      <c r="G226" s="268"/>
      <c r="H226" s="271">
        <v>312.7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7" t="s">
        <v>203</v>
      </c>
      <c r="AU226" s="277" t="s">
        <v>92</v>
      </c>
      <c r="AV226" s="13" t="s">
        <v>92</v>
      </c>
      <c r="AW226" s="13" t="s">
        <v>35</v>
      </c>
      <c r="AX226" s="13" t="s">
        <v>90</v>
      </c>
      <c r="AY226" s="277" t="s">
        <v>195</v>
      </c>
    </row>
    <row r="227" spans="1:65" s="2" customFormat="1" ht="16.5" customHeight="1">
      <c r="A227" s="41"/>
      <c r="B227" s="42"/>
      <c r="C227" s="250" t="s">
        <v>436</v>
      </c>
      <c r="D227" s="250" t="s">
        <v>196</v>
      </c>
      <c r="E227" s="251" t="s">
        <v>1834</v>
      </c>
      <c r="F227" s="252" t="s">
        <v>1835</v>
      </c>
      <c r="G227" s="253" t="s">
        <v>199</v>
      </c>
      <c r="H227" s="254">
        <v>312.7</v>
      </c>
      <c r="I227" s="255"/>
      <c r="J227" s="256">
        <f>ROUND(I227*H227,2)</f>
        <v>0</v>
      </c>
      <c r="K227" s="257"/>
      <c r="L227" s="44"/>
      <c r="M227" s="258" t="s">
        <v>1</v>
      </c>
      <c r="N227" s="259" t="s">
        <v>47</v>
      </c>
      <c r="O227" s="94"/>
      <c r="P227" s="260">
        <f>O227*H227</f>
        <v>0</v>
      </c>
      <c r="Q227" s="260">
        <v>0.00025</v>
      </c>
      <c r="R227" s="260">
        <f>Q227*H227</f>
        <v>0.078175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308</v>
      </c>
      <c r="AT227" s="262" t="s">
        <v>196</v>
      </c>
      <c r="AU227" s="262" t="s">
        <v>92</v>
      </c>
      <c r="AY227" s="18" t="s">
        <v>195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308</v>
      </c>
      <c r="BM227" s="262" t="s">
        <v>1836</v>
      </c>
    </row>
    <row r="228" spans="1:47" s="2" customFormat="1" ht="12">
      <c r="A228" s="41"/>
      <c r="B228" s="42"/>
      <c r="C228" s="43"/>
      <c r="D228" s="263" t="s">
        <v>202</v>
      </c>
      <c r="E228" s="43"/>
      <c r="F228" s="264" t="s">
        <v>1835</v>
      </c>
      <c r="G228" s="43"/>
      <c r="H228" s="43"/>
      <c r="I228" s="221"/>
      <c r="J228" s="43"/>
      <c r="K228" s="43"/>
      <c r="L228" s="44"/>
      <c r="M228" s="265"/>
      <c r="N228" s="266"/>
      <c r="O228" s="94"/>
      <c r="P228" s="94"/>
      <c r="Q228" s="94"/>
      <c r="R228" s="94"/>
      <c r="S228" s="94"/>
      <c r="T228" s="95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8" t="s">
        <v>202</v>
      </c>
      <c r="AU228" s="18" t="s">
        <v>92</v>
      </c>
    </row>
    <row r="229" spans="1:65" s="2" customFormat="1" ht="24.15" customHeight="1">
      <c r="A229" s="41"/>
      <c r="B229" s="42"/>
      <c r="C229" s="250" t="s">
        <v>441</v>
      </c>
      <c r="D229" s="250" t="s">
        <v>196</v>
      </c>
      <c r="E229" s="251" t="s">
        <v>1837</v>
      </c>
      <c r="F229" s="252" t="s">
        <v>1838</v>
      </c>
      <c r="G229" s="253" t="s">
        <v>215</v>
      </c>
      <c r="H229" s="254">
        <v>337</v>
      </c>
      <c r="I229" s="255"/>
      <c r="J229" s="256">
        <f>ROUND(I229*H229,2)</f>
        <v>0</v>
      </c>
      <c r="K229" s="257"/>
      <c r="L229" s="44"/>
      <c r="M229" s="258" t="s">
        <v>1</v>
      </c>
      <c r="N229" s="259" t="s">
        <v>47</v>
      </c>
      <c r="O229" s="94"/>
      <c r="P229" s="260">
        <f>O229*H229</f>
        <v>0</v>
      </c>
      <c r="Q229" s="260">
        <v>6E-05</v>
      </c>
      <c r="R229" s="260">
        <f>Q229*H229</f>
        <v>0.020220000000000002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308</v>
      </c>
      <c r="AT229" s="262" t="s">
        <v>196</v>
      </c>
      <c r="AU229" s="262" t="s">
        <v>92</v>
      </c>
      <c r="AY229" s="18" t="s">
        <v>195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308</v>
      </c>
      <c r="BM229" s="262" t="s">
        <v>1839</v>
      </c>
    </row>
    <row r="230" spans="1:47" s="2" customFormat="1" ht="12">
      <c r="A230" s="41"/>
      <c r="B230" s="42"/>
      <c r="C230" s="43"/>
      <c r="D230" s="263" t="s">
        <v>202</v>
      </c>
      <c r="E230" s="43"/>
      <c r="F230" s="264" t="s">
        <v>1838</v>
      </c>
      <c r="G230" s="43"/>
      <c r="H230" s="43"/>
      <c r="I230" s="221"/>
      <c r="J230" s="43"/>
      <c r="K230" s="43"/>
      <c r="L230" s="44"/>
      <c r="M230" s="265"/>
      <c r="N230" s="266"/>
      <c r="O230" s="94"/>
      <c r="P230" s="94"/>
      <c r="Q230" s="94"/>
      <c r="R230" s="94"/>
      <c r="S230" s="94"/>
      <c r="T230" s="9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8" t="s">
        <v>202</v>
      </c>
      <c r="AU230" s="18" t="s">
        <v>92</v>
      </c>
    </row>
    <row r="231" spans="1:51" s="13" customFormat="1" ht="12">
      <c r="A231" s="13"/>
      <c r="B231" s="267"/>
      <c r="C231" s="268"/>
      <c r="D231" s="263" t="s">
        <v>203</v>
      </c>
      <c r="E231" s="269" t="s">
        <v>1</v>
      </c>
      <c r="F231" s="270" t="s">
        <v>1840</v>
      </c>
      <c r="G231" s="268"/>
      <c r="H231" s="271">
        <v>337</v>
      </c>
      <c r="I231" s="272"/>
      <c r="J231" s="268"/>
      <c r="K231" s="268"/>
      <c r="L231" s="273"/>
      <c r="M231" s="274"/>
      <c r="N231" s="275"/>
      <c r="O231" s="275"/>
      <c r="P231" s="275"/>
      <c r="Q231" s="275"/>
      <c r="R231" s="275"/>
      <c r="S231" s="275"/>
      <c r="T231" s="27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7" t="s">
        <v>203</v>
      </c>
      <c r="AU231" s="277" t="s">
        <v>92</v>
      </c>
      <c r="AV231" s="13" t="s">
        <v>92</v>
      </c>
      <c r="AW231" s="13" t="s">
        <v>35</v>
      </c>
      <c r="AX231" s="13" t="s">
        <v>90</v>
      </c>
      <c r="AY231" s="277" t="s">
        <v>195</v>
      </c>
    </row>
    <row r="232" spans="1:65" s="2" customFormat="1" ht="24.15" customHeight="1">
      <c r="A232" s="41"/>
      <c r="B232" s="42"/>
      <c r="C232" s="250" t="s">
        <v>445</v>
      </c>
      <c r="D232" s="250" t="s">
        <v>196</v>
      </c>
      <c r="E232" s="251" t="s">
        <v>1841</v>
      </c>
      <c r="F232" s="252" t="s">
        <v>1842</v>
      </c>
      <c r="G232" s="253" t="s">
        <v>353</v>
      </c>
      <c r="H232" s="254">
        <v>2</v>
      </c>
      <c r="I232" s="255"/>
      <c r="J232" s="256">
        <f>ROUND(I232*H232,2)</f>
        <v>0</v>
      </c>
      <c r="K232" s="257"/>
      <c r="L232" s="44"/>
      <c r="M232" s="258" t="s">
        <v>1</v>
      </c>
      <c r="N232" s="259" t="s">
        <v>47</v>
      </c>
      <c r="O232" s="94"/>
      <c r="P232" s="260">
        <f>O232*H232</f>
        <v>0</v>
      </c>
      <c r="Q232" s="260">
        <v>0.00712</v>
      </c>
      <c r="R232" s="260">
        <f>Q232*H232</f>
        <v>0.01424</v>
      </c>
      <c r="S232" s="260">
        <v>0</v>
      </c>
      <c r="T232" s="26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2" t="s">
        <v>308</v>
      </c>
      <c r="AT232" s="262" t="s">
        <v>196</v>
      </c>
      <c r="AU232" s="262" t="s">
        <v>92</v>
      </c>
      <c r="AY232" s="18" t="s">
        <v>195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90</v>
      </c>
      <c r="BK232" s="154">
        <f>ROUND(I232*H232,2)</f>
        <v>0</v>
      </c>
      <c r="BL232" s="18" t="s">
        <v>308</v>
      </c>
      <c r="BM232" s="262" t="s">
        <v>1843</v>
      </c>
    </row>
    <row r="233" spans="1:47" s="2" customFormat="1" ht="12">
      <c r="A233" s="41"/>
      <c r="B233" s="42"/>
      <c r="C233" s="43"/>
      <c r="D233" s="263" t="s">
        <v>202</v>
      </c>
      <c r="E233" s="43"/>
      <c r="F233" s="264" t="s">
        <v>1842</v>
      </c>
      <c r="G233" s="43"/>
      <c r="H233" s="43"/>
      <c r="I233" s="221"/>
      <c r="J233" s="43"/>
      <c r="K233" s="43"/>
      <c r="L233" s="44"/>
      <c r="M233" s="265"/>
      <c r="N233" s="266"/>
      <c r="O233" s="94"/>
      <c r="P233" s="94"/>
      <c r="Q233" s="94"/>
      <c r="R233" s="94"/>
      <c r="S233" s="94"/>
      <c r="T233" s="95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8" t="s">
        <v>202</v>
      </c>
      <c r="AU233" s="18" t="s">
        <v>92</v>
      </c>
    </row>
    <row r="234" spans="1:65" s="2" customFormat="1" ht="24.15" customHeight="1">
      <c r="A234" s="41"/>
      <c r="B234" s="42"/>
      <c r="C234" s="250" t="s">
        <v>451</v>
      </c>
      <c r="D234" s="250" t="s">
        <v>196</v>
      </c>
      <c r="E234" s="251" t="s">
        <v>1844</v>
      </c>
      <c r="F234" s="252" t="s">
        <v>1845</v>
      </c>
      <c r="G234" s="253" t="s">
        <v>353</v>
      </c>
      <c r="H234" s="254">
        <v>1</v>
      </c>
      <c r="I234" s="255"/>
      <c r="J234" s="256">
        <f>ROUND(I234*H234,2)</f>
        <v>0</v>
      </c>
      <c r="K234" s="257"/>
      <c r="L234" s="44"/>
      <c r="M234" s="258" t="s">
        <v>1</v>
      </c>
      <c r="N234" s="259" t="s">
        <v>47</v>
      </c>
      <c r="O234" s="94"/>
      <c r="P234" s="260">
        <f>O234*H234</f>
        <v>0</v>
      </c>
      <c r="Q234" s="260">
        <v>0.00765</v>
      </c>
      <c r="R234" s="260">
        <f>Q234*H234</f>
        <v>0.00765</v>
      </c>
      <c r="S234" s="260">
        <v>0</v>
      </c>
      <c r="T234" s="26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2" t="s">
        <v>308</v>
      </c>
      <c r="AT234" s="262" t="s">
        <v>196</v>
      </c>
      <c r="AU234" s="262" t="s">
        <v>92</v>
      </c>
      <c r="AY234" s="18" t="s">
        <v>195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90</v>
      </c>
      <c r="BK234" s="154">
        <f>ROUND(I234*H234,2)</f>
        <v>0</v>
      </c>
      <c r="BL234" s="18" t="s">
        <v>308</v>
      </c>
      <c r="BM234" s="262" t="s">
        <v>1846</v>
      </c>
    </row>
    <row r="235" spans="1:47" s="2" customFormat="1" ht="12">
      <c r="A235" s="41"/>
      <c r="B235" s="42"/>
      <c r="C235" s="43"/>
      <c r="D235" s="263" t="s">
        <v>202</v>
      </c>
      <c r="E235" s="43"/>
      <c r="F235" s="264" t="s">
        <v>1845</v>
      </c>
      <c r="G235" s="43"/>
      <c r="H235" s="43"/>
      <c r="I235" s="221"/>
      <c r="J235" s="43"/>
      <c r="K235" s="43"/>
      <c r="L235" s="44"/>
      <c r="M235" s="265"/>
      <c r="N235" s="266"/>
      <c r="O235" s="94"/>
      <c r="P235" s="94"/>
      <c r="Q235" s="94"/>
      <c r="R235" s="94"/>
      <c r="S235" s="94"/>
      <c r="T235" s="95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8" t="s">
        <v>202</v>
      </c>
      <c r="AU235" s="18" t="s">
        <v>92</v>
      </c>
    </row>
    <row r="236" spans="1:65" s="2" customFormat="1" ht="24.15" customHeight="1">
      <c r="A236" s="41"/>
      <c r="B236" s="42"/>
      <c r="C236" s="250" t="s">
        <v>461</v>
      </c>
      <c r="D236" s="250" t="s">
        <v>196</v>
      </c>
      <c r="E236" s="251" t="s">
        <v>1847</v>
      </c>
      <c r="F236" s="252" t="s">
        <v>1848</v>
      </c>
      <c r="G236" s="253" t="s">
        <v>353</v>
      </c>
      <c r="H236" s="254">
        <v>3</v>
      </c>
      <c r="I236" s="255"/>
      <c r="J236" s="256">
        <f>ROUND(I236*H236,2)</f>
        <v>0</v>
      </c>
      <c r="K236" s="257"/>
      <c r="L236" s="44"/>
      <c r="M236" s="258" t="s">
        <v>1</v>
      </c>
      <c r="N236" s="259" t="s">
        <v>47</v>
      </c>
      <c r="O236" s="94"/>
      <c r="P236" s="260">
        <f>O236*H236</f>
        <v>0</v>
      </c>
      <c r="Q236" s="260">
        <v>0.0158</v>
      </c>
      <c r="R236" s="260">
        <f>Q236*H236</f>
        <v>0.047400000000000005</v>
      </c>
      <c r="S236" s="260">
        <v>0</v>
      </c>
      <c r="T236" s="261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2" t="s">
        <v>308</v>
      </c>
      <c r="AT236" s="262" t="s">
        <v>196</v>
      </c>
      <c r="AU236" s="262" t="s">
        <v>92</v>
      </c>
      <c r="AY236" s="18" t="s">
        <v>195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90</v>
      </c>
      <c r="BK236" s="154">
        <f>ROUND(I236*H236,2)</f>
        <v>0</v>
      </c>
      <c r="BL236" s="18" t="s">
        <v>308</v>
      </c>
      <c r="BM236" s="262" t="s">
        <v>1849</v>
      </c>
    </row>
    <row r="237" spans="1:47" s="2" customFormat="1" ht="12">
      <c r="A237" s="41"/>
      <c r="B237" s="42"/>
      <c r="C237" s="43"/>
      <c r="D237" s="263" t="s">
        <v>202</v>
      </c>
      <c r="E237" s="43"/>
      <c r="F237" s="264" t="s">
        <v>1848</v>
      </c>
      <c r="G237" s="43"/>
      <c r="H237" s="43"/>
      <c r="I237" s="221"/>
      <c r="J237" s="43"/>
      <c r="K237" s="43"/>
      <c r="L237" s="44"/>
      <c r="M237" s="265"/>
      <c r="N237" s="266"/>
      <c r="O237" s="94"/>
      <c r="P237" s="94"/>
      <c r="Q237" s="94"/>
      <c r="R237" s="94"/>
      <c r="S237" s="94"/>
      <c r="T237" s="95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8" t="s">
        <v>202</v>
      </c>
      <c r="AU237" s="18" t="s">
        <v>92</v>
      </c>
    </row>
    <row r="238" spans="1:65" s="2" customFormat="1" ht="33" customHeight="1">
      <c r="A238" s="41"/>
      <c r="B238" s="42"/>
      <c r="C238" s="250" t="s">
        <v>467</v>
      </c>
      <c r="D238" s="250" t="s">
        <v>196</v>
      </c>
      <c r="E238" s="251" t="s">
        <v>1850</v>
      </c>
      <c r="F238" s="252" t="s">
        <v>1851</v>
      </c>
      <c r="G238" s="253" t="s">
        <v>353</v>
      </c>
      <c r="H238" s="254">
        <v>68</v>
      </c>
      <c r="I238" s="255"/>
      <c r="J238" s="256">
        <f>ROUND(I238*H238,2)</f>
        <v>0</v>
      </c>
      <c r="K238" s="257"/>
      <c r="L238" s="44"/>
      <c r="M238" s="258" t="s">
        <v>1</v>
      </c>
      <c r="N238" s="259" t="s">
        <v>47</v>
      </c>
      <c r="O238" s="94"/>
      <c r="P238" s="260">
        <f>O238*H238</f>
        <v>0</v>
      </c>
      <c r="Q238" s="260">
        <v>7E-05</v>
      </c>
      <c r="R238" s="260">
        <f>Q238*H238</f>
        <v>0.0047599999999999995</v>
      </c>
      <c r="S238" s="260">
        <v>0</v>
      </c>
      <c r="T238" s="261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2" t="s">
        <v>308</v>
      </c>
      <c r="AT238" s="262" t="s">
        <v>196</v>
      </c>
      <c r="AU238" s="262" t="s">
        <v>92</v>
      </c>
      <c r="AY238" s="18" t="s">
        <v>195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90</v>
      </c>
      <c r="BK238" s="154">
        <f>ROUND(I238*H238,2)</f>
        <v>0</v>
      </c>
      <c r="BL238" s="18" t="s">
        <v>308</v>
      </c>
      <c r="BM238" s="262" t="s">
        <v>1852</v>
      </c>
    </row>
    <row r="239" spans="1:47" s="2" customFormat="1" ht="12">
      <c r="A239" s="41"/>
      <c r="B239" s="42"/>
      <c r="C239" s="43"/>
      <c r="D239" s="263" t="s">
        <v>202</v>
      </c>
      <c r="E239" s="43"/>
      <c r="F239" s="264" t="s">
        <v>1851</v>
      </c>
      <c r="G239" s="43"/>
      <c r="H239" s="43"/>
      <c r="I239" s="221"/>
      <c r="J239" s="43"/>
      <c r="K239" s="43"/>
      <c r="L239" s="44"/>
      <c r="M239" s="265"/>
      <c r="N239" s="266"/>
      <c r="O239" s="94"/>
      <c r="P239" s="94"/>
      <c r="Q239" s="94"/>
      <c r="R239" s="94"/>
      <c r="S239" s="94"/>
      <c r="T239" s="95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8" t="s">
        <v>202</v>
      </c>
      <c r="AU239" s="18" t="s">
        <v>92</v>
      </c>
    </row>
    <row r="240" spans="1:51" s="13" customFormat="1" ht="12">
      <c r="A240" s="13"/>
      <c r="B240" s="267"/>
      <c r="C240" s="268"/>
      <c r="D240" s="263" t="s">
        <v>203</v>
      </c>
      <c r="E240" s="269" t="s">
        <v>1</v>
      </c>
      <c r="F240" s="270" t="s">
        <v>1853</v>
      </c>
      <c r="G240" s="268"/>
      <c r="H240" s="271">
        <v>68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7" t="s">
        <v>203</v>
      </c>
      <c r="AU240" s="277" t="s">
        <v>92</v>
      </c>
      <c r="AV240" s="13" t="s">
        <v>92</v>
      </c>
      <c r="AW240" s="13" t="s">
        <v>35</v>
      </c>
      <c r="AX240" s="13" t="s">
        <v>90</v>
      </c>
      <c r="AY240" s="277" t="s">
        <v>195</v>
      </c>
    </row>
    <row r="241" spans="1:65" s="2" customFormat="1" ht="24.15" customHeight="1">
      <c r="A241" s="41"/>
      <c r="B241" s="42"/>
      <c r="C241" s="250" t="s">
        <v>473</v>
      </c>
      <c r="D241" s="250" t="s">
        <v>196</v>
      </c>
      <c r="E241" s="251" t="s">
        <v>1854</v>
      </c>
      <c r="F241" s="252" t="s">
        <v>1855</v>
      </c>
      <c r="G241" s="253" t="s">
        <v>353</v>
      </c>
      <c r="H241" s="254">
        <v>3</v>
      </c>
      <c r="I241" s="255"/>
      <c r="J241" s="256">
        <f>ROUND(I241*H241,2)</f>
        <v>0</v>
      </c>
      <c r="K241" s="257"/>
      <c r="L241" s="44"/>
      <c r="M241" s="258" t="s">
        <v>1</v>
      </c>
      <c r="N241" s="259" t="s">
        <v>47</v>
      </c>
      <c r="O241" s="94"/>
      <c r="P241" s="260">
        <f>O241*H241</f>
        <v>0</v>
      </c>
      <c r="Q241" s="260">
        <v>0.00015</v>
      </c>
      <c r="R241" s="260">
        <f>Q241*H241</f>
        <v>0.00045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308</v>
      </c>
      <c r="AT241" s="262" t="s">
        <v>196</v>
      </c>
      <c r="AU241" s="262" t="s">
        <v>92</v>
      </c>
      <c r="AY241" s="18" t="s">
        <v>195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308</v>
      </c>
      <c r="BM241" s="262" t="s">
        <v>1856</v>
      </c>
    </row>
    <row r="242" spans="1:47" s="2" customFormat="1" ht="12">
      <c r="A242" s="41"/>
      <c r="B242" s="42"/>
      <c r="C242" s="43"/>
      <c r="D242" s="263" t="s">
        <v>202</v>
      </c>
      <c r="E242" s="43"/>
      <c r="F242" s="264" t="s">
        <v>1855</v>
      </c>
      <c r="G242" s="43"/>
      <c r="H242" s="43"/>
      <c r="I242" s="221"/>
      <c r="J242" s="43"/>
      <c r="K242" s="43"/>
      <c r="L242" s="44"/>
      <c r="M242" s="265"/>
      <c r="N242" s="266"/>
      <c r="O242" s="94"/>
      <c r="P242" s="94"/>
      <c r="Q242" s="94"/>
      <c r="R242" s="94"/>
      <c r="S242" s="94"/>
      <c r="T242" s="95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8" t="s">
        <v>202</v>
      </c>
      <c r="AU242" s="18" t="s">
        <v>92</v>
      </c>
    </row>
    <row r="243" spans="1:65" s="2" customFormat="1" ht="24.15" customHeight="1">
      <c r="A243" s="41"/>
      <c r="B243" s="42"/>
      <c r="C243" s="250" t="s">
        <v>478</v>
      </c>
      <c r="D243" s="250" t="s">
        <v>196</v>
      </c>
      <c r="E243" s="251" t="s">
        <v>1857</v>
      </c>
      <c r="F243" s="252" t="s">
        <v>1858</v>
      </c>
      <c r="G243" s="253" t="s">
        <v>353</v>
      </c>
      <c r="H243" s="254">
        <v>3</v>
      </c>
      <c r="I243" s="255"/>
      <c r="J243" s="256">
        <f>ROUND(I243*H243,2)</f>
        <v>0</v>
      </c>
      <c r="K243" s="257"/>
      <c r="L243" s="44"/>
      <c r="M243" s="258" t="s">
        <v>1</v>
      </c>
      <c r="N243" s="259" t="s">
        <v>47</v>
      </c>
      <c r="O243" s="94"/>
      <c r="P243" s="260">
        <f>O243*H243</f>
        <v>0</v>
      </c>
      <c r="Q243" s="260">
        <v>0.00012</v>
      </c>
      <c r="R243" s="260">
        <f>Q243*H243</f>
        <v>0.00036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308</v>
      </c>
      <c r="AT243" s="262" t="s">
        <v>196</v>
      </c>
      <c r="AU243" s="262" t="s">
        <v>92</v>
      </c>
      <c r="AY243" s="18" t="s">
        <v>195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308</v>
      </c>
      <c r="BM243" s="262" t="s">
        <v>1859</v>
      </c>
    </row>
    <row r="244" spans="1:47" s="2" customFormat="1" ht="12">
      <c r="A244" s="41"/>
      <c r="B244" s="42"/>
      <c r="C244" s="43"/>
      <c r="D244" s="263" t="s">
        <v>202</v>
      </c>
      <c r="E244" s="43"/>
      <c r="F244" s="264" t="s">
        <v>1858</v>
      </c>
      <c r="G244" s="43"/>
      <c r="H244" s="43"/>
      <c r="I244" s="221"/>
      <c r="J244" s="43"/>
      <c r="K244" s="43"/>
      <c r="L244" s="44"/>
      <c r="M244" s="265"/>
      <c r="N244" s="266"/>
      <c r="O244" s="94"/>
      <c r="P244" s="94"/>
      <c r="Q244" s="94"/>
      <c r="R244" s="94"/>
      <c r="S244" s="94"/>
      <c r="T244" s="95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8" t="s">
        <v>202</v>
      </c>
      <c r="AU244" s="18" t="s">
        <v>92</v>
      </c>
    </row>
    <row r="245" spans="1:65" s="2" customFormat="1" ht="24.15" customHeight="1">
      <c r="A245" s="41"/>
      <c r="B245" s="42"/>
      <c r="C245" s="250" t="s">
        <v>485</v>
      </c>
      <c r="D245" s="250" t="s">
        <v>196</v>
      </c>
      <c r="E245" s="251" t="s">
        <v>1860</v>
      </c>
      <c r="F245" s="252" t="s">
        <v>1861</v>
      </c>
      <c r="G245" s="253" t="s">
        <v>873</v>
      </c>
      <c r="H245" s="323"/>
      <c r="I245" s="255"/>
      <c r="J245" s="256">
        <f>ROUND(I245*H245,2)</f>
        <v>0</v>
      </c>
      <c r="K245" s="257"/>
      <c r="L245" s="44"/>
      <c r="M245" s="258" t="s">
        <v>1</v>
      </c>
      <c r="N245" s="259" t="s">
        <v>47</v>
      </c>
      <c r="O245" s="94"/>
      <c r="P245" s="260">
        <f>O245*H245</f>
        <v>0</v>
      </c>
      <c r="Q245" s="260">
        <v>0</v>
      </c>
      <c r="R245" s="260">
        <f>Q245*H245</f>
        <v>0</v>
      </c>
      <c r="S245" s="260">
        <v>0</v>
      </c>
      <c r="T245" s="26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2" t="s">
        <v>308</v>
      </c>
      <c r="AT245" s="262" t="s">
        <v>196</v>
      </c>
      <c r="AU245" s="262" t="s">
        <v>92</v>
      </c>
      <c r="AY245" s="18" t="s">
        <v>195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90</v>
      </c>
      <c r="BK245" s="154">
        <f>ROUND(I245*H245,2)</f>
        <v>0</v>
      </c>
      <c r="BL245" s="18" t="s">
        <v>308</v>
      </c>
      <c r="BM245" s="262" t="s">
        <v>1862</v>
      </c>
    </row>
    <row r="246" spans="1:47" s="2" customFormat="1" ht="12">
      <c r="A246" s="41"/>
      <c r="B246" s="42"/>
      <c r="C246" s="43"/>
      <c r="D246" s="263" t="s">
        <v>202</v>
      </c>
      <c r="E246" s="43"/>
      <c r="F246" s="264" t="s">
        <v>1861</v>
      </c>
      <c r="G246" s="43"/>
      <c r="H246" s="43"/>
      <c r="I246" s="221"/>
      <c r="J246" s="43"/>
      <c r="K246" s="43"/>
      <c r="L246" s="44"/>
      <c r="M246" s="265"/>
      <c r="N246" s="266"/>
      <c r="O246" s="94"/>
      <c r="P246" s="94"/>
      <c r="Q246" s="94"/>
      <c r="R246" s="94"/>
      <c r="S246" s="94"/>
      <c r="T246" s="95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8" t="s">
        <v>202</v>
      </c>
      <c r="AU246" s="18" t="s">
        <v>92</v>
      </c>
    </row>
    <row r="247" spans="1:63" s="12" customFormat="1" ht="25.9" customHeight="1">
      <c r="A247" s="12"/>
      <c r="B247" s="236"/>
      <c r="C247" s="237"/>
      <c r="D247" s="238" t="s">
        <v>81</v>
      </c>
      <c r="E247" s="239" t="s">
        <v>1863</v>
      </c>
      <c r="F247" s="239" t="s">
        <v>178</v>
      </c>
      <c r="G247" s="237"/>
      <c r="H247" s="237"/>
      <c r="I247" s="240"/>
      <c r="J247" s="241">
        <f>BK247</f>
        <v>0</v>
      </c>
      <c r="K247" s="237"/>
      <c r="L247" s="242"/>
      <c r="M247" s="243"/>
      <c r="N247" s="244"/>
      <c r="O247" s="244"/>
      <c r="P247" s="245">
        <f>SUM(P248:P251)</f>
        <v>0</v>
      </c>
      <c r="Q247" s="244"/>
      <c r="R247" s="245">
        <f>SUM(R248:R251)</f>
        <v>0</v>
      </c>
      <c r="S247" s="244"/>
      <c r="T247" s="246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47" t="s">
        <v>200</v>
      </c>
      <c r="AT247" s="248" t="s">
        <v>81</v>
      </c>
      <c r="AU247" s="248" t="s">
        <v>82</v>
      </c>
      <c r="AY247" s="247" t="s">
        <v>195</v>
      </c>
      <c r="BK247" s="249">
        <f>SUM(BK248:BK251)</f>
        <v>0</v>
      </c>
    </row>
    <row r="248" spans="1:65" s="2" customFormat="1" ht="16.5" customHeight="1">
      <c r="A248" s="41"/>
      <c r="B248" s="42"/>
      <c r="C248" s="250" t="s">
        <v>492</v>
      </c>
      <c r="D248" s="250" t="s">
        <v>196</v>
      </c>
      <c r="E248" s="251" t="s">
        <v>1864</v>
      </c>
      <c r="F248" s="252" t="s">
        <v>1865</v>
      </c>
      <c r="G248" s="253" t="s">
        <v>1866</v>
      </c>
      <c r="H248" s="254">
        <v>1</v>
      </c>
      <c r="I248" s="255"/>
      <c r="J248" s="256">
        <f>ROUND(I248*H248,2)</f>
        <v>0</v>
      </c>
      <c r="K248" s="257"/>
      <c r="L248" s="44"/>
      <c r="M248" s="258" t="s">
        <v>1</v>
      </c>
      <c r="N248" s="259" t="s">
        <v>47</v>
      </c>
      <c r="O248" s="94"/>
      <c r="P248" s="260">
        <f>O248*H248</f>
        <v>0</v>
      </c>
      <c r="Q248" s="260">
        <v>0</v>
      </c>
      <c r="R248" s="260">
        <f>Q248*H248</f>
        <v>0</v>
      </c>
      <c r="S248" s="260">
        <v>0</v>
      </c>
      <c r="T248" s="26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62" t="s">
        <v>200</v>
      </c>
      <c r="AT248" s="262" t="s">
        <v>196</v>
      </c>
      <c r="AU248" s="262" t="s">
        <v>90</v>
      </c>
      <c r="AY248" s="18" t="s">
        <v>195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8" t="s">
        <v>90</v>
      </c>
      <c r="BK248" s="154">
        <f>ROUND(I248*H248,2)</f>
        <v>0</v>
      </c>
      <c r="BL248" s="18" t="s">
        <v>200</v>
      </c>
      <c r="BM248" s="262" t="s">
        <v>1867</v>
      </c>
    </row>
    <row r="249" spans="1:47" s="2" customFormat="1" ht="12">
      <c r="A249" s="41"/>
      <c r="B249" s="42"/>
      <c r="C249" s="43"/>
      <c r="D249" s="263" t="s">
        <v>202</v>
      </c>
      <c r="E249" s="43"/>
      <c r="F249" s="264" t="s">
        <v>1868</v>
      </c>
      <c r="G249" s="43"/>
      <c r="H249" s="43"/>
      <c r="I249" s="221"/>
      <c r="J249" s="43"/>
      <c r="K249" s="43"/>
      <c r="L249" s="44"/>
      <c r="M249" s="265"/>
      <c r="N249" s="266"/>
      <c r="O249" s="94"/>
      <c r="P249" s="94"/>
      <c r="Q249" s="94"/>
      <c r="R249" s="94"/>
      <c r="S249" s="94"/>
      <c r="T249" s="95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8" t="s">
        <v>202</v>
      </c>
      <c r="AU249" s="18" t="s">
        <v>90</v>
      </c>
    </row>
    <row r="250" spans="1:65" s="2" customFormat="1" ht="16.5" customHeight="1">
      <c r="A250" s="41"/>
      <c r="B250" s="42"/>
      <c r="C250" s="250" t="s">
        <v>496</v>
      </c>
      <c r="D250" s="250" t="s">
        <v>196</v>
      </c>
      <c r="E250" s="251" t="s">
        <v>1869</v>
      </c>
      <c r="F250" s="252" t="s">
        <v>1870</v>
      </c>
      <c r="G250" s="253" t="s">
        <v>1871</v>
      </c>
      <c r="H250" s="254">
        <v>48</v>
      </c>
      <c r="I250" s="255"/>
      <c r="J250" s="256">
        <f>ROUND(I250*H250,2)</f>
        <v>0</v>
      </c>
      <c r="K250" s="257"/>
      <c r="L250" s="44"/>
      <c r="M250" s="258" t="s">
        <v>1</v>
      </c>
      <c r="N250" s="259" t="s">
        <v>47</v>
      </c>
      <c r="O250" s="94"/>
      <c r="P250" s="260">
        <f>O250*H250</f>
        <v>0</v>
      </c>
      <c r="Q250" s="260">
        <v>0</v>
      </c>
      <c r="R250" s="260">
        <f>Q250*H250</f>
        <v>0</v>
      </c>
      <c r="S250" s="260">
        <v>0</v>
      </c>
      <c r="T250" s="261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2" t="s">
        <v>200</v>
      </c>
      <c r="AT250" s="262" t="s">
        <v>196</v>
      </c>
      <c r="AU250" s="262" t="s">
        <v>90</v>
      </c>
      <c r="AY250" s="18" t="s">
        <v>195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8" t="s">
        <v>90</v>
      </c>
      <c r="BK250" s="154">
        <f>ROUND(I250*H250,2)</f>
        <v>0</v>
      </c>
      <c r="BL250" s="18" t="s">
        <v>200</v>
      </c>
      <c r="BM250" s="262" t="s">
        <v>1872</v>
      </c>
    </row>
    <row r="251" spans="1:47" s="2" customFormat="1" ht="12">
      <c r="A251" s="41"/>
      <c r="B251" s="42"/>
      <c r="C251" s="43"/>
      <c r="D251" s="263" t="s">
        <v>202</v>
      </c>
      <c r="E251" s="43"/>
      <c r="F251" s="264" t="s">
        <v>1870</v>
      </c>
      <c r="G251" s="43"/>
      <c r="H251" s="43"/>
      <c r="I251" s="221"/>
      <c r="J251" s="43"/>
      <c r="K251" s="43"/>
      <c r="L251" s="44"/>
      <c r="M251" s="324"/>
      <c r="N251" s="325"/>
      <c r="O251" s="326"/>
      <c r="P251" s="326"/>
      <c r="Q251" s="326"/>
      <c r="R251" s="326"/>
      <c r="S251" s="326"/>
      <c r="T251" s="327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8" t="s">
        <v>202</v>
      </c>
      <c r="AU251" s="18" t="s">
        <v>90</v>
      </c>
    </row>
    <row r="252" spans="1:31" s="2" customFormat="1" ht="6.95" customHeight="1">
      <c r="A252" s="41"/>
      <c r="B252" s="69"/>
      <c r="C252" s="70"/>
      <c r="D252" s="70"/>
      <c r="E252" s="70"/>
      <c r="F252" s="70"/>
      <c r="G252" s="70"/>
      <c r="H252" s="70"/>
      <c r="I252" s="70"/>
      <c r="J252" s="70"/>
      <c r="K252" s="70"/>
      <c r="L252" s="44"/>
      <c r="M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</row>
  </sheetData>
  <sheetProtection password="CC35" sheet="1" objects="1" scenarios="1" formatColumns="0" formatRows="0" autoFilter="0"/>
  <autoFilter ref="C136:K25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1873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1874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21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J107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ROUND((SUM(BE107:BE114)+SUM(BE136:BE228)),2)</f>
        <v>0</v>
      </c>
      <c r="G37" s="41"/>
      <c r="H37" s="41"/>
      <c r="I37" s="182">
        <v>0.21</v>
      </c>
      <c r="J37" s="181">
        <f>ROUND(((SUM(BE107:BE114)+SUM(BE136:BE228))*I37),2)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ROUND((SUM(BF107:BF114)+SUM(BF136:BF228)),2)</f>
        <v>0</v>
      </c>
      <c r="G38" s="41"/>
      <c r="H38" s="41"/>
      <c r="I38" s="182">
        <v>0.15</v>
      </c>
      <c r="J38" s="181">
        <f>ROUND(((SUM(BF107:BF114)+SUM(BF136:BF228))*I38),2)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ROUND((SUM(BG107:BG114)+SUM(BG136:BG228)),2)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ROUND((SUM(BH107:BH114)+SUM(BH136:BH228)),2)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ROUND((SUM(BI107:BI114)+SUM(BI136:BI228)),2)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1873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0601 - Vodovod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Ostrov, ul. Klínovecká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J136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1875</v>
      </c>
      <c r="E99" s="208"/>
      <c r="F99" s="208"/>
      <c r="G99" s="208"/>
      <c r="H99" s="208"/>
      <c r="I99" s="208"/>
      <c r="J99" s="209">
        <f>J137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1876</v>
      </c>
      <c r="E100" s="213"/>
      <c r="F100" s="213"/>
      <c r="G100" s="213"/>
      <c r="H100" s="213"/>
      <c r="I100" s="213"/>
      <c r="J100" s="214">
        <f>J138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1877</v>
      </c>
      <c r="E101" s="213"/>
      <c r="F101" s="213"/>
      <c r="G101" s="213"/>
      <c r="H101" s="213"/>
      <c r="I101" s="213"/>
      <c r="J101" s="214">
        <f>J147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5"/>
      <c r="C102" s="206"/>
      <c r="D102" s="207" t="s">
        <v>1878</v>
      </c>
      <c r="E102" s="208"/>
      <c r="F102" s="208"/>
      <c r="G102" s="208"/>
      <c r="H102" s="208"/>
      <c r="I102" s="208"/>
      <c r="J102" s="209">
        <f>J196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157</v>
      </c>
      <c r="E103" s="213"/>
      <c r="F103" s="213"/>
      <c r="G103" s="213"/>
      <c r="H103" s="213"/>
      <c r="I103" s="213"/>
      <c r="J103" s="214">
        <f>J197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5"/>
      <c r="C104" s="206"/>
      <c r="D104" s="207" t="s">
        <v>1879</v>
      </c>
      <c r="E104" s="208"/>
      <c r="F104" s="208"/>
      <c r="G104" s="208"/>
      <c r="H104" s="208"/>
      <c r="I104" s="208"/>
      <c r="J104" s="209">
        <f>J218</f>
        <v>0</v>
      </c>
      <c r="K104" s="206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4" t="s">
        <v>173</v>
      </c>
      <c r="D107" s="43"/>
      <c r="E107" s="43"/>
      <c r="F107" s="43"/>
      <c r="G107" s="43"/>
      <c r="H107" s="43"/>
      <c r="I107" s="43"/>
      <c r="J107" s="216">
        <f>ROUND(J108+J109+J110+J111+J112+J113,2)</f>
        <v>0</v>
      </c>
      <c r="K107" s="43"/>
      <c r="L107" s="66"/>
      <c r="N107" s="217" t="s">
        <v>46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5" t="s">
        <v>174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134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175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176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177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178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134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0" t="s">
        <v>179</v>
      </c>
      <c r="E113" s="43"/>
      <c r="F113" s="43"/>
      <c r="G113" s="43"/>
      <c r="H113" s="43"/>
      <c r="I113" s="43"/>
      <c r="J113" s="151">
        <f>ROUND(J32*T113,2)</f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180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144</v>
      </c>
      <c r="D115" s="160"/>
      <c r="E115" s="160"/>
      <c r="F115" s="160"/>
      <c r="G115" s="160"/>
      <c r="H115" s="160"/>
      <c r="I115" s="160"/>
      <c r="J115" s="161">
        <f>ROUND(J98+J107,2)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181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AUTO DÍLNY SPŠ OSTROV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146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41"/>
      <c r="B126" s="42"/>
      <c r="C126" s="43"/>
      <c r="D126" s="43"/>
      <c r="E126" s="201" t="s">
        <v>1873</v>
      </c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1698</v>
      </c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6.5" customHeight="1">
      <c r="A128" s="41"/>
      <c r="B128" s="42"/>
      <c r="C128" s="43"/>
      <c r="D128" s="43"/>
      <c r="E128" s="79" t="str">
        <f>E11</f>
        <v>0601 - Vodovod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20</v>
      </c>
      <c r="D130" s="43"/>
      <c r="E130" s="43"/>
      <c r="F130" s="28" t="str">
        <f>F14</f>
        <v>Ostrov, ul. Klínovecká</v>
      </c>
      <c r="G130" s="43"/>
      <c r="H130" s="43"/>
      <c r="I130" s="33" t="s">
        <v>22</v>
      </c>
      <c r="J130" s="82" t="str">
        <f>IF(J14="","",J14)</f>
        <v>11. 7. 2023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40.05" customHeight="1">
      <c r="A132" s="41"/>
      <c r="B132" s="42"/>
      <c r="C132" s="33" t="s">
        <v>24</v>
      </c>
      <c r="D132" s="43"/>
      <c r="E132" s="43"/>
      <c r="F132" s="28" t="str">
        <f>E17</f>
        <v>Střední průmyslová škola Ostrov , Klínovecká 1197</v>
      </c>
      <c r="G132" s="43"/>
      <c r="H132" s="43"/>
      <c r="I132" s="33" t="s">
        <v>31</v>
      </c>
      <c r="J132" s="37" t="str">
        <f>E23</f>
        <v>Projekt stav, spol. s r.o.,Želivského 2227,Sokolov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29</v>
      </c>
      <c r="D133" s="43"/>
      <c r="E133" s="43"/>
      <c r="F133" s="28" t="str">
        <f>IF(E20="","",E20)</f>
        <v>Vyplň údaj</v>
      </c>
      <c r="G133" s="43"/>
      <c r="H133" s="43"/>
      <c r="I133" s="33" t="s">
        <v>36</v>
      </c>
      <c r="J133" s="37" t="str">
        <f>E26</f>
        <v xml:space="preserve">V.Rakyta,Trojmezí 171, 352 01 Hranice, 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0.3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11" customFormat="1" ht="29.25" customHeight="1">
      <c r="A135" s="224"/>
      <c r="B135" s="225"/>
      <c r="C135" s="226" t="s">
        <v>182</v>
      </c>
      <c r="D135" s="227" t="s">
        <v>67</v>
      </c>
      <c r="E135" s="227" t="s">
        <v>63</v>
      </c>
      <c r="F135" s="227" t="s">
        <v>64</v>
      </c>
      <c r="G135" s="227" t="s">
        <v>183</v>
      </c>
      <c r="H135" s="227" t="s">
        <v>184</v>
      </c>
      <c r="I135" s="227" t="s">
        <v>185</v>
      </c>
      <c r="J135" s="228" t="s">
        <v>151</v>
      </c>
      <c r="K135" s="229" t="s">
        <v>186</v>
      </c>
      <c r="L135" s="230"/>
      <c r="M135" s="103" t="s">
        <v>1</v>
      </c>
      <c r="N135" s="104" t="s">
        <v>46</v>
      </c>
      <c r="O135" s="104" t="s">
        <v>187</v>
      </c>
      <c r="P135" s="104" t="s">
        <v>188</v>
      </c>
      <c r="Q135" s="104" t="s">
        <v>189</v>
      </c>
      <c r="R135" s="104" t="s">
        <v>190</v>
      </c>
      <c r="S135" s="104" t="s">
        <v>191</v>
      </c>
      <c r="T135" s="105" t="s">
        <v>192</v>
      </c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</row>
    <row r="136" spans="1:63" s="2" customFormat="1" ht="22.8" customHeight="1">
      <c r="A136" s="41"/>
      <c r="B136" s="42"/>
      <c r="C136" s="110" t="s">
        <v>193</v>
      </c>
      <c r="D136" s="43"/>
      <c r="E136" s="43"/>
      <c r="F136" s="43"/>
      <c r="G136" s="43"/>
      <c r="H136" s="43"/>
      <c r="I136" s="43"/>
      <c r="J136" s="231">
        <f>BK136</f>
        <v>0</v>
      </c>
      <c r="K136" s="43"/>
      <c r="L136" s="44"/>
      <c r="M136" s="106"/>
      <c r="N136" s="232"/>
      <c r="O136" s="107"/>
      <c r="P136" s="233">
        <f>P137+P196+P218</f>
        <v>0</v>
      </c>
      <c r="Q136" s="107"/>
      <c r="R136" s="233">
        <f>R137+R196+R218</f>
        <v>0.342184</v>
      </c>
      <c r="S136" s="107"/>
      <c r="T136" s="234">
        <f>T137+T196+T218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81</v>
      </c>
      <c r="AU136" s="18" t="s">
        <v>153</v>
      </c>
      <c r="BK136" s="235">
        <f>BK137+BK196+BK218</f>
        <v>0</v>
      </c>
    </row>
    <row r="137" spans="1:63" s="12" customFormat="1" ht="25.9" customHeight="1">
      <c r="A137" s="12"/>
      <c r="B137" s="236"/>
      <c r="C137" s="237"/>
      <c r="D137" s="238" t="s">
        <v>81</v>
      </c>
      <c r="E137" s="239" t="s">
        <v>209</v>
      </c>
      <c r="F137" s="239" t="s">
        <v>1880</v>
      </c>
      <c r="G137" s="237"/>
      <c r="H137" s="237"/>
      <c r="I137" s="240"/>
      <c r="J137" s="241">
        <f>BK137</f>
        <v>0</v>
      </c>
      <c r="K137" s="237"/>
      <c r="L137" s="242"/>
      <c r="M137" s="243"/>
      <c r="N137" s="244"/>
      <c r="O137" s="244"/>
      <c r="P137" s="245">
        <f>P138+P147</f>
        <v>0</v>
      </c>
      <c r="Q137" s="244"/>
      <c r="R137" s="245">
        <f>R138+R147</f>
        <v>0.342184</v>
      </c>
      <c r="S137" s="244"/>
      <c r="T137" s="246">
        <f>T138+T147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90</v>
      </c>
      <c r="AT137" s="248" t="s">
        <v>81</v>
      </c>
      <c r="AU137" s="248" t="s">
        <v>82</v>
      </c>
      <c r="AY137" s="247" t="s">
        <v>195</v>
      </c>
      <c r="BK137" s="249">
        <f>BK138+BK147</f>
        <v>0</v>
      </c>
    </row>
    <row r="138" spans="1:63" s="12" customFormat="1" ht="22.8" customHeight="1">
      <c r="A138" s="12"/>
      <c r="B138" s="236"/>
      <c r="C138" s="237"/>
      <c r="D138" s="238" t="s">
        <v>81</v>
      </c>
      <c r="E138" s="321" t="s">
        <v>240</v>
      </c>
      <c r="F138" s="321" t="s">
        <v>1881</v>
      </c>
      <c r="G138" s="237"/>
      <c r="H138" s="237"/>
      <c r="I138" s="240"/>
      <c r="J138" s="322">
        <f>BK138</f>
        <v>0</v>
      </c>
      <c r="K138" s="237"/>
      <c r="L138" s="242"/>
      <c r="M138" s="243"/>
      <c r="N138" s="244"/>
      <c r="O138" s="244"/>
      <c r="P138" s="245">
        <f>SUM(P139:P146)</f>
        <v>0</v>
      </c>
      <c r="Q138" s="244"/>
      <c r="R138" s="245">
        <f>SUM(R139:R146)</f>
        <v>0</v>
      </c>
      <c r="S138" s="244"/>
      <c r="T138" s="24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90</v>
      </c>
      <c r="AT138" s="248" t="s">
        <v>81</v>
      </c>
      <c r="AU138" s="248" t="s">
        <v>90</v>
      </c>
      <c r="AY138" s="247" t="s">
        <v>195</v>
      </c>
      <c r="BK138" s="249">
        <f>SUM(BK139:BK146)</f>
        <v>0</v>
      </c>
    </row>
    <row r="139" spans="1:65" s="2" customFormat="1" ht="49.05" customHeight="1">
      <c r="A139" s="41"/>
      <c r="B139" s="42"/>
      <c r="C139" s="250" t="s">
        <v>90</v>
      </c>
      <c r="D139" s="250" t="s">
        <v>196</v>
      </c>
      <c r="E139" s="251" t="s">
        <v>1882</v>
      </c>
      <c r="F139" s="252" t="s">
        <v>1883</v>
      </c>
      <c r="G139" s="253" t="s">
        <v>199</v>
      </c>
      <c r="H139" s="254">
        <v>112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200</v>
      </c>
      <c r="AT139" s="262" t="s">
        <v>196</v>
      </c>
      <c r="AU139" s="262" t="s">
        <v>92</v>
      </c>
      <c r="AY139" s="18" t="s">
        <v>195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200</v>
      </c>
      <c r="BM139" s="262" t="s">
        <v>1884</v>
      </c>
    </row>
    <row r="140" spans="1:47" s="2" customFormat="1" ht="12">
      <c r="A140" s="41"/>
      <c r="B140" s="42"/>
      <c r="C140" s="43"/>
      <c r="D140" s="263" t="s">
        <v>202</v>
      </c>
      <c r="E140" s="43"/>
      <c r="F140" s="264" t="s">
        <v>1883</v>
      </c>
      <c r="G140" s="43"/>
      <c r="H140" s="43"/>
      <c r="I140" s="221"/>
      <c r="J140" s="43"/>
      <c r="K140" s="43"/>
      <c r="L140" s="44"/>
      <c r="M140" s="265"/>
      <c r="N140" s="266"/>
      <c r="O140" s="94"/>
      <c r="P140" s="94"/>
      <c r="Q140" s="94"/>
      <c r="R140" s="94"/>
      <c r="S140" s="94"/>
      <c r="T140" s="95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8" t="s">
        <v>202</v>
      </c>
      <c r="AU140" s="18" t="s">
        <v>92</v>
      </c>
    </row>
    <row r="141" spans="1:51" s="13" customFormat="1" ht="12">
      <c r="A141" s="13"/>
      <c r="B141" s="267"/>
      <c r="C141" s="268"/>
      <c r="D141" s="263" t="s">
        <v>203</v>
      </c>
      <c r="E141" s="269" t="s">
        <v>1</v>
      </c>
      <c r="F141" s="270" t="s">
        <v>1885</v>
      </c>
      <c r="G141" s="268"/>
      <c r="H141" s="271">
        <v>112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7" t="s">
        <v>203</v>
      </c>
      <c r="AU141" s="277" t="s">
        <v>92</v>
      </c>
      <c r="AV141" s="13" t="s">
        <v>92</v>
      </c>
      <c r="AW141" s="13" t="s">
        <v>35</v>
      </c>
      <c r="AX141" s="13" t="s">
        <v>90</v>
      </c>
      <c r="AY141" s="277" t="s">
        <v>195</v>
      </c>
    </row>
    <row r="142" spans="1:65" s="2" customFormat="1" ht="44.25" customHeight="1">
      <c r="A142" s="41"/>
      <c r="B142" s="42"/>
      <c r="C142" s="250" t="s">
        <v>92</v>
      </c>
      <c r="D142" s="250" t="s">
        <v>196</v>
      </c>
      <c r="E142" s="251" t="s">
        <v>1886</v>
      </c>
      <c r="F142" s="252" t="s">
        <v>1887</v>
      </c>
      <c r="G142" s="253" t="s">
        <v>199</v>
      </c>
      <c r="H142" s="254">
        <v>112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200</v>
      </c>
      <c r="AT142" s="262" t="s">
        <v>196</v>
      </c>
      <c r="AU142" s="262" t="s">
        <v>92</v>
      </c>
      <c r="AY142" s="18" t="s">
        <v>195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200</v>
      </c>
      <c r="BM142" s="262" t="s">
        <v>1888</v>
      </c>
    </row>
    <row r="143" spans="1:47" s="2" customFormat="1" ht="12">
      <c r="A143" s="41"/>
      <c r="B143" s="42"/>
      <c r="C143" s="43"/>
      <c r="D143" s="263" t="s">
        <v>202</v>
      </c>
      <c r="E143" s="43"/>
      <c r="F143" s="264" t="s">
        <v>1887</v>
      </c>
      <c r="G143" s="43"/>
      <c r="H143" s="43"/>
      <c r="I143" s="221"/>
      <c r="J143" s="43"/>
      <c r="K143" s="43"/>
      <c r="L143" s="44"/>
      <c r="M143" s="265"/>
      <c r="N143" s="266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202</v>
      </c>
      <c r="AU143" s="18" t="s">
        <v>92</v>
      </c>
    </row>
    <row r="144" spans="1:65" s="2" customFormat="1" ht="24.15" customHeight="1">
      <c r="A144" s="41"/>
      <c r="B144" s="42"/>
      <c r="C144" s="250" t="s">
        <v>212</v>
      </c>
      <c r="D144" s="250" t="s">
        <v>196</v>
      </c>
      <c r="E144" s="251" t="s">
        <v>1889</v>
      </c>
      <c r="F144" s="252" t="s">
        <v>1890</v>
      </c>
      <c r="G144" s="253" t="s">
        <v>215</v>
      </c>
      <c r="H144" s="254">
        <v>280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200</v>
      </c>
      <c r="AT144" s="262" t="s">
        <v>196</v>
      </c>
      <c r="AU144" s="262" t="s">
        <v>92</v>
      </c>
      <c r="AY144" s="18" t="s">
        <v>195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200</v>
      </c>
      <c r="BM144" s="262" t="s">
        <v>1891</v>
      </c>
    </row>
    <row r="145" spans="1:47" s="2" customFormat="1" ht="12">
      <c r="A145" s="41"/>
      <c r="B145" s="42"/>
      <c r="C145" s="43"/>
      <c r="D145" s="263" t="s">
        <v>202</v>
      </c>
      <c r="E145" s="43"/>
      <c r="F145" s="264" t="s">
        <v>1890</v>
      </c>
      <c r="G145" s="43"/>
      <c r="H145" s="43"/>
      <c r="I145" s="221"/>
      <c r="J145" s="43"/>
      <c r="K145" s="43"/>
      <c r="L145" s="44"/>
      <c r="M145" s="265"/>
      <c r="N145" s="266"/>
      <c r="O145" s="94"/>
      <c r="P145" s="94"/>
      <c r="Q145" s="94"/>
      <c r="R145" s="94"/>
      <c r="S145" s="94"/>
      <c r="T145" s="9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202</v>
      </c>
      <c r="AU145" s="18" t="s">
        <v>92</v>
      </c>
    </row>
    <row r="146" spans="1:51" s="13" customFormat="1" ht="12">
      <c r="A146" s="13"/>
      <c r="B146" s="267"/>
      <c r="C146" s="268"/>
      <c r="D146" s="263" t="s">
        <v>203</v>
      </c>
      <c r="E146" s="269" t="s">
        <v>1</v>
      </c>
      <c r="F146" s="270" t="s">
        <v>1892</v>
      </c>
      <c r="G146" s="268"/>
      <c r="H146" s="271">
        <v>280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7" t="s">
        <v>203</v>
      </c>
      <c r="AU146" s="277" t="s">
        <v>92</v>
      </c>
      <c r="AV146" s="13" t="s">
        <v>92</v>
      </c>
      <c r="AW146" s="13" t="s">
        <v>35</v>
      </c>
      <c r="AX146" s="13" t="s">
        <v>90</v>
      </c>
      <c r="AY146" s="277" t="s">
        <v>195</v>
      </c>
    </row>
    <row r="147" spans="1:63" s="12" customFormat="1" ht="22.8" customHeight="1">
      <c r="A147" s="12"/>
      <c r="B147" s="236"/>
      <c r="C147" s="237"/>
      <c r="D147" s="238" t="s">
        <v>81</v>
      </c>
      <c r="E147" s="321" t="s">
        <v>701</v>
      </c>
      <c r="F147" s="321" t="s">
        <v>1893</v>
      </c>
      <c r="G147" s="237"/>
      <c r="H147" s="237"/>
      <c r="I147" s="240"/>
      <c r="J147" s="322">
        <f>BK147</f>
        <v>0</v>
      </c>
      <c r="K147" s="237"/>
      <c r="L147" s="242"/>
      <c r="M147" s="243"/>
      <c r="N147" s="244"/>
      <c r="O147" s="244"/>
      <c r="P147" s="245">
        <f>SUM(P148:P195)</f>
        <v>0</v>
      </c>
      <c r="Q147" s="244"/>
      <c r="R147" s="245">
        <f>SUM(R148:R195)</f>
        <v>0.342184</v>
      </c>
      <c r="S147" s="244"/>
      <c r="T147" s="246">
        <f>SUM(T148:T195)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7" t="s">
        <v>90</v>
      </c>
      <c r="AT147" s="248" t="s">
        <v>81</v>
      </c>
      <c r="AU147" s="248" t="s">
        <v>90</v>
      </c>
      <c r="AY147" s="247" t="s">
        <v>195</v>
      </c>
      <c r="BK147" s="249">
        <f>SUM(BK148:BK195)</f>
        <v>0</v>
      </c>
    </row>
    <row r="148" spans="1:65" s="2" customFormat="1" ht="37.8" customHeight="1">
      <c r="A148" s="41"/>
      <c r="B148" s="42"/>
      <c r="C148" s="250" t="s">
        <v>200</v>
      </c>
      <c r="D148" s="250" t="s">
        <v>196</v>
      </c>
      <c r="E148" s="251" t="s">
        <v>1894</v>
      </c>
      <c r="F148" s="252" t="s">
        <v>1895</v>
      </c>
      <c r="G148" s="253" t="s">
        <v>215</v>
      </c>
      <c r="H148" s="254">
        <v>188</v>
      </c>
      <c r="I148" s="255"/>
      <c r="J148" s="256">
        <f>ROUND(I148*H148,2)</f>
        <v>0</v>
      </c>
      <c r="K148" s="257"/>
      <c r="L148" s="44"/>
      <c r="M148" s="258" t="s">
        <v>1</v>
      </c>
      <c r="N148" s="259" t="s">
        <v>47</v>
      </c>
      <c r="O148" s="94"/>
      <c r="P148" s="260">
        <f>O148*H148</f>
        <v>0</v>
      </c>
      <c r="Q148" s="260">
        <v>0</v>
      </c>
      <c r="R148" s="260">
        <f>Q148*H148</f>
        <v>0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200</v>
      </c>
      <c r="AT148" s="262" t="s">
        <v>196</v>
      </c>
      <c r="AU148" s="262" t="s">
        <v>92</v>
      </c>
      <c r="AY148" s="18" t="s">
        <v>195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200</v>
      </c>
      <c r="BM148" s="262" t="s">
        <v>1896</v>
      </c>
    </row>
    <row r="149" spans="1:47" s="2" customFormat="1" ht="12">
      <c r="A149" s="41"/>
      <c r="B149" s="42"/>
      <c r="C149" s="43"/>
      <c r="D149" s="263" t="s">
        <v>202</v>
      </c>
      <c r="E149" s="43"/>
      <c r="F149" s="264" t="s">
        <v>1895</v>
      </c>
      <c r="G149" s="43"/>
      <c r="H149" s="43"/>
      <c r="I149" s="221"/>
      <c r="J149" s="43"/>
      <c r="K149" s="43"/>
      <c r="L149" s="44"/>
      <c r="M149" s="265"/>
      <c r="N149" s="266"/>
      <c r="O149" s="94"/>
      <c r="P149" s="94"/>
      <c r="Q149" s="94"/>
      <c r="R149" s="94"/>
      <c r="S149" s="94"/>
      <c r="T149" s="9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202</v>
      </c>
      <c r="AU149" s="18" t="s">
        <v>92</v>
      </c>
    </row>
    <row r="150" spans="1:65" s="2" customFormat="1" ht="21.75" customHeight="1">
      <c r="A150" s="41"/>
      <c r="B150" s="42"/>
      <c r="C150" s="278" t="s">
        <v>240</v>
      </c>
      <c r="D150" s="278" t="s">
        <v>206</v>
      </c>
      <c r="E150" s="279" t="s">
        <v>1897</v>
      </c>
      <c r="F150" s="280" t="s">
        <v>1898</v>
      </c>
      <c r="G150" s="281" t="s">
        <v>215</v>
      </c>
      <c r="H150" s="282">
        <v>197.4</v>
      </c>
      <c r="I150" s="283"/>
      <c r="J150" s="284">
        <f>ROUND(I150*H150,2)</f>
        <v>0</v>
      </c>
      <c r="K150" s="285"/>
      <c r="L150" s="286"/>
      <c r="M150" s="287" t="s">
        <v>1</v>
      </c>
      <c r="N150" s="288" t="s">
        <v>47</v>
      </c>
      <c r="O150" s="94"/>
      <c r="P150" s="260">
        <f>O150*H150</f>
        <v>0</v>
      </c>
      <c r="Q150" s="260">
        <v>0.00106</v>
      </c>
      <c r="R150" s="260">
        <f>Q150*H150</f>
        <v>0.20924399999999999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209</v>
      </c>
      <c r="AT150" s="262" t="s">
        <v>206</v>
      </c>
      <c r="AU150" s="262" t="s">
        <v>92</v>
      </c>
      <c r="AY150" s="18" t="s">
        <v>195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200</v>
      </c>
      <c r="BM150" s="262" t="s">
        <v>1899</v>
      </c>
    </row>
    <row r="151" spans="1:47" s="2" customFormat="1" ht="12">
      <c r="A151" s="41"/>
      <c r="B151" s="42"/>
      <c r="C151" s="43"/>
      <c r="D151" s="263" t="s">
        <v>202</v>
      </c>
      <c r="E151" s="43"/>
      <c r="F151" s="264" t="s">
        <v>1898</v>
      </c>
      <c r="G151" s="43"/>
      <c r="H151" s="43"/>
      <c r="I151" s="221"/>
      <c r="J151" s="43"/>
      <c r="K151" s="43"/>
      <c r="L151" s="44"/>
      <c r="M151" s="265"/>
      <c r="N151" s="266"/>
      <c r="O151" s="94"/>
      <c r="P151" s="94"/>
      <c r="Q151" s="94"/>
      <c r="R151" s="94"/>
      <c r="S151" s="94"/>
      <c r="T151" s="9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8" t="s">
        <v>202</v>
      </c>
      <c r="AU151" s="18" t="s">
        <v>92</v>
      </c>
    </row>
    <row r="152" spans="1:51" s="13" customFormat="1" ht="12">
      <c r="A152" s="13"/>
      <c r="B152" s="267"/>
      <c r="C152" s="268"/>
      <c r="D152" s="263" t="s">
        <v>203</v>
      </c>
      <c r="E152" s="269" t="s">
        <v>1</v>
      </c>
      <c r="F152" s="270" t="s">
        <v>1196</v>
      </c>
      <c r="G152" s="268"/>
      <c r="H152" s="271">
        <v>188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7" t="s">
        <v>203</v>
      </c>
      <c r="AU152" s="277" t="s">
        <v>92</v>
      </c>
      <c r="AV152" s="13" t="s">
        <v>92</v>
      </c>
      <c r="AW152" s="13" t="s">
        <v>35</v>
      </c>
      <c r="AX152" s="13" t="s">
        <v>82</v>
      </c>
      <c r="AY152" s="277" t="s">
        <v>195</v>
      </c>
    </row>
    <row r="153" spans="1:51" s="13" customFormat="1" ht="12">
      <c r="A153" s="13"/>
      <c r="B153" s="267"/>
      <c r="C153" s="268"/>
      <c r="D153" s="263" t="s">
        <v>203</v>
      </c>
      <c r="E153" s="269" t="s">
        <v>1</v>
      </c>
      <c r="F153" s="270" t="s">
        <v>1900</v>
      </c>
      <c r="G153" s="268"/>
      <c r="H153" s="271">
        <v>197.4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7" t="s">
        <v>203</v>
      </c>
      <c r="AU153" s="277" t="s">
        <v>92</v>
      </c>
      <c r="AV153" s="13" t="s">
        <v>92</v>
      </c>
      <c r="AW153" s="13" t="s">
        <v>35</v>
      </c>
      <c r="AX153" s="13" t="s">
        <v>90</v>
      </c>
      <c r="AY153" s="277" t="s">
        <v>195</v>
      </c>
    </row>
    <row r="154" spans="1:65" s="2" customFormat="1" ht="24.15" customHeight="1">
      <c r="A154" s="41"/>
      <c r="B154" s="42"/>
      <c r="C154" s="250" t="s">
        <v>247</v>
      </c>
      <c r="D154" s="250" t="s">
        <v>196</v>
      </c>
      <c r="E154" s="251" t="s">
        <v>1901</v>
      </c>
      <c r="F154" s="252" t="s">
        <v>1902</v>
      </c>
      <c r="G154" s="253" t="s">
        <v>353</v>
      </c>
      <c r="H154" s="254">
        <v>2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200</v>
      </c>
      <c r="AT154" s="262" t="s">
        <v>196</v>
      </c>
      <c r="AU154" s="262" t="s">
        <v>92</v>
      </c>
      <c r="AY154" s="18" t="s">
        <v>195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200</v>
      </c>
      <c r="BM154" s="262" t="s">
        <v>1903</v>
      </c>
    </row>
    <row r="155" spans="1:47" s="2" customFormat="1" ht="12">
      <c r="A155" s="41"/>
      <c r="B155" s="42"/>
      <c r="C155" s="43"/>
      <c r="D155" s="263" t="s">
        <v>202</v>
      </c>
      <c r="E155" s="43"/>
      <c r="F155" s="264" t="s">
        <v>1902</v>
      </c>
      <c r="G155" s="43"/>
      <c r="H155" s="43"/>
      <c r="I155" s="221"/>
      <c r="J155" s="43"/>
      <c r="K155" s="43"/>
      <c r="L155" s="44"/>
      <c r="M155" s="265"/>
      <c r="N155" s="266"/>
      <c r="O155" s="94"/>
      <c r="P155" s="94"/>
      <c r="Q155" s="94"/>
      <c r="R155" s="94"/>
      <c r="S155" s="94"/>
      <c r="T155" s="9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8" t="s">
        <v>202</v>
      </c>
      <c r="AU155" s="18" t="s">
        <v>92</v>
      </c>
    </row>
    <row r="156" spans="1:65" s="2" customFormat="1" ht="16.5" customHeight="1">
      <c r="A156" s="41"/>
      <c r="B156" s="42"/>
      <c r="C156" s="278" t="s">
        <v>252</v>
      </c>
      <c r="D156" s="278" t="s">
        <v>206</v>
      </c>
      <c r="E156" s="279" t="s">
        <v>1904</v>
      </c>
      <c r="F156" s="280" t="s">
        <v>1905</v>
      </c>
      <c r="G156" s="281" t="s">
        <v>353</v>
      </c>
      <c r="H156" s="282">
        <v>1</v>
      </c>
      <c r="I156" s="283"/>
      <c r="J156" s="284">
        <f>ROUND(I156*H156,2)</f>
        <v>0</v>
      </c>
      <c r="K156" s="285"/>
      <c r="L156" s="286"/>
      <c r="M156" s="287" t="s">
        <v>1</v>
      </c>
      <c r="N156" s="288" t="s">
        <v>47</v>
      </c>
      <c r="O156" s="94"/>
      <c r="P156" s="260">
        <f>O156*H156</f>
        <v>0</v>
      </c>
      <c r="Q156" s="260">
        <v>0.00043</v>
      </c>
      <c r="R156" s="260">
        <f>Q156*H156</f>
        <v>0.00043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209</v>
      </c>
      <c r="AT156" s="262" t="s">
        <v>206</v>
      </c>
      <c r="AU156" s="262" t="s">
        <v>92</v>
      </c>
      <c r="AY156" s="18" t="s">
        <v>195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200</v>
      </c>
      <c r="BM156" s="262" t="s">
        <v>1906</v>
      </c>
    </row>
    <row r="157" spans="1:47" s="2" customFormat="1" ht="12">
      <c r="A157" s="41"/>
      <c r="B157" s="42"/>
      <c r="C157" s="43"/>
      <c r="D157" s="263" t="s">
        <v>202</v>
      </c>
      <c r="E157" s="43"/>
      <c r="F157" s="264" t="s">
        <v>1905</v>
      </c>
      <c r="G157" s="43"/>
      <c r="H157" s="43"/>
      <c r="I157" s="221"/>
      <c r="J157" s="43"/>
      <c r="K157" s="43"/>
      <c r="L157" s="44"/>
      <c r="M157" s="265"/>
      <c r="N157" s="266"/>
      <c r="O157" s="94"/>
      <c r="P157" s="94"/>
      <c r="Q157" s="94"/>
      <c r="R157" s="94"/>
      <c r="S157" s="94"/>
      <c r="T157" s="95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202</v>
      </c>
      <c r="AU157" s="18" t="s">
        <v>92</v>
      </c>
    </row>
    <row r="158" spans="1:65" s="2" customFormat="1" ht="16.5" customHeight="1">
      <c r="A158" s="41"/>
      <c r="B158" s="42"/>
      <c r="C158" s="278" t="s">
        <v>209</v>
      </c>
      <c r="D158" s="278" t="s">
        <v>206</v>
      </c>
      <c r="E158" s="279" t="s">
        <v>1907</v>
      </c>
      <c r="F158" s="280" t="s">
        <v>1908</v>
      </c>
      <c r="G158" s="281" t="s">
        <v>353</v>
      </c>
      <c r="H158" s="282">
        <v>1</v>
      </c>
      <c r="I158" s="283"/>
      <c r="J158" s="284">
        <f>ROUND(I158*H158,2)</f>
        <v>0</v>
      </c>
      <c r="K158" s="285"/>
      <c r="L158" s="286"/>
      <c r="M158" s="287" t="s">
        <v>1</v>
      </c>
      <c r="N158" s="288" t="s">
        <v>47</v>
      </c>
      <c r="O158" s="94"/>
      <c r="P158" s="260">
        <f>O158*H158</f>
        <v>0</v>
      </c>
      <c r="Q158" s="260">
        <v>0.00022</v>
      </c>
      <c r="R158" s="260">
        <f>Q158*H158</f>
        <v>0.00022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209</v>
      </c>
      <c r="AT158" s="262" t="s">
        <v>206</v>
      </c>
      <c r="AU158" s="262" t="s">
        <v>92</v>
      </c>
      <c r="AY158" s="18" t="s">
        <v>195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200</v>
      </c>
      <c r="BM158" s="262" t="s">
        <v>1909</v>
      </c>
    </row>
    <row r="159" spans="1:47" s="2" customFormat="1" ht="12">
      <c r="A159" s="41"/>
      <c r="B159" s="42"/>
      <c r="C159" s="43"/>
      <c r="D159" s="263" t="s">
        <v>202</v>
      </c>
      <c r="E159" s="43"/>
      <c r="F159" s="264" t="s">
        <v>1908</v>
      </c>
      <c r="G159" s="43"/>
      <c r="H159" s="43"/>
      <c r="I159" s="221"/>
      <c r="J159" s="43"/>
      <c r="K159" s="43"/>
      <c r="L159" s="44"/>
      <c r="M159" s="265"/>
      <c r="N159" s="266"/>
      <c r="O159" s="94"/>
      <c r="P159" s="94"/>
      <c r="Q159" s="94"/>
      <c r="R159" s="94"/>
      <c r="S159" s="94"/>
      <c r="T159" s="95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8" t="s">
        <v>202</v>
      </c>
      <c r="AU159" s="18" t="s">
        <v>92</v>
      </c>
    </row>
    <row r="160" spans="1:65" s="2" customFormat="1" ht="24.15" customHeight="1">
      <c r="A160" s="41"/>
      <c r="B160" s="42"/>
      <c r="C160" s="250" t="s">
        <v>263</v>
      </c>
      <c r="D160" s="250" t="s">
        <v>196</v>
      </c>
      <c r="E160" s="251" t="s">
        <v>1910</v>
      </c>
      <c r="F160" s="252" t="s">
        <v>1911</v>
      </c>
      <c r="G160" s="253" t="s">
        <v>353</v>
      </c>
      <c r="H160" s="254">
        <v>6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200</v>
      </c>
      <c r="AT160" s="262" t="s">
        <v>196</v>
      </c>
      <c r="AU160" s="262" t="s">
        <v>92</v>
      </c>
      <c r="AY160" s="18" t="s">
        <v>195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200</v>
      </c>
      <c r="BM160" s="262" t="s">
        <v>1912</v>
      </c>
    </row>
    <row r="161" spans="1:47" s="2" customFormat="1" ht="12">
      <c r="A161" s="41"/>
      <c r="B161" s="42"/>
      <c r="C161" s="43"/>
      <c r="D161" s="263" t="s">
        <v>202</v>
      </c>
      <c r="E161" s="43"/>
      <c r="F161" s="264" t="s">
        <v>1911</v>
      </c>
      <c r="G161" s="43"/>
      <c r="H161" s="43"/>
      <c r="I161" s="221"/>
      <c r="J161" s="43"/>
      <c r="K161" s="43"/>
      <c r="L161" s="44"/>
      <c r="M161" s="265"/>
      <c r="N161" s="266"/>
      <c r="O161" s="94"/>
      <c r="P161" s="94"/>
      <c r="Q161" s="94"/>
      <c r="R161" s="94"/>
      <c r="S161" s="94"/>
      <c r="T161" s="95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8" t="s">
        <v>202</v>
      </c>
      <c r="AU161" s="18" t="s">
        <v>92</v>
      </c>
    </row>
    <row r="162" spans="1:65" s="2" customFormat="1" ht="16.5" customHeight="1">
      <c r="A162" s="41"/>
      <c r="B162" s="42"/>
      <c r="C162" s="278" t="s">
        <v>99</v>
      </c>
      <c r="D162" s="278" t="s">
        <v>206</v>
      </c>
      <c r="E162" s="279" t="s">
        <v>1913</v>
      </c>
      <c r="F162" s="280" t="s">
        <v>1914</v>
      </c>
      <c r="G162" s="281" t="s">
        <v>353</v>
      </c>
      <c r="H162" s="282">
        <v>6</v>
      </c>
      <c r="I162" s="283"/>
      <c r="J162" s="284">
        <f>ROUND(I162*H162,2)</f>
        <v>0</v>
      </c>
      <c r="K162" s="285"/>
      <c r="L162" s="286"/>
      <c r="M162" s="287" t="s">
        <v>1</v>
      </c>
      <c r="N162" s="288" t="s">
        <v>47</v>
      </c>
      <c r="O162" s="94"/>
      <c r="P162" s="260">
        <f>O162*H162</f>
        <v>0</v>
      </c>
      <c r="Q162" s="260">
        <v>0.00026</v>
      </c>
      <c r="R162" s="260">
        <f>Q162*H162</f>
        <v>0.0015599999999999998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209</v>
      </c>
      <c r="AT162" s="262" t="s">
        <v>206</v>
      </c>
      <c r="AU162" s="262" t="s">
        <v>92</v>
      </c>
      <c r="AY162" s="18" t="s">
        <v>195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200</v>
      </c>
      <c r="BM162" s="262" t="s">
        <v>1915</v>
      </c>
    </row>
    <row r="163" spans="1:47" s="2" customFormat="1" ht="12">
      <c r="A163" s="41"/>
      <c r="B163" s="42"/>
      <c r="C163" s="43"/>
      <c r="D163" s="263" t="s">
        <v>202</v>
      </c>
      <c r="E163" s="43"/>
      <c r="F163" s="264" t="s">
        <v>1914</v>
      </c>
      <c r="G163" s="43"/>
      <c r="H163" s="43"/>
      <c r="I163" s="221"/>
      <c r="J163" s="43"/>
      <c r="K163" s="43"/>
      <c r="L163" s="44"/>
      <c r="M163" s="265"/>
      <c r="N163" s="266"/>
      <c r="O163" s="94"/>
      <c r="P163" s="94"/>
      <c r="Q163" s="94"/>
      <c r="R163" s="94"/>
      <c r="S163" s="94"/>
      <c r="T163" s="95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8" t="s">
        <v>202</v>
      </c>
      <c r="AU163" s="18" t="s">
        <v>92</v>
      </c>
    </row>
    <row r="164" spans="1:65" s="2" customFormat="1" ht="24.15" customHeight="1">
      <c r="A164" s="41"/>
      <c r="B164" s="42"/>
      <c r="C164" s="250" t="s">
        <v>277</v>
      </c>
      <c r="D164" s="250" t="s">
        <v>196</v>
      </c>
      <c r="E164" s="251" t="s">
        <v>1916</v>
      </c>
      <c r="F164" s="252" t="s">
        <v>1917</v>
      </c>
      <c r="G164" s="253" t="s">
        <v>353</v>
      </c>
      <c r="H164" s="254">
        <v>1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200</v>
      </c>
      <c r="AT164" s="262" t="s">
        <v>196</v>
      </c>
      <c r="AU164" s="262" t="s">
        <v>92</v>
      </c>
      <c r="AY164" s="18" t="s">
        <v>195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200</v>
      </c>
      <c r="BM164" s="262" t="s">
        <v>1918</v>
      </c>
    </row>
    <row r="165" spans="1:47" s="2" customFormat="1" ht="12">
      <c r="A165" s="41"/>
      <c r="B165" s="42"/>
      <c r="C165" s="43"/>
      <c r="D165" s="263" t="s">
        <v>202</v>
      </c>
      <c r="E165" s="43"/>
      <c r="F165" s="264" t="s">
        <v>1917</v>
      </c>
      <c r="G165" s="43"/>
      <c r="H165" s="43"/>
      <c r="I165" s="221"/>
      <c r="J165" s="43"/>
      <c r="K165" s="43"/>
      <c r="L165" s="44"/>
      <c r="M165" s="265"/>
      <c r="N165" s="266"/>
      <c r="O165" s="94"/>
      <c r="P165" s="94"/>
      <c r="Q165" s="94"/>
      <c r="R165" s="94"/>
      <c r="S165" s="94"/>
      <c r="T165" s="95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8" t="s">
        <v>202</v>
      </c>
      <c r="AU165" s="18" t="s">
        <v>92</v>
      </c>
    </row>
    <row r="166" spans="1:65" s="2" customFormat="1" ht="16.5" customHeight="1">
      <c r="A166" s="41"/>
      <c r="B166" s="42"/>
      <c r="C166" s="278" t="s">
        <v>287</v>
      </c>
      <c r="D166" s="278" t="s">
        <v>206</v>
      </c>
      <c r="E166" s="279" t="s">
        <v>1919</v>
      </c>
      <c r="F166" s="280" t="s">
        <v>1920</v>
      </c>
      <c r="G166" s="281" t="s">
        <v>353</v>
      </c>
      <c r="H166" s="282">
        <v>1</v>
      </c>
      <c r="I166" s="283"/>
      <c r="J166" s="284">
        <f>ROUND(I166*H166,2)</f>
        <v>0</v>
      </c>
      <c r="K166" s="285"/>
      <c r="L166" s="286"/>
      <c r="M166" s="287" t="s">
        <v>1</v>
      </c>
      <c r="N166" s="288" t="s">
        <v>47</v>
      </c>
      <c r="O166" s="94"/>
      <c r="P166" s="260">
        <f>O166*H166</f>
        <v>0</v>
      </c>
      <c r="Q166" s="260">
        <v>0.00049</v>
      </c>
      <c r="R166" s="260">
        <f>Q166*H166</f>
        <v>0.00049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209</v>
      </c>
      <c r="AT166" s="262" t="s">
        <v>206</v>
      </c>
      <c r="AU166" s="262" t="s">
        <v>92</v>
      </c>
      <c r="AY166" s="18" t="s">
        <v>195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200</v>
      </c>
      <c r="BM166" s="262" t="s">
        <v>1921</v>
      </c>
    </row>
    <row r="167" spans="1:47" s="2" customFormat="1" ht="12">
      <c r="A167" s="41"/>
      <c r="B167" s="42"/>
      <c r="C167" s="43"/>
      <c r="D167" s="263" t="s">
        <v>202</v>
      </c>
      <c r="E167" s="43"/>
      <c r="F167" s="264" t="s">
        <v>1920</v>
      </c>
      <c r="G167" s="43"/>
      <c r="H167" s="43"/>
      <c r="I167" s="221"/>
      <c r="J167" s="43"/>
      <c r="K167" s="43"/>
      <c r="L167" s="44"/>
      <c r="M167" s="265"/>
      <c r="N167" s="266"/>
      <c r="O167" s="94"/>
      <c r="P167" s="94"/>
      <c r="Q167" s="94"/>
      <c r="R167" s="94"/>
      <c r="S167" s="94"/>
      <c r="T167" s="95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8" t="s">
        <v>202</v>
      </c>
      <c r="AU167" s="18" t="s">
        <v>92</v>
      </c>
    </row>
    <row r="168" spans="1:65" s="2" customFormat="1" ht="16.5" customHeight="1">
      <c r="A168" s="41"/>
      <c r="B168" s="42"/>
      <c r="C168" s="250" t="s">
        <v>292</v>
      </c>
      <c r="D168" s="250" t="s">
        <v>196</v>
      </c>
      <c r="E168" s="251" t="s">
        <v>1922</v>
      </c>
      <c r="F168" s="252" t="s">
        <v>1923</v>
      </c>
      <c r="G168" s="253" t="s">
        <v>1924</v>
      </c>
      <c r="H168" s="254">
        <v>1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200</v>
      </c>
      <c r="AT168" s="262" t="s">
        <v>196</v>
      </c>
      <c r="AU168" s="262" t="s">
        <v>92</v>
      </c>
      <c r="AY168" s="18" t="s">
        <v>195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200</v>
      </c>
      <c r="BM168" s="262" t="s">
        <v>1925</v>
      </c>
    </row>
    <row r="169" spans="1:47" s="2" customFormat="1" ht="12">
      <c r="A169" s="41"/>
      <c r="B169" s="42"/>
      <c r="C169" s="43"/>
      <c r="D169" s="263" t="s">
        <v>202</v>
      </c>
      <c r="E169" s="43"/>
      <c r="F169" s="264" t="s">
        <v>1923</v>
      </c>
      <c r="G169" s="43"/>
      <c r="H169" s="43"/>
      <c r="I169" s="221"/>
      <c r="J169" s="43"/>
      <c r="K169" s="43"/>
      <c r="L169" s="44"/>
      <c r="M169" s="265"/>
      <c r="N169" s="266"/>
      <c r="O169" s="94"/>
      <c r="P169" s="94"/>
      <c r="Q169" s="94"/>
      <c r="R169" s="94"/>
      <c r="S169" s="94"/>
      <c r="T169" s="95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8" t="s">
        <v>202</v>
      </c>
      <c r="AU169" s="18" t="s">
        <v>92</v>
      </c>
    </row>
    <row r="170" spans="1:65" s="2" customFormat="1" ht="21.75" customHeight="1">
      <c r="A170" s="41"/>
      <c r="B170" s="42"/>
      <c r="C170" s="250" t="s">
        <v>297</v>
      </c>
      <c r="D170" s="250" t="s">
        <v>196</v>
      </c>
      <c r="E170" s="251" t="s">
        <v>1926</v>
      </c>
      <c r="F170" s="252" t="s">
        <v>1927</v>
      </c>
      <c r="G170" s="253" t="s">
        <v>353</v>
      </c>
      <c r="H170" s="254">
        <v>2</v>
      </c>
      <c r="I170" s="255"/>
      <c r="J170" s="256">
        <f>ROUND(I170*H170,2)</f>
        <v>0</v>
      </c>
      <c r="K170" s="257"/>
      <c r="L170" s="44"/>
      <c r="M170" s="258" t="s">
        <v>1</v>
      </c>
      <c r="N170" s="259" t="s">
        <v>47</v>
      </c>
      <c r="O170" s="94"/>
      <c r="P170" s="260">
        <f>O170*H170</f>
        <v>0</v>
      </c>
      <c r="Q170" s="260">
        <v>0.00074</v>
      </c>
      <c r="R170" s="260">
        <f>Q170*H170</f>
        <v>0.00148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200</v>
      </c>
      <c r="AT170" s="262" t="s">
        <v>196</v>
      </c>
      <c r="AU170" s="262" t="s">
        <v>92</v>
      </c>
      <c r="AY170" s="18" t="s">
        <v>195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200</v>
      </c>
      <c r="BM170" s="262" t="s">
        <v>1928</v>
      </c>
    </row>
    <row r="171" spans="1:47" s="2" customFormat="1" ht="12">
      <c r="A171" s="41"/>
      <c r="B171" s="42"/>
      <c r="C171" s="43"/>
      <c r="D171" s="263" t="s">
        <v>202</v>
      </c>
      <c r="E171" s="43"/>
      <c r="F171" s="264" t="s">
        <v>1927</v>
      </c>
      <c r="G171" s="43"/>
      <c r="H171" s="43"/>
      <c r="I171" s="221"/>
      <c r="J171" s="43"/>
      <c r="K171" s="43"/>
      <c r="L171" s="44"/>
      <c r="M171" s="265"/>
      <c r="N171" s="266"/>
      <c r="O171" s="94"/>
      <c r="P171" s="94"/>
      <c r="Q171" s="94"/>
      <c r="R171" s="94"/>
      <c r="S171" s="94"/>
      <c r="T171" s="95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8" t="s">
        <v>202</v>
      </c>
      <c r="AU171" s="18" t="s">
        <v>92</v>
      </c>
    </row>
    <row r="172" spans="1:65" s="2" customFormat="1" ht="24.15" customHeight="1">
      <c r="A172" s="41"/>
      <c r="B172" s="42"/>
      <c r="C172" s="278" t="s">
        <v>8</v>
      </c>
      <c r="D172" s="278" t="s">
        <v>206</v>
      </c>
      <c r="E172" s="279" t="s">
        <v>1929</v>
      </c>
      <c r="F172" s="280" t="s">
        <v>1930</v>
      </c>
      <c r="G172" s="281" t="s">
        <v>353</v>
      </c>
      <c r="H172" s="282">
        <v>1</v>
      </c>
      <c r="I172" s="283"/>
      <c r="J172" s="284">
        <f>ROUND(I172*H172,2)</f>
        <v>0</v>
      </c>
      <c r="K172" s="285"/>
      <c r="L172" s="286"/>
      <c r="M172" s="287" t="s">
        <v>1</v>
      </c>
      <c r="N172" s="288" t="s">
        <v>47</v>
      </c>
      <c r="O172" s="94"/>
      <c r="P172" s="260">
        <f>O172*H172</f>
        <v>0</v>
      </c>
      <c r="Q172" s="260">
        <v>0.0035</v>
      </c>
      <c r="R172" s="260">
        <f>Q172*H172</f>
        <v>0.0035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209</v>
      </c>
      <c r="AT172" s="262" t="s">
        <v>206</v>
      </c>
      <c r="AU172" s="262" t="s">
        <v>92</v>
      </c>
      <c r="AY172" s="18" t="s">
        <v>195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200</v>
      </c>
      <c r="BM172" s="262" t="s">
        <v>1931</v>
      </c>
    </row>
    <row r="173" spans="1:47" s="2" customFormat="1" ht="12">
      <c r="A173" s="41"/>
      <c r="B173" s="42"/>
      <c r="C173" s="43"/>
      <c r="D173" s="263" t="s">
        <v>202</v>
      </c>
      <c r="E173" s="43"/>
      <c r="F173" s="264" t="s">
        <v>1930</v>
      </c>
      <c r="G173" s="43"/>
      <c r="H173" s="43"/>
      <c r="I173" s="221"/>
      <c r="J173" s="43"/>
      <c r="K173" s="43"/>
      <c r="L173" s="44"/>
      <c r="M173" s="265"/>
      <c r="N173" s="266"/>
      <c r="O173" s="94"/>
      <c r="P173" s="94"/>
      <c r="Q173" s="94"/>
      <c r="R173" s="94"/>
      <c r="S173" s="94"/>
      <c r="T173" s="95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8" t="s">
        <v>202</v>
      </c>
      <c r="AU173" s="18" t="s">
        <v>92</v>
      </c>
    </row>
    <row r="174" spans="1:65" s="2" customFormat="1" ht="16.5" customHeight="1">
      <c r="A174" s="41"/>
      <c r="B174" s="42"/>
      <c r="C174" s="278" t="s">
        <v>308</v>
      </c>
      <c r="D174" s="278" t="s">
        <v>206</v>
      </c>
      <c r="E174" s="279" t="s">
        <v>1932</v>
      </c>
      <c r="F174" s="280" t="s">
        <v>1933</v>
      </c>
      <c r="G174" s="281" t="s">
        <v>353</v>
      </c>
      <c r="H174" s="282">
        <v>1</v>
      </c>
      <c r="I174" s="283"/>
      <c r="J174" s="284">
        <f>ROUND(I174*H174,2)</f>
        <v>0</v>
      </c>
      <c r="K174" s="285"/>
      <c r="L174" s="286"/>
      <c r="M174" s="287" t="s">
        <v>1</v>
      </c>
      <c r="N174" s="288" t="s">
        <v>47</v>
      </c>
      <c r="O174" s="94"/>
      <c r="P174" s="260">
        <f>O174*H174</f>
        <v>0</v>
      </c>
      <c r="Q174" s="260">
        <v>0</v>
      </c>
      <c r="R174" s="260">
        <f>Q174*H174</f>
        <v>0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209</v>
      </c>
      <c r="AT174" s="262" t="s">
        <v>206</v>
      </c>
      <c r="AU174" s="262" t="s">
        <v>92</v>
      </c>
      <c r="AY174" s="18" t="s">
        <v>195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200</v>
      </c>
      <c r="BM174" s="262" t="s">
        <v>1934</v>
      </c>
    </row>
    <row r="175" spans="1:47" s="2" customFormat="1" ht="12">
      <c r="A175" s="41"/>
      <c r="B175" s="42"/>
      <c r="C175" s="43"/>
      <c r="D175" s="263" t="s">
        <v>202</v>
      </c>
      <c r="E175" s="43"/>
      <c r="F175" s="264" t="s">
        <v>1933</v>
      </c>
      <c r="G175" s="43"/>
      <c r="H175" s="43"/>
      <c r="I175" s="221"/>
      <c r="J175" s="43"/>
      <c r="K175" s="43"/>
      <c r="L175" s="44"/>
      <c r="M175" s="265"/>
      <c r="N175" s="266"/>
      <c r="O175" s="94"/>
      <c r="P175" s="94"/>
      <c r="Q175" s="94"/>
      <c r="R175" s="94"/>
      <c r="S175" s="94"/>
      <c r="T175" s="95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8" t="s">
        <v>202</v>
      </c>
      <c r="AU175" s="18" t="s">
        <v>92</v>
      </c>
    </row>
    <row r="176" spans="1:65" s="2" customFormat="1" ht="16.5" customHeight="1">
      <c r="A176" s="41"/>
      <c r="B176" s="42"/>
      <c r="C176" s="250" t="s">
        <v>315</v>
      </c>
      <c r="D176" s="250" t="s">
        <v>196</v>
      </c>
      <c r="E176" s="251" t="s">
        <v>1935</v>
      </c>
      <c r="F176" s="252" t="s">
        <v>1936</v>
      </c>
      <c r="G176" s="253" t="s">
        <v>353</v>
      </c>
      <c r="H176" s="254">
        <v>1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0.00136</v>
      </c>
      <c r="R176" s="260">
        <f>Q176*H176</f>
        <v>0.00136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200</v>
      </c>
      <c r="AT176" s="262" t="s">
        <v>196</v>
      </c>
      <c r="AU176" s="262" t="s">
        <v>92</v>
      </c>
      <c r="AY176" s="18" t="s">
        <v>195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200</v>
      </c>
      <c r="BM176" s="262" t="s">
        <v>1937</v>
      </c>
    </row>
    <row r="177" spans="1:47" s="2" customFormat="1" ht="12">
      <c r="A177" s="41"/>
      <c r="B177" s="42"/>
      <c r="C177" s="43"/>
      <c r="D177" s="263" t="s">
        <v>202</v>
      </c>
      <c r="E177" s="43"/>
      <c r="F177" s="264" t="s">
        <v>1936</v>
      </c>
      <c r="G177" s="43"/>
      <c r="H177" s="43"/>
      <c r="I177" s="221"/>
      <c r="J177" s="43"/>
      <c r="K177" s="43"/>
      <c r="L177" s="44"/>
      <c r="M177" s="265"/>
      <c r="N177" s="266"/>
      <c r="O177" s="94"/>
      <c r="P177" s="94"/>
      <c r="Q177" s="94"/>
      <c r="R177" s="94"/>
      <c r="S177" s="94"/>
      <c r="T177" s="95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8" t="s">
        <v>202</v>
      </c>
      <c r="AU177" s="18" t="s">
        <v>92</v>
      </c>
    </row>
    <row r="178" spans="1:65" s="2" customFormat="1" ht="24.15" customHeight="1">
      <c r="A178" s="41"/>
      <c r="B178" s="42"/>
      <c r="C178" s="278" t="s">
        <v>321</v>
      </c>
      <c r="D178" s="278" t="s">
        <v>206</v>
      </c>
      <c r="E178" s="279" t="s">
        <v>1938</v>
      </c>
      <c r="F178" s="280" t="s">
        <v>1939</v>
      </c>
      <c r="G178" s="281" t="s">
        <v>353</v>
      </c>
      <c r="H178" s="282">
        <v>1</v>
      </c>
      <c r="I178" s="283"/>
      <c r="J178" s="284">
        <f>ROUND(I178*H178,2)</f>
        <v>0</v>
      </c>
      <c r="K178" s="285"/>
      <c r="L178" s="286"/>
      <c r="M178" s="287" t="s">
        <v>1</v>
      </c>
      <c r="N178" s="288" t="s">
        <v>47</v>
      </c>
      <c r="O178" s="94"/>
      <c r="P178" s="260">
        <f>O178*H178</f>
        <v>0</v>
      </c>
      <c r="Q178" s="260">
        <v>0.0425</v>
      </c>
      <c r="R178" s="260">
        <f>Q178*H178</f>
        <v>0.0425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209</v>
      </c>
      <c r="AT178" s="262" t="s">
        <v>206</v>
      </c>
      <c r="AU178" s="262" t="s">
        <v>92</v>
      </c>
      <c r="AY178" s="18" t="s">
        <v>195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200</v>
      </c>
      <c r="BM178" s="262" t="s">
        <v>1940</v>
      </c>
    </row>
    <row r="179" spans="1:47" s="2" customFormat="1" ht="12">
      <c r="A179" s="41"/>
      <c r="B179" s="42"/>
      <c r="C179" s="43"/>
      <c r="D179" s="263" t="s">
        <v>202</v>
      </c>
      <c r="E179" s="43"/>
      <c r="F179" s="264" t="s">
        <v>1939</v>
      </c>
      <c r="G179" s="43"/>
      <c r="H179" s="43"/>
      <c r="I179" s="221"/>
      <c r="J179" s="43"/>
      <c r="K179" s="43"/>
      <c r="L179" s="44"/>
      <c r="M179" s="265"/>
      <c r="N179" s="266"/>
      <c r="O179" s="94"/>
      <c r="P179" s="94"/>
      <c r="Q179" s="94"/>
      <c r="R179" s="94"/>
      <c r="S179" s="94"/>
      <c r="T179" s="95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8" t="s">
        <v>202</v>
      </c>
      <c r="AU179" s="18" t="s">
        <v>92</v>
      </c>
    </row>
    <row r="180" spans="1:65" s="2" customFormat="1" ht="16.5" customHeight="1">
      <c r="A180" s="41"/>
      <c r="B180" s="42"/>
      <c r="C180" s="278" t="s">
        <v>325</v>
      </c>
      <c r="D180" s="278" t="s">
        <v>206</v>
      </c>
      <c r="E180" s="279" t="s">
        <v>1941</v>
      </c>
      <c r="F180" s="280" t="s">
        <v>1942</v>
      </c>
      <c r="G180" s="281" t="s">
        <v>353</v>
      </c>
      <c r="H180" s="282">
        <v>1</v>
      </c>
      <c r="I180" s="283"/>
      <c r="J180" s="284">
        <f>ROUND(I180*H180,2)</f>
        <v>0</v>
      </c>
      <c r="K180" s="285"/>
      <c r="L180" s="286"/>
      <c r="M180" s="287" t="s">
        <v>1</v>
      </c>
      <c r="N180" s="288" t="s">
        <v>47</v>
      </c>
      <c r="O180" s="94"/>
      <c r="P180" s="260">
        <f>O180*H180</f>
        <v>0</v>
      </c>
      <c r="Q180" s="260">
        <v>0.0019</v>
      </c>
      <c r="R180" s="260">
        <f>Q180*H180</f>
        <v>0.0019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209</v>
      </c>
      <c r="AT180" s="262" t="s">
        <v>206</v>
      </c>
      <c r="AU180" s="262" t="s">
        <v>92</v>
      </c>
      <c r="AY180" s="18" t="s">
        <v>195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200</v>
      </c>
      <c r="BM180" s="262" t="s">
        <v>1943</v>
      </c>
    </row>
    <row r="181" spans="1:47" s="2" customFormat="1" ht="12">
      <c r="A181" s="41"/>
      <c r="B181" s="42"/>
      <c r="C181" s="43"/>
      <c r="D181" s="263" t="s">
        <v>202</v>
      </c>
      <c r="E181" s="43"/>
      <c r="F181" s="264" t="s">
        <v>1942</v>
      </c>
      <c r="G181" s="43"/>
      <c r="H181" s="43"/>
      <c r="I181" s="221"/>
      <c r="J181" s="43"/>
      <c r="K181" s="43"/>
      <c r="L181" s="44"/>
      <c r="M181" s="265"/>
      <c r="N181" s="266"/>
      <c r="O181" s="94"/>
      <c r="P181" s="94"/>
      <c r="Q181" s="94"/>
      <c r="R181" s="94"/>
      <c r="S181" s="94"/>
      <c r="T181" s="95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8" t="s">
        <v>202</v>
      </c>
      <c r="AU181" s="18" t="s">
        <v>92</v>
      </c>
    </row>
    <row r="182" spans="1:65" s="2" customFormat="1" ht="24.15" customHeight="1">
      <c r="A182" s="41"/>
      <c r="B182" s="42"/>
      <c r="C182" s="250" t="s">
        <v>343</v>
      </c>
      <c r="D182" s="250" t="s">
        <v>196</v>
      </c>
      <c r="E182" s="251" t="s">
        <v>1944</v>
      </c>
      <c r="F182" s="252" t="s">
        <v>1945</v>
      </c>
      <c r="G182" s="253" t="s">
        <v>215</v>
      </c>
      <c r="H182" s="254">
        <v>188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200</v>
      </c>
      <c r="AT182" s="262" t="s">
        <v>196</v>
      </c>
      <c r="AU182" s="262" t="s">
        <v>92</v>
      </c>
      <c r="AY182" s="18" t="s">
        <v>195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200</v>
      </c>
      <c r="BM182" s="262" t="s">
        <v>1946</v>
      </c>
    </row>
    <row r="183" spans="1:47" s="2" customFormat="1" ht="12">
      <c r="A183" s="41"/>
      <c r="B183" s="42"/>
      <c r="C183" s="43"/>
      <c r="D183" s="263" t="s">
        <v>202</v>
      </c>
      <c r="E183" s="43"/>
      <c r="F183" s="264" t="s">
        <v>1945</v>
      </c>
      <c r="G183" s="43"/>
      <c r="H183" s="43"/>
      <c r="I183" s="221"/>
      <c r="J183" s="43"/>
      <c r="K183" s="43"/>
      <c r="L183" s="44"/>
      <c r="M183" s="265"/>
      <c r="N183" s="266"/>
      <c r="O183" s="94"/>
      <c r="P183" s="94"/>
      <c r="Q183" s="94"/>
      <c r="R183" s="94"/>
      <c r="S183" s="94"/>
      <c r="T183" s="95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8" t="s">
        <v>202</v>
      </c>
      <c r="AU183" s="18" t="s">
        <v>92</v>
      </c>
    </row>
    <row r="184" spans="1:65" s="2" customFormat="1" ht="16.5" customHeight="1">
      <c r="A184" s="41"/>
      <c r="B184" s="42"/>
      <c r="C184" s="250" t="s">
        <v>7</v>
      </c>
      <c r="D184" s="250" t="s">
        <v>196</v>
      </c>
      <c r="E184" s="251" t="s">
        <v>1947</v>
      </c>
      <c r="F184" s="252" t="s">
        <v>1948</v>
      </c>
      <c r="G184" s="253" t="s">
        <v>215</v>
      </c>
      <c r="H184" s="254">
        <v>188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200</v>
      </c>
      <c r="AT184" s="262" t="s">
        <v>196</v>
      </c>
      <c r="AU184" s="262" t="s">
        <v>92</v>
      </c>
      <c r="AY184" s="18" t="s">
        <v>195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200</v>
      </c>
      <c r="BM184" s="262" t="s">
        <v>1949</v>
      </c>
    </row>
    <row r="185" spans="1:47" s="2" customFormat="1" ht="12">
      <c r="A185" s="41"/>
      <c r="B185" s="42"/>
      <c r="C185" s="43"/>
      <c r="D185" s="263" t="s">
        <v>202</v>
      </c>
      <c r="E185" s="43"/>
      <c r="F185" s="264" t="s">
        <v>1948</v>
      </c>
      <c r="G185" s="43"/>
      <c r="H185" s="43"/>
      <c r="I185" s="221"/>
      <c r="J185" s="43"/>
      <c r="K185" s="43"/>
      <c r="L185" s="44"/>
      <c r="M185" s="265"/>
      <c r="N185" s="266"/>
      <c r="O185" s="94"/>
      <c r="P185" s="94"/>
      <c r="Q185" s="94"/>
      <c r="R185" s="94"/>
      <c r="S185" s="94"/>
      <c r="T185" s="9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8" t="s">
        <v>202</v>
      </c>
      <c r="AU185" s="18" t="s">
        <v>92</v>
      </c>
    </row>
    <row r="186" spans="1:65" s="2" customFormat="1" ht="16.5" customHeight="1">
      <c r="A186" s="41"/>
      <c r="B186" s="42"/>
      <c r="C186" s="250" t="s">
        <v>355</v>
      </c>
      <c r="D186" s="250" t="s">
        <v>196</v>
      </c>
      <c r="E186" s="251" t="s">
        <v>1950</v>
      </c>
      <c r="F186" s="252" t="s">
        <v>1951</v>
      </c>
      <c r="G186" s="253" t="s">
        <v>353</v>
      </c>
      <c r="H186" s="254">
        <v>1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0.05</v>
      </c>
      <c r="R186" s="260">
        <f>Q186*H186</f>
        <v>0.05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200</v>
      </c>
      <c r="AT186" s="262" t="s">
        <v>196</v>
      </c>
      <c r="AU186" s="262" t="s">
        <v>92</v>
      </c>
      <c r="AY186" s="18" t="s">
        <v>195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200</v>
      </c>
      <c r="BM186" s="262" t="s">
        <v>1952</v>
      </c>
    </row>
    <row r="187" spans="1:47" s="2" customFormat="1" ht="12">
      <c r="A187" s="41"/>
      <c r="B187" s="42"/>
      <c r="C187" s="43"/>
      <c r="D187" s="263" t="s">
        <v>202</v>
      </c>
      <c r="E187" s="43"/>
      <c r="F187" s="264" t="s">
        <v>1951</v>
      </c>
      <c r="G187" s="43"/>
      <c r="H187" s="43"/>
      <c r="I187" s="221"/>
      <c r="J187" s="43"/>
      <c r="K187" s="43"/>
      <c r="L187" s="44"/>
      <c r="M187" s="265"/>
      <c r="N187" s="266"/>
      <c r="O187" s="94"/>
      <c r="P187" s="94"/>
      <c r="Q187" s="94"/>
      <c r="R187" s="94"/>
      <c r="S187" s="94"/>
      <c r="T187" s="95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8" t="s">
        <v>202</v>
      </c>
      <c r="AU187" s="18" t="s">
        <v>92</v>
      </c>
    </row>
    <row r="188" spans="1:65" s="2" customFormat="1" ht="16.5" customHeight="1">
      <c r="A188" s="41"/>
      <c r="B188" s="42"/>
      <c r="C188" s="278" t="s">
        <v>360</v>
      </c>
      <c r="D188" s="278" t="s">
        <v>206</v>
      </c>
      <c r="E188" s="279" t="s">
        <v>1953</v>
      </c>
      <c r="F188" s="280" t="s">
        <v>1954</v>
      </c>
      <c r="G188" s="281" t="s">
        <v>353</v>
      </c>
      <c r="H188" s="282">
        <v>1</v>
      </c>
      <c r="I188" s="283"/>
      <c r="J188" s="284">
        <f>ROUND(I188*H188,2)</f>
        <v>0</v>
      </c>
      <c r="K188" s="285"/>
      <c r="L188" s="286"/>
      <c r="M188" s="287" t="s">
        <v>1</v>
      </c>
      <c r="N188" s="288" t="s">
        <v>47</v>
      </c>
      <c r="O188" s="94"/>
      <c r="P188" s="260">
        <f>O188*H188</f>
        <v>0</v>
      </c>
      <c r="Q188" s="260">
        <v>0.0295</v>
      </c>
      <c r="R188" s="260">
        <f>Q188*H188</f>
        <v>0.0295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209</v>
      </c>
      <c r="AT188" s="262" t="s">
        <v>206</v>
      </c>
      <c r="AU188" s="262" t="s">
        <v>92</v>
      </c>
      <c r="AY188" s="18" t="s">
        <v>195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200</v>
      </c>
      <c r="BM188" s="262" t="s">
        <v>1955</v>
      </c>
    </row>
    <row r="189" spans="1:47" s="2" customFormat="1" ht="12">
      <c r="A189" s="41"/>
      <c r="B189" s="42"/>
      <c r="C189" s="43"/>
      <c r="D189" s="263" t="s">
        <v>202</v>
      </c>
      <c r="E189" s="43"/>
      <c r="F189" s="264" t="s">
        <v>1954</v>
      </c>
      <c r="G189" s="43"/>
      <c r="H189" s="43"/>
      <c r="I189" s="221"/>
      <c r="J189" s="43"/>
      <c r="K189" s="43"/>
      <c r="L189" s="44"/>
      <c r="M189" s="265"/>
      <c r="N189" s="266"/>
      <c r="O189" s="94"/>
      <c r="P189" s="94"/>
      <c r="Q189" s="94"/>
      <c r="R189" s="94"/>
      <c r="S189" s="94"/>
      <c r="T189" s="95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8" t="s">
        <v>202</v>
      </c>
      <c r="AU189" s="18" t="s">
        <v>92</v>
      </c>
    </row>
    <row r="190" spans="1:65" s="2" customFormat="1" ht="16.5" customHeight="1">
      <c r="A190" s="41"/>
      <c r="B190" s="42"/>
      <c r="C190" s="250" t="s">
        <v>365</v>
      </c>
      <c r="D190" s="250" t="s">
        <v>196</v>
      </c>
      <c r="E190" s="251" t="s">
        <v>1956</v>
      </c>
      <c r="F190" s="252" t="s">
        <v>1957</v>
      </c>
      <c r="G190" s="253" t="s">
        <v>215</v>
      </c>
      <c r="H190" s="254">
        <v>188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200</v>
      </c>
      <c r="AT190" s="262" t="s">
        <v>196</v>
      </c>
      <c r="AU190" s="262" t="s">
        <v>92</v>
      </c>
      <c r="AY190" s="18" t="s">
        <v>195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200</v>
      </c>
      <c r="BM190" s="262" t="s">
        <v>1958</v>
      </c>
    </row>
    <row r="191" spans="1:47" s="2" customFormat="1" ht="12">
      <c r="A191" s="41"/>
      <c r="B191" s="42"/>
      <c r="C191" s="43"/>
      <c r="D191" s="263" t="s">
        <v>202</v>
      </c>
      <c r="E191" s="43"/>
      <c r="F191" s="264" t="s">
        <v>1957</v>
      </c>
      <c r="G191" s="43"/>
      <c r="H191" s="43"/>
      <c r="I191" s="221"/>
      <c r="J191" s="43"/>
      <c r="K191" s="43"/>
      <c r="L191" s="44"/>
      <c r="M191" s="265"/>
      <c r="N191" s="266"/>
      <c r="O191" s="94"/>
      <c r="P191" s="94"/>
      <c r="Q191" s="94"/>
      <c r="R191" s="94"/>
      <c r="S191" s="94"/>
      <c r="T191" s="95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8" t="s">
        <v>202</v>
      </c>
      <c r="AU191" s="18" t="s">
        <v>92</v>
      </c>
    </row>
    <row r="192" spans="1:65" s="2" customFormat="1" ht="21.75" customHeight="1">
      <c r="A192" s="41"/>
      <c r="B192" s="42"/>
      <c r="C192" s="250" t="s">
        <v>370</v>
      </c>
      <c r="D192" s="250" t="s">
        <v>196</v>
      </c>
      <c r="E192" s="251" t="s">
        <v>1959</v>
      </c>
      <c r="F192" s="252" t="s">
        <v>1960</v>
      </c>
      <c r="G192" s="253" t="s">
        <v>215</v>
      </c>
      <c r="H192" s="254">
        <v>188</v>
      </c>
      <c r="I192" s="255"/>
      <c r="J192" s="256">
        <f>ROUND(I192*H192,2)</f>
        <v>0</v>
      </c>
      <c r="K192" s="257"/>
      <c r="L192" s="44"/>
      <c r="M192" s="258" t="s">
        <v>1</v>
      </c>
      <c r="N192" s="259" t="s">
        <v>47</v>
      </c>
      <c r="O192" s="94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200</v>
      </c>
      <c r="AT192" s="262" t="s">
        <v>196</v>
      </c>
      <c r="AU192" s="262" t="s">
        <v>92</v>
      </c>
      <c r="AY192" s="18" t="s">
        <v>195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200</v>
      </c>
      <c r="BM192" s="262" t="s">
        <v>1961</v>
      </c>
    </row>
    <row r="193" spans="1:47" s="2" customFormat="1" ht="12">
      <c r="A193" s="41"/>
      <c r="B193" s="42"/>
      <c r="C193" s="43"/>
      <c r="D193" s="263" t="s">
        <v>202</v>
      </c>
      <c r="E193" s="43"/>
      <c r="F193" s="264" t="s">
        <v>1960</v>
      </c>
      <c r="G193" s="43"/>
      <c r="H193" s="43"/>
      <c r="I193" s="221"/>
      <c r="J193" s="43"/>
      <c r="K193" s="43"/>
      <c r="L193" s="44"/>
      <c r="M193" s="265"/>
      <c r="N193" s="266"/>
      <c r="O193" s="94"/>
      <c r="P193" s="94"/>
      <c r="Q193" s="94"/>
      <c r="R193" s="94"/>
      <c r="S193" s="94"/>
      <c r="T193" s="95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8" t="s">
        <v>202</v>
      </c>
      <c r="AU193" s="18" t="s">
        <v>92</v>
      </c>
    </row>
    <row r="194" spans="1:65" s="2" customFormat="1" ht="49.05" customHeight="1">
      <c r="A194" s="41"/>
      <c r="B194" s="42"/>
      <c r="C194" s="250" t="s">
        <v>376</v>
      </c>
      <c r="D194" s="250" t="s">
        <v>196</v>
      </c>
      <c r="E194" s="251" t="s">
        <v>1962</v>
      </c>
      <c r="F194" s="252" t="s">
        <v>1963</v>
      </c>
      <c r="G194" s="253" t="s">
        <v>268</v>
      </c>
      <c r="H194" s="254">
        <v>0.342</v>
      </c>
      <c r="I194" s="255"/>
      <c r="J194" s="256">
        <f>ROUND(I194*H194,2)</f>
        <v>0</v>
      </c>
      <c r="K194" s="257"/>
      <c r="L194" s="44"/>
      <c r="M194" s="258" t="s">
        <v>1</v>
      </c>
      <c r="N194" s="259" t="s">
        <v>47</v>
      </c>
      <c r="O194" s="94"/>
      <c r="P194" s="260">
        <f>O194*H194</f>
        <v>0</v>
      </c>
      <c r="Q194" s="260">
        <v>0</v>
      </c>
      <c r="R194" s="260">
        <f>Q194*H194</f>
        <v>0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200</v>
      </c>
      <c r="AT194" s="262" t="s">
        <v>196</v>
      </c>
      <c r="AU194" s="262" t="s">
        <v>92</v>
      </c>
      <c r="AY194" s="18" t="s">
        <v>195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200</v>
      </c>
      <c r="BM194" s="262" t="s">
        <v>1964</v>
      </c>
    </row>
    <row r="195" spans="1:47" s="2" customFormat="1" ht="12">
      <c r="A195" s="41"/>
      <c r="B195" s="42"/>
      <c r="C195" s="43"/>
      <c r="D195" s="263" t="s">
        <v>202</v>
      </c>
      <c r="E195" s="43"/>
      <c r="F195" s="264" t="s">
        <v>1963</v>
      </c>
      <c r="G195" s="43"/>
      <c r="H195" s="43"/>
      <c r="I195" s="221"/>
      <c r="J195" s="43"/>
      <c r="K195" s="43"/>
      <c r="L195" s="44"/>
      <c r="M195" s="265"/>
      <c r="N195" s="266"/>
      <c r="O195" s="94"/>
      <c r="P195" s="94"/>
      <c r="Q195" s="94"/>
      <c r="R195" s="94"/>
      <c r="S195" s="94"/>
      <c r="T195" s="95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8" t="s">
        <v>202</v>
      </c>
      <c r="AU195" s="18" t="s">
        <v>92</v>
      </c>
    </row>
    <row r="196" spans="1:63" s="12" customFormat="1" ht="25.9" customHeight="1">
      <c r="A196" s="12"/>
      <c r="B196" s="236"/>
      <c r="C196" s="237"/>
      <c r="D196" s="238" t="s">
        <v>81</v>
      </c>
      <c r="E196" s="239" t="s">
        <v>409</v>
      </c>
      <c r="F196" s="239" t="s">
        <v>1965</v>
      </c>
      <c r="G196" s="237"/>
      <c r="H196" s="237"/>
      <c r="I196" s="240"/>
      <c r="J196" s="241">
        <f>BK196</f>
        <v>0</v>
      </c>
      <c r="K196" s="237"/>
      <c r="L196" s="242"/>
      <c r="M196" s="243"/>
      <c r="N196" s="244"/>
      <c r="O196" s="244"/>
      <c r="P196" s="245">
        <f>P197</f>
        <v>0</v>
      </c>
      <c r="Q196" s="244"/>
      <c r="R196" s="245">
        <f>R197</f>
        <v>0</v>
      </c>
      <c r="S196" s="244"/>
      <c r="T196" s="246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47" t="s">
        <v>90</v>
      </c>
      <c r="AT196" s="248" t="s">
        <v>81</v>
      </c>
      <c r="AU196" s="248" t="s">
        <v>82</v>
      </c>
      <c r="AY196" s="247" t="s">
        <v>195</v>
      </c>
      <c r="BK196" s="249">
        <f>BK197</f>
        <v>0</v>
      </c>
    </row>
    <row r="197" spans="1:63" s="12" customFormat="1" ht="22.8" customHeight="1">
      <c r="A197" s="12"/>
      <c r="B197" s="236"/>
      <c r="C197" s="237"/>
      <c r="D197" s="238" t="s">
        <v>81</v>
      </c>
      <c r="E197" s="321" t="s">
        <v>90</v>
      </c>
      <c r="F197" s="321" t="s">
        <v>411</v>
      </c>
      <c r="G197" s="237"/>
      <c r="H197" s="237"/>
      <c r="I197" s="240"/>
      <c r="J197" s="322">
        <f>BK197</f>
        <v>0</v>
      </c>
      <c r="K197" s="237"/>
      <c r="L197" s="242"/>
      <c r="M197" s="243"/>
      <c r="N197" s="244"/>
      <c r="O197" s="244"/>
      <c r="P197" s="245">
        <f>SUM(P198:P217)</f>
        <v>0</v>
      </c>
      <c r="Q197" s="244"/>
      <c r="R197" s="245">
        <f>SUM(R198:R217)</f>
        <v>0</v>
      </c>
      <c r="S197" s="244"/>
      <c r="T197" s="246">
        <f>SUM(T198:T217)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7" t="s">
        <v>90</v>
      </c>
      <c r="AT197" s="248" t="s">
        <v>81</v>
      </c>
      <c r="AU197" s="248" t="s">
        <v>90</v>
      </c>
      <c r="AY197" s="247" t="s">
        <v>195</v>
      </c>
      <c r="BK197" s="249">
        <f>SUM(BK198:BK217)</f>
        <v>0</v>
      </c>
    </row>
    <row r="198" spans="1:65" s="2" customFormat="1" ht="33" customHeight="1">
      <c r="A198" s="41"/>
      <c r="B198" s="42"/>
      <c r="C198" s="250" t="s">
        <v>381</v>
      </c>
      <c r="D198" s="250" t="s">
        <v>196</v>
      </c>
      <c r="E198" s="251" t="s">
        <v>1966</v>
      </c>
      <c r="F198" s="252" t="s">
        <v>1967</v>
      </c>
      <c r="G198" s="253" t="s">
        <v>255</v>
      </c>
      <c r="H198" s="254">
        <v>12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200</v>
      </c>
      <c r="AT198" s="262" t="s">
        <v>196</v>
      </c>
      <c r="AU198" s="262" t="s">
        <v>92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200</v>
      </c>
      <c r="BM198" s="262" t="s">
        <v>1968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1967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92</v>
      </c>
    </row>
    <row r="200" spans="1:51" s="13" customFormat="1" ht="12">
      <c r="A200" s="13"/>
      <c r="B200" s="267"/>
      <c r="C200" s="268"/>
      <c r="D200" s="263" t="s">
        <v>203</v>
      </c>
      <c r="E200" s="269" t="s">
        <v>1</v>
      </c>
      <c r="F200" s="270" t="s">
        <v>1969</v>
      </c>
      <c r="G200" s="268"/>
      <c r="H200" s="271">
        <v>12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203</v>
      </c>
      <c r="AU200" s="277" t="s">
        <v>92</v>
      </c>
      <c r="AV200" s="13" t="s">
        <v>92</v>
      </c>
      <c r="AW200" s="13" t="s">
        <v>35</v>
      </c>
      <c r="AX200" s="13" t="s">
        <v>90</v>
      </c>
      <c r="AY200" s="277" t="s">
        <v>195</v>
      </c>
    </row>
    <row r="201" spans="1:65" s="2" customFormat="1" ht="37.8" customHeight="1">
      <c r="A201" s="41"/>
      <c r="B201" s="42"/>
      <c r="C201" s="250" t="s">
        <v>385</v>
      </c>
      <c r="D201" s="250" t="s">
        <v>196</v>
      </c>
      <c r="E201" s="251" t="s">
        <v>1970</v>
      </c>
      <c r="F201" s="252" t="s">
        <v>1971</v>
      </c>
      <c r="G201" s="253" t="s">
        <v>255</v>
      </c>
      <c r="H201" s="254">
        <v>157.2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0</v>
      </c>
      <c r="R201" s="260">
        <f>Q201*H201</f>
        <v>0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200</v>
      </c>
      <c r="AT201" s="262" t="s">
        <v>196</v>
      </c>
      <c r="AU201" s="262" t="s">
        <v>92</v>
      </c>
      <c r="AY201" s="18" t="s">
        <v>195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200</v>
      </c>
      <c r="BM201" s="262" t="s">
        <v>1972</v>
      </c>
    </row>
    <row r="202" spans="1:47" s="2" customFormat="1" ht="12">
      <c r="A202" s="41"/>
      <c r="B202" s="42"/>
      <c r="C202" s="43"/>
      <c r="D202" s="263" t="s">
        <v>202</v>
      </c>
      <c r="E202" s="43"/>
      <c r="F202" s="264" t="s">
        <v>1971</v>
      </c>
      <c r="G202" s="43"/>
      <c r="H202" s="43"/>
      <c r="I202" s="221"/>
      <c r="J202" s="43"/>
      <c r="K202" s="43"/>
      <c r="L202" s="44"/>
      <c r="M202" s="265"/>
      <c r="N202" s="266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202</v>
      </c>
      <c r="AU202" s="18" t="s">
        <v>92</v>
      </c>
    </row>
    <row r="203" spans="1:51" s="13" customFormat="1" ht="12">
      <c r="A203" s="13"/>
      <c r="B203" s="267"/>
      <c r="C203" s="268"/>
      <c r="D203" s="263" t="s">
        <v>203</v>
      </c>
      <c r="E203" s="269" t="s">
        <v>1</v>
      </c>
      <c r="F203" s="270" t="s">
        <v>1973</v>
      </c>
      <c r="G203" s="268"/>
      <c r="H203" s="271">
        <v>157.2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7" t="s">
        <v>203</v>
      </c>
      <c r="AU203" s="277" t="s">
        <v>92</v>
      </c>
      <c r="AV203" s="13" t="s">
        <v>92</v>
      </c>
      <c r="AW203" s="13" t="s">
        <v>35</v>
      </c>
      <c r="AX203" s="13" t="s">
        <v>90</v>
      </c>
      <c r="AY203" s="277" t="s">
        <v>195</v>
      </c>
    </row>
    <row r="204" spans="1:65" s="2" customFormat="1" ht="33" customHeight="1">
      <c r="A204" s="41"/>
      <c r="B204" s="42"/>
      <c r="C204" s="250" t="s">
        <v>391</v>
      </c>
      <c r="D204" s="250" t="s">
        <v>196</v>
      </c>
      <c r="E204" s="251" t="s">
        <v>432</v>
      </c>
      <c r="F204" s="252" t="s">
        <v>433</v>
      </c>
      <c r="G204" s="253" t="s">
        <v>255</v>
      </c>
      <c r="H204" s="254">
        <v>90.6</v>
      </c>
      <c r="I204" s="255"/>
      <c r="J204" s="256">
        <f>ROUND(I204*H204,2)</f>
        <v>0</v>
      </c>
      <c r="K204" s="257"/>
      <c r="L204" s="44"/>
      <c r="M204" s="258" t="s">
        <v>1</v>
      </c>
      <c r="N204" s="259" t="s">
        <v>47</v>
      </c>
      <c r="O204" s="94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200</v>
      </c>
      <c r="AT204" s="262" t="s">
        <v>196</v>
      </c>
      <c r="AU204" s="262" t="s">
        <v>92</v>
      </c>
      <c r="AY204" s="18" t="s">
        <v>195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200</v>
      </c>
      <c r="BM204" s="262" t="s">
        <v>1974</v>
      </c>
    </row>
    <row r="205" spans="1:47" s="2" customFormat="1" ht="12">
      <c r="A205" s="41"/>
      <c r="B205" s="42"/>
      <c r="C205" s="43"/>
      <c r="D205" s="263" t="s">
        <v>202</v>
      </c>
      <c r="E205" s="43"/>
      <c r="F205" s="264" t="s">
        <v>433</v>
      </c>
      <c r="G205" s="43"/>
      <c r="H205" s="43"/>
      <c r="I205" s="221"/>
      <c r="J205" s="43"/>
      <c r="K205" s="43"/>
      <c r="L205" s="44"/>
      <c r="M205" s="265"/>
      <c r="N205" s="266"/>
      <c r="O205" s="94"/>
      <c r="P205" s="94"/>
      <c r="Q205" s="94"/>
      <c r="R205" s="94"/>
      <c r="S205" s="94"/>
      <c r="T205" s="95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8" t="s">
        <v>202</v>
      </c>
      <c r="AU205" s="18" t="s">
        <v>92</v>
      </c>
    </row>
    <row r="206" spans="1:51" s="13" customFormat="1" ht="12">
      <c r="A206" s="13"/>
      <c r="B206" s="267"/>
      <c r="C206" s="268"/>
      <c r="D206" s="263" t="s">
        <v>203</v>
      </c>
      <c r="E206" s="269" t="s">
        <v>1</v>
      </c>
      <c r="F206" s="270" t="s">
        <v>1975</v>
      </c>
      <c r="G206" s="268"/>
      <c r="H206" s="271">
        <v>90.6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7" t="s">
        <v>203</v>
      </c>
      <c r="AU206" s="277" t="s">
        <v>92</v>
      </c>
      <c r="AV206" s="13" t="s">
        <v>92</v>
      </c>
      <c r="AW206" s="13" t="s">
        <v>35</v>
      </c>
      <c r="AX206" s="13" t="s">
        <v>90</v>
      </c>
      <c r="AY206" s="277" t="s">
        <v>195</v>
      </c>
    </row>
    <row r="207" spans="1:65" s="2" customFormat="1" ht="33" customHeight="1">
      <c r="A207" s="41"/>
      <c r="B207" s="42"/>
      <c r="C207" s="250" t="s">
        <v>396</v>
      </c>
      <c r="D207" s="250" t="s">
        <v>196</v>
      </c>
      <c r="E207" s="251" t="s">
        <v>437</v>
      </c>
      <c r="F207" s="252" t="s">
        <v>438</v>
      </c>
      <c r="G207" s="253" t="s">
        <v>268</v>
      </c>
      <c r="H207" s="254">
        <v>181.2</v>
      </c>
      <c r="I207" s="255"/>
      <c r="J207" s="256">
        <f>ROUND(I207*H207,2)</f>
        <v>0</v>
      </c>
      <c r="K207" s="257"/>
      <c r="L207" s="44"/>
      <c r="M207" s="258" t="s">
        <v>1</v>
      </c>
      <c r="N207" s="259" t="s">
        <v>47</v>
      </c>
      <c r="O207" s="94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200</v>
      </c>
      <c r="AT207" s="262" t="s">
        <v>196</v>
      </c>
      <c r="AU207" s="262" t="s">
        <v>92</v>
      </c>
      <c r="AY207" s="18" t="s">
        <v>195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200</v>
      </c>
      <c r="BM207" s="262" t="s">
        <v>1976</v>
      </c>
    </row>
    <row r="208" spans="1:47" s="2" customFormat="1" ht="12">
      <c r="A208" s="41"/>
      <c r="B208" s="42"/>
      <c r="C208" s="43"/>
      <c r="D208" s="263" t="s">
        <v>202</v>
      </c>
      <c r="E208" s="43"/>
      <c r="F208" s="264" t="s">
        <v>438</v>
      </c>
      <c r="G208" s="43"/>
      <c r="H208" s="43"/>
      <c r="I208" s="221"/>
      <c r="J208" s="43"/>
      <c r="K208" s="43"/>
      <c r="L208" s="44"/>
      <c r="M208" s="265"/>
      <c r="N208" s="266"/>
      <c r="O208" s="94"/>
      <c r="P208" s="94"/>
      <c r="Q208" s="94"/>
      <c r="R208" s="94"/>
      <c r="S208" s="94"/>
      <c r="T208" s="95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8" t="s">
        <v>202</v>
      </c>
      <c r="AU208" s="18" t="s">
        <v>92</v>
      </c>
    </row>
    <row r="209" spans="1:51" s="13" customFormat="1" ht="12">
      <c r="A209" s="13"/>
      <c r="B209" s="267"/>
      <c r="C209" s="268"/>
      <c r="D209" s="263" t="s">
        <v>203</v>
      </c>
      <c r="E209" s="269" t="s">
        <v>1</v>
      </c>
      <c r="F209" s="270" t="s">
        <v>1977</v>
      </c>
      <c r="G209" s="268"/>
      <c r="H209" s="271">
        <v>181.2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7" t="s">
        <v>203</v>
      </c>
      <c r="AU209" s="277" t="s">
        <v>92</v>
      </c>
      <c r="AV209" s="13" t="s">
        <v>92</v>
      </c>
      <c r="AW209" s="13" t="s">
        <v>35</v>
      </c>
      <c r="AX209" s="13" t="s">
        <v>90</v>
      </c>
      <c r="AY209" s="277" t="s">
        <v>195</v>
      </c>
    </row>
    <row r="210" spans="1:65" s="2" customFormat="1" ht="16.5" customHeight="1">
      <c r="A210" s="41"/>
      <c r="B210" s="42"/>
      <c r="C210" s="250" t="s">
        <v>400</v>
      </c>
      <c r="D210" s="250" t="s">
        <v>196</v>
      </c>
      <c r="E210" s="251" t="s">
        <v>442</v>
      </c>
      <c r="F210" s="252" t="s">
        <v>443</v>
      </c>
      <c r="G210" s="253" t="s">
        <v>255</v>
      </c>
      <c r="H210" s="254">
        <v>90.6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200</v>
      </c>
      <c r="AT210" s="262" t="s">
        <v>196</v>
      </c>
      <c r="AU210" s="262" t="s">
        <v>92</v>
      </c>
      <c r="AY210" s="18" t="s">
        <v>195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200</v>
      </c>
      <c r="BM210" s="262" t="s">
        <v>1978</v>
      </c>
    </row>
    <row r="211" spans="1:47" s="2" customFormat="1" ht="12">
      <c r="A211" s="41"/>
      <c r="B211" s="42"/>
      <c r="C211" s="43"/>
      <c r="D211" s="263" t="s">
        <v>202</v>
      </c>
      <c r="E211" s="43"/>
      <c r="F211" s="264" t="s">
        <v>443</v>
      </c>
      <c r="G211" s="43"/>
      <c r="H211" s="43"/>
      <c r="I211" s="221"/>
      <c r="J211" s="43"/>
      <c r="K211" s="43"/>
      <c r="L211" s="44"/>
      <c r="M211" s="265"/>
      <c r="N211" s="266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202</v>
      </c>
      <c r="AU211" s="18" t="s">
        <v>92</v>
      </c>
    </row>
    <row r="212" spans="1:65" s="2" customFormat="1" ht="24.15" customHeight="1">
      <c r="A212" s="41"/>
      <c r="B212" s="42"/>
      <c r="C212" s="250" t="s">
        <v>405</v>
      </c>
      <c r="D212" s="250" t="s">
        <v>196</v>
      </c>
      <c r="E212" s="251" t="s">
        <v>1979</v>
      </c>
      <c r="F212" s="252" t="s">
        <v>1980</v>
      </c>
      <c r="G212" s="253" t="s">
        <v>255</v>
      </c>
      <c r="H212" s="254">
        <v>90.6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200</v>
      </c>
      <c r="AT212" s="262" t="s">
        <v>196</v>
      </c>
      <c r="AU212" s="262" t="s">
        <v>92</v>
      </c>
      <c r="AY212" s="18" t="s">
        <v>195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200</v>
      </c>
      <c r="BM212" s="262" t="s">
        <v>1981</v>
      </c>
    </row>
    <row r="213" spans="1:47" s="2" customFormat="1" ht="12">
      <c r="A213" s="41"/>
      <c r="B213" s="42"/>
      <c r="C213" s="43"/>
      <c r="D213" s="263" t="s">
        <v>202</v>
      </c>
      <c r="E213" s="43"/>
      <c r="F213" s="264" t="s">
        <v>1980</v>
      </c>
      <c r="G213" s="43"/>
      <c r="H213" s="43"/>
      <c r="I213" s="221"/>
      <c r="J213" s="43"/>
      <c r="K213" s="43"/>
      <c r="L213" s="44"/>
      <c r="M213" s="265"/>
      <c r="N213" s="266"/>
      <c r="O213" s="94"/>
      <c r="P213" s="94"/>
      <c r="Q213" s="94"/>
      <c r="R213" s="94"/>
      <c r="S213" s="94"/>
      <c r="T213" s="9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202</v>
      </c>
      <c r="AU213" s="18" t="s">
        <v>92</v>
      </c>
    </row>
    <row r="214" spans="1:65" s="2" customFormat="1" ht="24.15" customHeight="1">
      <c r="A214" s="41"/>
      <c r="B214" s="42"/>
      <c r="C214" s="250" t="s">
        <v>412</v>
      </c>
      <c r="D214" s="250" t="s">
        <v>196</v>
      </c>
      <c r="E214" s="251" t="s">
        <v>1427</v>
      </c>
      <c r="F214" s="252" t="s">
        <v>1428</v>
      </c>
      <c r="G214" s="253" t="s">
        <v>255</v>
      </c>
      <c r="H214" s="254">
        <v>90.6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200</v>
      </c>
      <c r="AT214" s="262" t="s">
        <v>196</v>
      </c>
      <c r="AU214" s="262" t="s">
        <v>92</v>
      </c>
      <c r="AY214" s="18" t="s">
        <v>195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200</v>
      </c>
      <c r="BM214" s="262" t="s">
        <v>1982</v>
      </c>
    </row>
    <row r="215" spans="1:47" s="2" customFormat="1" ht="12">
      <c r="A215" s="41"/>
      <c r="B215" s="42"/>
      <c r="C215" s="43"/>
      <c r="D215" s="263" t="s">
        <v>202</v>
      </c>
      <c r="E215" s="43"/>
      <c r="F215" s="264" t="s">
        <v>1428</v>
      </c>
      <c r="G215" s="43"/>
      <c r="H215" s="43"/>
      <c r="I215" s="221"/>
      <c r="J215" s="43"/>
      <c r="K215" s="43"/>
      <c r="L215" s="44"/>
      <c r="M215" s="265"/>
      <c r="N215" s="266"/>
      <c r="O215" s="94"/>
      <c r="P215" s="94"/>
      <c r="Q215" s="94"/>
      <c r="R215" s="94"/>
      <c r="S215" s="94"/>
      <c r="T215" s="9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202</v>
      </c>
      <c r="AU215" s="18" t="s">
        <v>92</v>
      </c>
    </row>
    <row r="216" spans="1:65" s="2" customFormat="1" ht="16.5" customHeight="1">
      <c r="A216" s="41"/>
      <c r="B216" s="42"/>
      <c r="C216" s="278" t="s">
        <v>418</v>
      </c>
      <c r="D216" s="278" t="s">
        <v>206</v>
      </c>
      <c r="E216" s="279" t="s">
        <v>1983</v>
      </c>
      <c r="F216" s="280" t="s">
        <v>1984</v>
      </c>
      <c r="G216" s="281" t="s">
        <v>268</v>
      </c>
      <c r="H216" s="282">
        <v>181.2</v>
      </c>
      <c r="I216" s="283"/>
      <c r="J216" s="284">
        <f>ROUND(I216*H216,2)</f>
        <v>0</v>
      </c>
      <c r="K216" s="285"/>
      <c r="L216" s="286"/>
      <c r="M216" s="287" t="s">
        <v>1</v>
      </c>
      <c r="N216" s="288" t="s">
        <v>47</v>
      </c>
      <c r="O216" s="94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209</v>
      </c>
      <c r="AT216" s="262" t="s">
        <v>206</v>
      </c>
      <c r="AU216" s="262" t="s">
        <v>92</v>
      </c>
      <c r="AY216" s="18" t="s">
        <v>195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200</v>
      </c>
      <c r="BM216" s="262" t="s">
        <v>1985</v>
      </c>
    </row>
    <row r="217" spans="1:47" s="2" customFormat="1" ht="12">
      <c r="A217" s="41"/>
      <c r="B217" s="42"/>
      <c r="C217" s="43"/>
      <c r="D217" s="263" t="s">
        <v>202</v>
      </c>
      <c r="E217" s="43"/>
      <c r="F217" s="264" t="s">
        <v>1984</v>
      </c>
      <c r="G217" s="43"/>
      <c r="H217" s="43"/>
      <c r="I217" s="221"/>
      <c r="J217" s="43"/>
      <c r="K217" s="43"/>
      <c r="L217" s="44"/>
      <c r="M217" s="265"/>
      <c r="N217" s="266"/>
      <c r="O217" s="94"/>
      <c r="P217" s="94"/>
      <c r="Q217" s="94"/>
      <c r="R217" s="94"/>
      <c r="S217" s="94"/>
      <c r="T217" s="9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202</v>
      </c>
      <c r="AU217" s="18" t="s">
        <v>92</v>
      </c>
    </row>
    <row r="218" spans="1:63" s="12" customFormat="1" ht="25.9" customHeight="1">
      <c r="A218" s="12"/>
      <c r="B218" s="236"/>
      <c r="C218" s="237"/>
      <c r="D218" s="238" t="s">
        <v>81</v>
      </c>
      <c r="E218" s="239" t="s">
        <v>134</v>
      </c>
      <c r="F218" s="239" t="s">
        <v>1986</v>
      </c>
      <c r="G218" s="237"/>
      <c r="H218" s="237"/>
      <c r="I218" s="240"/>
      <c r="J218" s="241">
        <f>BK218</f>
        <v>0</v>
      </c>
      <c r="K218" s="237"/>
      <c r="L218" s="242"/>
      <c r="M218" s="243"/>
      <c r="N218" s="244"/>
      <c r="O218" s="244"/>
      <c r="P218" s="245">
        <f>SUM(P219:P228)</f>
        <v>0</v>
      </c>
      <c r="Q218" s="244"/>
      <c r="R218" s="245">
        <f>SUM(R219:R228)</f>
        <v>0</v>
      </c>
      <c r="S218" s="244"/>
      <c r="T218" s="246">
        <f>SUM(T219:T228)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7" t="s">
        <v>240</v>
      </c>
      <c r="AT218" s="248" t="s">
        <v>81</v>
      </c>
      <c r="AU218" s="248" t="s">
        <v>82</v>
      </c>
      <c r="AY218" s="247" t="s">
        <v>195</v>
      </c>
      <c r="BK218" s="249">
        <f>SUM(BK219:BK228)</f>
        <v>0</v>
      </c>
    </row>
    <row r="219" spans="1:65" s="2" customFormat="1" ht="24.15" customHeight="1">
      <c r="A219" s="41"/>
      <c r="B219" s="42"/>
      <c r="C219" s="250" t="s">
        <v>422</v>
      </c>
      <c r="D219" s="250" t="s">
        <v>196</v>
      </c>
      <c r="E219" s="251" t="s">
        <v>1987</v>
      </c>
      <c r="F219" s="252" t="s">
        <v>1988</v>
      </c>
      <c r="G219" s="253" t="s">
        <v>1924</v>
      </c>
      <c r="H219" s="254">
        <v>1</v>
      </c>
      <c r="I219" s="255"/>
      <c r="J219" s="256">
        <f>ROUND(I219*H219,2)</f>
        <v>0</v>
      </c>
      <c r="K219" s="257"/>
      <c r="L219" s="44"/>
      <c r="M219" s="258" t="s">
        <v>1</v>
      </c>
      <c r="N219" s="259" t="s">
        <v>47</v>
      </c>
      <c r="O219" s="94"/>
      <c r="P219" s="260">
        <f>O219*H219</f>
        <v>0</v>
      </c>
      <c r="Q219" s="260">
        <v>0</v>
      </c>
      <c r="R219" s="260">
        <f>Q219*H219</f>
        <v>0</v>
      </c>
      <c r="S219" s="260">
        <v>0</v>
      </c>
      <c r="T219" s="26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2" t="s">
        <v>200</v>
      </c>
      <c r="AT219" s="262" t="s">
        <v>196</v>
      </c>
      <c r="AU219" s="262" t="s">
        <v>90</v>
      </c>
      <c r="AY219" s="18" t="s">
        <v>195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8" t="s">
        <v>90</v>
      </c>
      <c r="BK219" s="154">
        <f>ROUND(I219*H219,2)</f>
        <v>0</v>
      </c>
      <c r="BL219" s="18" t="s">
        <v>200</v>
      </c>
      <c r="BM219" s="262" t="s">
        <v>1989</v>
      </c>
    </row>
    <row r="220" spans="1:47" s="2" customFormat="1" ht="12">
      <c r="A220" s="41"/>
      <c r="B220" s="42"/>
      <c r="C220" s="43"/>
      <c r="D220" s="263" t="s">
        <v>202</v>
      </c>
      <c r="E220" s="43"/>
      <c r="F220" s="264" t="s">
        <v>1988</v>
      </c>
      <c r="G220" s="43"/>
      <c r="H220" s="43"/>
      <c r="I220" s="221"/>
      <c r="J220" s="43"/>
      <c r="K220" s="43"/>
      <c r="L220" s="44"/>
      <c r="M220" s="265"/>
      <c r="N220" s="266"/>
      <c r="O220" s="94"/>
      <c r="P220" s="94"/>
      <c r="Q220" s="94"/>
      <c r="R220" s="94"/>
      <c r="S220" s="94"/>
      <c r="T220" s="95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8" t="s">
        <v>202</v>
      </c>
      <c r="AU220" s="18" t="s">
        <v>90</v>
      </c>
    </row>
    <row r="221" spans="1:65" s="2" customFormat="1" ht="24.15" customHeight="1">
      <c r="A221" s="41"/>
      <c r="B221" s="42"/>
      <c r="C221" s="250" t="s">
        <v>426</v>
      </c>
      <c r="D221" s="250" t="s">
        <v>196</v>
      </c>
      <c r="E221" s="251" t="s">
        <v>1990</v>
      </c>
      <c r="F221" s="252" t="s">
        <v>1991</v>
      </c>
      <c r="G221" s="253" t="s">
        <v>1924</v>
      </c>
      <c r="H221" s="254">
        <v>1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200</v>
      </c>
      <c r="AT221" s="262" t="s">
        <v>196</v>
      </c>
      <c r="AU221" s="262" t="s">
        <v>90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200</v>
      </c>
      <c r="BM221" s="262" t="s">
        <v>1992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1991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90</v>
      </c>
    </row>
    <row r="223" spans="1:65" s="2" customFormat="1" ht="21.75" customHeight="1">
      <c r="A223" s="41"/>
      <c r="B223" s="42"/>
      <c r="C223" s="250" t="s">
        <v>431</v>
      </c>
      <c r="D223" s="250" t="s">
        <v>196</v>
      </c>
      <c r="E223" s="251" t="s">
        <v>1993</v>
      </c>
      <c r="F223" s="252" t="s">
        <v>1994</v>
      </c>
      <c r="G223" s="253" t="s">
        <v>1924</v>
      </c>
      <c r="H223" s="254">
        <v>1</v>
      </c>
      <c r="I223" s="255"/>
      <c r="J223" s="256">
        <f>ROUND(I223*H223,2)</f>
        <v>0</v>
      </c>
      <c r="K223" s="257"/>
      <c r="L223" s="44"/>
      <c r="M223" s="258" t="s">
        <v>1</v>
      </c>
      <c r="N223" s="259" t="s">
        <v>47</v>
      </c>
      <c r="O223" s="94"/>
      <c r="P223" s="260">
        <f>O223*H223</f>
        <v>0</v>
      </c>
      <c r="Q223" s="260">
        <v>0</v>
      </c>
      <c r="R223" s="260">
        <f>Q223*H223</f>
        <v>0</v>
      </c>
      <c r="S223" s="260">
        <v>0</v>
      </c>
      <c r="T223" s="261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2" t="s">
        <v>200</v>
      </c>
      <c r="AT223" s="262" t="s">
        <v>196</v>
      </c>
      <c r="AU223" s="262" t="s">
        <v>90</v>
      </c>
      <c r="AY223" s="18" t="s">
        <v>195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90</v>
      </c>
      <c r="BK223" s="154">
        <f>ROUND(I223*H223,2)</f>
        <v>0</v>
      </c>
      <c r="BL223" s="18" t="s">
        <v>200</v>
      </c>
      <c r="BM223" s="262" t="s">
        <v>1995</v>
      </c>
    </row>
    <row r="224" spans="1:47" s="2" customFormat="1" ht="12">
      <c r="A224" s="41"/>
      <c r="B224" s="42"/>
      <c r="C224" s="43"/>
      <c r="D224" s="263" t="s">
        <v>202</v>
      </c>
      <c r="E224" s="43"/>
      <c r="F224" s="264" t="s">
        <v>1996</v>
      </c>
      <c r="G224" s="43"/>
      <c r="H224" s="43"/>
      <c r="I224" s="221"/>
      <c r="J224" s="43"/>
      <c r="K224" s="43"/>
      <c r="L224" s="44"/>
      <c r="M224" s="265"/>
      <c r="N224" s="266"/>
      <c r="O224" s="94"/>
      <c r="P224" s="94"/>
      <c r="Q224" s="94"/>
      <c r="R224" s="94"/>
      <c r="S224" s="94"/>
      <c r="T224" s="95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8" t="s">
        <v>202</v>
      </c>
      <c r="AU224" s="18" t="s">
        <v>90</v>
      </c>
    </row>
    <row r="225" spans="1:65" s="2" customFormat="1" ht="24.15" customHeight="1">
      <c r="A225" s="41"/>
      <c r="B225" s="42"/>
      <c r="C225" s="250" t="s">
        <v>436</v>
      </c>
      <c r="D225" s="250" t="s">
        <v>196</v>
      </c>
      <c r="E225" s="251" t="s">
        <v>1997</v>
      </c>
      <c r="F225" s="252" t="s">
        <v>1998</v>
      </c>
      <c r="G225" s="253" t="s">
        <v>873</v>
      </c>
      <c r="H225" s="323"/>
      <c r="I225" s="255"/>
      <c r="J225" s="256">
        <f>ROUND(I225*H225,2)</f>
        <v>0</v>
      </c>
      <c r="K225" s="257"/>
      <c r="L225" s="44"/>
      <c r="M225" s="258" t="s">
        <v>1</v>
      </c>
      <c r="N225" s="259" t="s">
        <v>47</v>
      </c>
      <c r="O225" s="94"/>
      <c r="P225" s="260">
        <f>O225*H225</f>
        <v>0</v>
      </c>
      <c r="Q225" s="260">
        <v>0</v>
      </c>
      <c r="R225" s="260">
        <f>Q225*H225</f>
        <v>0</v>
      </c>
      <c r="S225" s="260">
        <v>0</v>
      </c>
      <c r="T225" s="261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2" t="s">
        <v>200</v>
      </c>
      <c r="AT225" s="262" t="s">
        <v>196</v>
      </c>
      <c r="AU225" s="262" t="s">
        <v>90</v>
      </c>
      <c r="AY225" s="18" t="s">
        <v>195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90</v>
      </c>
      <c r="BK225" s="154">
        <f>ROUND(I225*H225,2)</f>
        <v>0</v>
      </c>
      <c r="BL225" s="18" t="s">
        <v>200</v>
      </c>
      <c r="BM225" s="262" t="s">
        <v>1999</v>
      </c>
    </row>
    <row r="226" spans="1:47" s="2" customFormat="1" ht="12">
      <c r="A226" s="41"/>
      <c r="B226" s="42"/>
      <c r="C226" s="43"/>
      <c r="D226" s="263" t="s">
        <v>202</v>
      </c>
      <c r="E226" s="43"/>
      <c r="F226" s="264" t="s">
        <v>1998</v>
      </c>
      <c r="G226" s="43"/>
      <c r="H226" s="43"/>
      <c r="I226" s="221"/>
      <c r="J226" s="43"/>
      <c r="K226" s="43"/>
      <c r="L226" s="44"/>
      <c r="M226" s="265"/>
      <c r="N226" s="266"/>
      <c r="O226" s="94"/>
      <c r="P226" s="94"/>
      <c r="Q226" s="94"/>
      <c r="R226" s="94"/>
      <c r="S226" s="94"/>
      <c r="T226" s="95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8" t="s">
        <v>202</v>
      </c>
      <c r="AU226" s="18" t="s">
        <v>90</v>
      </c>
    </row>
    <row r="227" spans="1:65" s="2" customFormat="1" ht="16.5" customHeight="1">
      <c r="A227" s="41"/>
      <c r="B227" s="42"/>
      <c r="C227" s="250" t="s">
        <v>441</v>
      </c>
      <c r="D227" s="250" t="s">
        <v>196</v>
      </c>
      <c r="E227" s="251" t="s">
        <v>2000</v>
      </c>
      <c r="F227" s="252" t="s">
        <v>2001</v>
      </c>
      <c r="G227" s="253" t="s">
        <v>1924</v>
      </c>
      <c r="H227" s="254">
        <v>1</v>
      </c>
      <c r="I227" s="255"/>
      <c r="J227" s="256">
        <f>ROUND(I227*H227,2)</f>
        <v>0</v>
      </c>
      <c r="K227" s="257"/>
      <c r="L227" s="44"/>
      <c r="M227" s="258" t="s">
        <v>1</v>
      </c>
      <c r="N227" s="259" t="s">
        <v>47</v>
      </c>
      <c r="O227" s="94"/>
      <c r="P227" s="260">
        <f>O227*H227</f>
        <v>0</v>
      </c>
      <c r="Q227" s="260">
        <v>0</v>
      </c>
      <c r="R227" s="260">
        <f>Q227*H227</f>
        <v>0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200</v>
      </c>
      <c r="AT227" s="262" t="s">
        <v>196</v>
      </c>
      <c r="AU227" s="262" t="s">
        <v>90</v>
      </c>
      <c r="AY227" s="18" t="s">
        <v>195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200</v>
      </c>
      <c r="BM227" s="262" t="s">
        <v>2002</v>
      </c>
    </row>
    <row r="228" spans="1:47" s="2" customFormat="1" ht="12">
      <c r="A228" s="41"/>
      <c r="B228" s="42"/>
      <c r="C228" s="43"/>
      <c r="D228" s="263" t="s">
        <v>202</v>
      </c>
      <c r="E228" s="43"/>
      <c r="F228" s="264" t="s">
        <v>2001</v>
      </c>
      <c r="G228" s="43"/>
      <c r="H228" s="43"/>
      <c r="I228" s="221"/>
      <c r="J228" s="43"/>
      <c r="K228" s="43"/>
      <c r="L228" s="44"/>
      <c r="M228" s="324"/>
      <c r="N228" s="325"/>
      <c r="O228" s="326"/>
      <c r="P228" s="326"/>
      <c r="Q228" s="326"/>
      <c r="R228" s="326"/>
      <c r="S228" s="326"/>
      <c r="T228" s="327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8" t="s">
        <v>202</v>
      </c>
      <c r="AU228" s="18" t="s">
        <v>90</v>
      </c>
    </row>
    <row r="229" spans="1:31" s="2" customFormat="1" ht="6.95" customHeight="1">
      <c r="A229" s="41"/>
      <c r="B229" s="69"/>
      <c r="C229" s="70"/>
      <c r="D229" s="70"/>
      <c r="E229" s="70"/>
      <c r="F229" s="70"/>
      <c r="G229" s="70"/>
      <c r="H229" s="70"/>
      <c r="I229" s="70"/>
      <c r="J229" s="70"/>
      <c r="K229" s="70"/>
      <c r="L229" s="44"/>
      <c r="M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</row>
  </sheetData>
  <sheetProtection password="CC35" sheet="1" objects="1" scenarios="1" formatColumns="0" formatRows="0" autoFilter="0"/>
  <autoFilter ref="C135:K22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1873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2003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21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J108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ROUND((SUM(BE108:BE115)+SUM(BE137:BE231)),2)</f>
        <v>0</v>
      </c>
      <c r="G37" s="41"/>
      <c r="H37" s="41"/>
      <c r="I37" s="182">
        <v>0.21</v>
      </c>
      <c r="J37" s="181">
        <f>ROUND(((SUM(BE108:BE115)+SUM(BE137:BE231))*I37),2)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ROUND((SUM(BF108:BF115)+SUM(BF137:BF231)),2)</f>
        <v>0</v>
      </c>
      <c r="G38" s="41"/>
      <c r="H38" s="41"/>
      <c r="I38" s="182">
        <v>0.15</v>
      </c>
      <c r="J38" s="181">
        <f>ROUND(((SUM(BF108:BF115)+SUM(BF137:BF231))*I38),2)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ROUND((SUM(BG108:BG115)+SUM(BG137:BG231)),2)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ROUND((SUM(BH108:BH115)+SUM(BH137:BH231)),2)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ROUND((SUM(BI108:BI115)+SUM(BI137:BI231)),2)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1873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 xml:space="preserve">0602 - Kanalizace 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Ostrov, ul. Klínovecká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J137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156</v>
      </c>
      <c r="E99" s="208"/>
      <c r="F99" s="208"/>
      <c r="G99" s="208"/>
      <c r="H99" s="208"/>
      <c r="I99" s="208"/>
      <c r="J99" s="209">
        <f>J138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157</v>
      </c>
      <c r="E100" s="213"/>
      <c r="F100" s="213"/>
      <c r="G100" s="213"/>
      <c r="H100" s="213"/>
      <c r="I100" s="213"/>
      <c r="J100" s="214">
        <f>J139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2004</v>
      </c>
      <c r="E101" s="213"/>
      <c r="F101" s="213"/>
      <c r="G101" s="213"/>
      <c r="H101" s="213"/>
      <c r="I101" s="213"/>
      <c r="J101" s="214">
        <f>J169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158</v>
      </c>
      <c r="E102" s="213"/>
      <c r="F102" s="213"/>
      <c r="G102" s="213"/>
      <c r="H102" s="213"/>
      <c r="I102" s="213"/>
      <c r="J102" s="214">
        <f>J178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2005</v>
      </c>
      <c r="E103" s="213"/>
      <c r="F103" s="213"/>
      <c r="G103" s="213"/>
      <c r="H103" s="213"/>
      <c r="I103" s="213"/>
      <c r="J103" s="214">
        <f>J183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11"/>
      <c r="C104" s="136"/>
      <c r="D104" s="212" t="s">
        <v>2006</v>
      </c>
      <c r="E104" s="213"/>
      <c r="F104" s="213"/>
      <c r="G104" s="213"/>
      <c r="H104" s="213"/>
      <c r="I104" s="213"/>
      <c r="J104" s="214">
        <f>J220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161</v>
      </c>
      <c r="E105" s="213"/>
      <c r="F105" s="213"/>
      <c r="G105" s="213"/>
      <c r="H105" s="213"/>
      <c r="I105" s="213"/>
      <c r="J105" s="214">
        <f>J229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4" t="s">
        <v>173</v>
      </c>
      <c r="D108" s="43"/>
      <c r="E108" s="43"/>
      <c r="F108" s="43"/>
      <c r="G108" s="43"/>
      <c r="H108" s="43"/>
      <c r="I108" s="43"/>
      <c r="J108" s="216">
        <f>ROUND(J109+J110+J111+J112+J113+J114,2)</f>
        <v>0</v>
      </c>
      <c r="K108" s="43"/>
      <c r="L108" s="66"/>
      <c r="N108" s="217" t="s">
        <v>46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5" t="s">
        <v>174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175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176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177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134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178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134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0" t="s">
        <v>179</v>
      </c>
      <c r="E114" s="43"/>
      <c r="F114" s="43"/>
      <c r="G114" s="43"/>
      <c r="H114" s="43"/>
      <c r="I114" s="43"/>
      <c r="J114" s="151">
        <f>ROUND(J32*T114,2)</f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180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144</v>
      </c>
      <c r="D116" s="160"/>
      <c r="E116" s="160"/>
      <c r="F116" s="160"/>
      <c r="G116" s="160"/>
      <c r="H116" s="160"/>
      <c r="I116" s="160"/>
      <c r="J116" s="161">
        <f>ROUND(J98+J108,2)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181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AUTO DÍLNY SPŠ OSTROV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146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1" t="s">
        <v>1873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1698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E11</f>
        <v xml:space="preserve">0602 - Kanalizace 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F14</f>
        <v>Ostrov, ul. Klínovecká</v>
      </c>
      <c r="G131" s="43"/>
      <c r="H131" s="43"/>
      <c r="I131" s="33" t="s">
        <v>22</v>
      </c>
      <c r="J131" s="82" t="str">
        <f>IF(J14="","",J14)</f>
        <v>11. 7. 2023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40.05" customHeight="1">
      <c r="A133" s="41"/>
      <c r="B133" s="42"/>
      <c r="C133" s="33" t="s">
        <v>24</v>
      </c>
      <c r="D133" s="43"/>
      <c r="E133" s="43"/>
      <c r="F133" s="28" t="str">
        <f>E17</f>
        <v>Střední průmyslová škola Ostrov , Klínovecká 1197</v>
      </c>
      <c r="G133" s="43"/>
      <c r="H133" s="43"/>
      <c r="I133" s="33" t="s">
        <v>31</v>
      </c>
      <c r="J133" s="37" t="str">
        <f>E23</f>
        <v>Projekt stav, spol. s r.o.,Želivského 2227,Sokolov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29</v>
      </c>
      <c r="D134" s="43"/>
      <c r="E134" s="43"/>
      <c r="F134" s="28" t="str">
        <f>IF(E20="","",E20)</f>
        <v>Vyplň údaj</v>
      </c>
      <c r="G134" s="43"/>
      <c r="H134" s="43"/>
      <c r="I134" s="33" t="s">
        <v>36</v>
      </c>
      <c r="J134" s="37" t="str">
        <f>E26</f>
        <v xml:space="preserve">V.Rakyta,Trojmezí 171, 352 01 Hranice, 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4"/>
      <c r="B136" s="225"/>
      <c r="C136" s="226" t="s">
        <v>182</v>
      </c>
      <c r="D136" s="227" t="s">
        <v>67</v>
      </c>
      <c r="E136" s="227" t="s">
        <v>63</v>
      </c>
      <c r="F136" s="227" t="s">
        <v>64</v>
      </c>
      <c r="G136" s="227" t="s">
        <v>183</v>
      </c>
      <c r="H136" s="227" t="s">
        <v>184</v>
      </c>
      <c r="I136" s="227" t="s">
        <v>185</v>
      </c>
      <c r="J136" s="228" t="s">
        <v>151</v>
      </c>
      <c r="K136" s="229" t="s">
        <v>186</v>
      </c>
      <c r="L136" s="230"/>
      <c r="M136" s="103" t="s">
        <v>1</v>
      </c>
      <c r="N136" s="104" t="s">
        <v>46</v>
      </c>
      <c r="O136" s="104" t="s">
        <v>187</v>
      </c>
      <c r="P136" s="104" t="s">
        <v>188</v>
      </c>
      <c r="Q136" s="104" t="s">
        <v>189</v>
      </c>
      <c r="R136" s="104" t="s">
        <v>190</v>
      </c>
      <c r="S136" s="104" t="s">
        <v>191</v>
      </c>
      <c r="T136" s="105" t="s">
        <v>192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1:63" s="2" customFormat="1" ht="22.8" customHeight="1">
      <c r="A137" s="41"/>
      <c r="B137" s="42"/>
      <c r="C137" s="110" t="s">
        <v>193</v>
      </c>
      <c r="D137" s="43"/>
      <c r="E137" s="43"/>
      <c r="F137" s="43"/>
      <c r="G137" s="43"/>
      <c r="H137" s="43"/>
      <c r="I137" s="43"/>
      <c r="J137" s="231">
        <f>BK137</f>
        <v>0</v>
      </c>
      <c r="K137" s="43"/>
      <c r="L137" s="44"/>
      <c r="M137" s="106"/>
      <c r="N137" s="232"/>
      <c r="O137" s="107"/>
      <c r="P137" s="233">
        <f>P138</f>
        <v>0</v>
      </c>
      <c r="Q137" s="107"/>
      <c r="R137" s="233">
        <f>R138</f>
        <v>1.4833863999999999</v>
      </c>
      <c r="S137" s="107"/>
      <c r="T137" s="234">
        <f>T138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153</v>
      </c>
      <c r="BK137" s="235">
        <f>BK138</f>
        <v>0</v>
      </c>
    </row>
    <row r="138" spans="1:63" s="12" customFormat="1" ht="25.9" customHeight="1">
      <c r="A138" s="12"/>
      <c r="B138" s="236"/>
      <c r="C138" s="237"/>
      <c r="D138" s="238" t="s">
        <v>81</v>
      </c>
      <c r="E138" s="239" t="s">
        <v>409</v>
      </c>
      <c r="F138" s="239" t="s">
        <v>410</v>
      </c>
      <c r="G138" s="237"/>
      <c r="H138" s="237"/>
      <c r="I138" s="240"/>
      <c r="J138" s="241">
        <f>BK138</f>
        <v>0</v>
      </c>
      <c r="K138" s="237"/>
      <c r="L138" s="242"/>
      <c r="M138" s="243"/>
      <c r="N138" s="244"/>
      <c r="O138" s="244"/>
      <c r="P138" s="245">
        <f>P139+P169+P178+P183+P229</f>
        <v>0</v>
      </c>
      <c r="Q138" s="244"/>
      <c r="R138" s="245">
        <f>R139+R169+R178+R183+R229</f>
        <v>1.4833863999999999</v>
      </c>
      <c r="S138" s="244"/>
      <c r="T138" s="246">
        <f>T139+T169+T178+T183+T229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90</v>
      </c>
      <c r="AT138" s="248" t="s">
        <v>81</v>
      </c>
      <c r="AU138" s="248" t="s">
        <v>82</v>
      </c>
      <c r="AY138" s="247" t="s">
        <v>195</v>
      </c>
      <c r="BK138" s="249">
        <f>BK139+BK169+BK178+BK183+BK229</f>
        <v>0</v>
      </c>
    </row>
    <row r="139" spans="1:63" s="12" customFormat="1" ht="22.8" customHeight="1">
      <c r="A139" s="12"/>
      <c r="B139" s="236"/>
      <c r="C139" s="237"/>
      <c r="D139" s="238" t="s">
        <v>81</v>
      </c>
      <c r="E139" s="321" t="s">
        <v>90</v>
      </c>
      <c r="F139" s="321" t="s">
        <v>411</v>
      </c>
      <c r="G139" s="237"/>
      <c r="H139" s="237"/>
      <c r="I139" s="240"/>
      <c r="J139" s="322">
        <f>BK139</f>
        <v>0</v>
      </c>
      <c r="K139" s="237"/>
      <c r="L139" s="242"/>
      <c r="M139" s="243"/>
      <c r="N139" s="244"/>
      <c r="O139" s="244"/>
      <c r="P139" s="245">
        <f>SUM(P140:P168)</f>
        <v>0</v>
      </c>
      <c r="Q139" s="244"/>
      <c r="R139" s="245">
        <f>SUM(R140:R168)</f>
        <v>0</v>
      </c>
      <c r="S139" s="244"/>
      <c r="T139" s="246">
        <f>SUM(T140:T168)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7" t="s">
        <v>90</v>
      </c>
      <c r="AT139" s="248" t="s">
        <v>81</v>
      </c>
      <c r="AU139" s="248" t="s">
        <v>90</v>
      </c>
      <c r="AY139" s="247" t="s">
        <v>195</v>
      </c>
      <c r="BK139" s="249">
        <f>SUM(BK140:BK168)</f>
        <v>0</v>
      </c>
    </row>
    <row r="140" spans="1:65" s="2" customFormat="1" ht="33" customHeight="1">
      <c r="A140" s="41"/>
      <c r="B140" s="42"/>
      <c r="C140" s="250" t="s">
        <v>90</v>
      </c>
      <c r="D140" s="250" t="s">
        <v>196</v>
      </c>
      <c r="E140" s="251" t="s">
        <v>2007</v>
      </c>
      <c r="F140" s="252" t="s">
        <v>2008</v>
      </c>
      <c r="G140" s="253" t="s">
        <v>255</v>
      </c>
      <c r="H140" s="254">
        <v>12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200</v>
      </c>
      <c r="AT140" s="262" t="s">
        <v>196</v>
      </c>
      <c r="AU140" s="262" t="s">
        <v>92</v>
      </c>
      <c r="AY140" s="18" t="s">
        <v>195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200</v>
      </c>
      <c r="BM140" s="262" t="s">
        <v>2009</v>
      </c>
    </row>
    <row r="141" spans="1:47" s="2" customFormat="1" ht="12">
      <c r="A141" s="41"/>
      <c r="B141" s="42"/>
      <c r="C141" s="43"/>
      <c r="D141" s="263" t="s">
        <v>202</v>
      </c>
      <c r="E141" s="43"/>
      <c r="F141" s="264" t="s">
        <v>2008</v>
      </c>
      <c r="G141" s="43"/>
      <c r="H141" s="43"/>
      <c r="I141" s="221"/>
      <c r="J141" s="43"/>
      <c r="K141" s="43"/>
      <c r="L141" s="44"/>
      <c r="M141" s="265"/>
      <c r="N141" s="266"/>
      <c r="O141" s="94"/>
      <c r="P141" s="94"/>
      <c r="Q141" s="94"/>
      <c r="R141" s="94"/>
      <c r="S141" s="94"/>
      <c r="T141" s="9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202</v>
      </c>
      <c r="AU141" s="18" t="s">
        <v>92</v>
      </c>
    </row>
    <row r="142" spans="1:51" s="14" customFormat="1" ht="12">
      <c r="A142" s="14"/>
      <c r="B142" s="289"/>
      <c r="C142" s="290"/>
      <c r="D142" s="263" t="s">
        <v>203</v>
      </c>
      <c r="E142" s="291" t="s">
        <v>1</v>
      </c>
      <c r="F142" s="292" t="s">
        <v>2010</v>
      </c>
      <c r="G142" s="290"/>
      <c r="H142" s="291" t="s">
        <v>1</v>
      </c>
      <c r="I142" s="293"/>
      <c r="J142" s="290"/>
      <c r="K142" s="290"/>
      <c r="L142" s="294"/>
      <c r="M142" s="295"/>
      <c r="N142" s="296"/>
      <c r="O142" s="296"/>
      <c r="P142" s="296"/>
      <c r="Q142" s="296"/>
      <c r="R142" s="296"/>
      <c r="S142" s="296"/>
      <c r="T142" s="29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8" t="s">
        <v>203</v>
      </c>
      <c r="AU142" s="298" t="s">
        <v>92</v>
      </c>
      <c r="AV142" s="14" t="s">
        <v>90</v>
      </c>
      <c r="AW142" s="14" t="s">
        <v>35</v>
      </c>
      <c r="AX142" s="14" t="s">
        <v>82</v>
      </c>
      <c r="AY142" s="298" t="s">
        <v>195</v>
      </c>
    </row>
    <row r="143" spans="1:51" s="13" customFormat="1" ht="12">
      <c r="A143" s="13"/>
      <c r="B143" s="267"/>
      <c r="C143" s="268"/>
      <c r="D143" s="263" t="s">
        <v>203</v>
      </c>
      <c r="E143" s="269" t="s">
        <v>1</v>
      </c>
      <c r="F143" s="270" t="s">
        <v>2011</v>
      </c>
      <c r="G143" s="268"/>
      <c r="H143" s="271">
        <v>12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7" t="s">
        <v>203</v>
      </c>
      <c r="AU143" s="277" t="s">
        <v>92</v>
      </c>
      <c r="AV143" s="13" t="s">
        <v>92</v>
      </c>
      <c r="AW143" s="13" t="s">
        <v>35</v>
      </c>
      <c r="AX143" s="13" t="s">
        <v>90</v>
      </c>
      <c r="AY143" s="277" t="s">
        <v>195</v>
      </c>
    </row>
    <row r="144" spans="1:65" s="2" customFormat="1" ht="33" customHeight="1">
      <c r="A144" s="41"/>
      <c r="B144" s="42"/>
      <c r="C144" s="250" t="s">
        <v>92</v>
      </c>
      <c r="D144" s="250" t="s">
        <v>196</v>
      </c>
      <c r="E144" s="251" t="s">
        <v>2012</v>
      </c>
      <c r="F144" s="252" t="s">
        <v>2013</v>
      </c>
      <c r="G144" s="253" t="s">
        <v>255</v>
      </c>
      <c r="H144" s="254">
        <v>62.4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200</v>
      </c>
      <c r="AT144" s="262" t="s">
        <v>196</v>
      </c>
      <c r="AU144" s="262" t="s">
        <v>92</v>
      </c>
      <c r="AY144" s="18" t="s">
        <v>195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200</v>
      </c>
      <c r="BM144" s="262" t="s">
        <v>2014</v>
      </c>
    </row>
    <row r="145" spans="1:47" s="2" customFormat="1" ht="12">
      <c r="A145" s="41"/>
      <c r="B145" s="42"/>
      <c r="C145" s="43"/>
      <c r="D145" s="263" t="s">
        <v>202</v>
      </c>
      <c r="E145" s="43"/>
      <c r="F145" s="264" t="s">
        <v>2013</v>
      </c>
      <c r="G145" s="43"/>
      <c r="H145" s="43"/>
      <c r="I145" s="221"/>
      <c r="J145" s="43"/>
      <c r="K145" s="43"/>
      <c r="L145" s="44"/>
      <c r="M145" s="265"/>
      <c r="N145" s="266"/>
      <c r="O145" s="94"/>
      <c r="P145" s="94"/>
      <c r="Q145" s="94"/>
      <c r="R145" s="94"/>
      <c r="S145" s="94"/>
      <c r="T145" s="9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202</v>
      </c>
      <c r="AU145" s="18" t="s">
        <v>92</v>
      </c>
    </row>
    <row r="146" spans="1:51" s="13" customFormat="1" ht="12">
      <c r="A146" s="13"/>
      <c r="B146" s="267"/>
      <c r="C146" s="268"/>
      <c r="D146" s="263" t="s">
        <v>203</v>
      </c>
      <c r="E146" s="269" t="s">
        <v>1</v>
      </c>
      <c r="F146" s="270" t="s">
        <v>2015</v>
      </c>
      <c r="G146" s="268"/>
      <c r="H146" s="271">
        <v>62.4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7" t="s">
        <v>203</v>
      </c>
      <c r="AU146" s="277" t="s">
        <v>92</v>
      </c>
      <c r="AV146" s="13" t="s">
        <v>92</v>
      </c>
      <c r="AW146" s="13" t="s">
        <v>35</v>
      </c>
      <c r="AX146" s="13" t="s">
        <v>90</v>
      </c>
      <c r="AY146" s="277" t="s">
        <v>195</v>
      </c>
    </row>
    <row r="147" spans="1:65" s="2" customFormat="1" ht="33" customHeight="1">
      <c r="A147" s="41"/>
      <c r="B147" s="42"/>
      <c r="C147" s="250" t="s">
        <v>212</v>
      </c>
      <c r="D147" s="250" t="s">
        <v>196</v>
      </c>
      <c r="E147" s="251" t="s">
        <v>432</v>
      </c>
      <c r="F147" s="252" t="s">
        <v>433</v>
      </c>
      <c r="G147" s="253" t="s">
        <v>255</v>
      </c>
      <c r="H147" s="254">
        <v>37.2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200</v>
      </c>
      <c r="AT147" s="262" t="s">
        <v>196</v>
      </c>
      <c r="AU147" s="262" t="s">
        <v>92</v>
      </c>
      <c r="AY147" s="18" t="s">
        <v>195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200</v>
      </c>
      <c r="BM147" s="262" t="s">
        <v>2016</v>
      </c>
    </row>
    <row r="148" spans="1:47" s="2" customFormat="1" ht="12">
      <c r="A148" s="41"/>
      <c r="B148" s="42"/>
      <c r="C148" s="43"/>
      <c r="D148" s="263" t="s">
        <v>202</v>
      </c>
      <c r="E148" s="43"/>
      <c r="F148" s="264" t="s">
        <v>433</v>
      </c>
      <c r="G148" s="43"/>
      <c r="H148" s="43"/>
      <c r="I148" s="221"/>
      <c r="J148" s="43"/>
      <c r="K148" s="43"/>
      <c r="L148" s="44"/>
      <c r="M148" s="265"/>
      <c r="N148" s="266"/>
      <c r="O148" s="94"/>
      <c r="P148" s="94"/>
      <c r="Q148" s="94"/>
      <c r="R148" s="94"/>
      <c r="S148" s="94"/>
      <c r="T148" s="95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202</v>
      </c>
      <c r="AU148" s="18" t="s">
        <v>92</v>
      </c>
    </row>
    <row r="149" spans="1:51" s="13" customFormat="1" ht="12">
      <c r="A149" s="13"/>
      <c r="B149" s="267"/>
      <c r="C149" s="268"/>
      <c r="D149" s="263" t="s">
        <v>203</v>
      </c>
      <c r="E149" s="269" t="s">
        <v>1</v>
      </c>
      <c r="F149" s="270" t="s">
        <v>2017</v>
      </c>
      <c r="G149" s="268"/>
      <c r="H149" s="271">
        <v>37.2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7" t="s">
        <v>203</v>
      </c>
      <c r="AU149" s="277" t="s">
        <v>92</v>
      </c>
      <c r="AV149" s="13" t="s">
        <v>92</v>
      </c>
      <c r="AW149" s="13" t="s">
        <v>35</v>
      </c>
      <c r="AX149" s="13" t="s">
        <v>90</v>
      </c>
      <c r="AY149" s="277" t="s">
        <v>195</v>
      </c>
    </row>
    <row r="150" spans="1:65" s="2" customFormat="1" ht="33" customHeight="1">
      <c r="A150" s="41"/>
      <c r="B150" s="42"/>
      <c r="C150" s="250" t="s">
        <v>200</v>
      </c>
      <c r="D150" s="250" t="s">
        <v>196</v>
      </c>
      <c r="E150" s="251" t="s">
        <v>437</v>
      </c>
      <c r="F150" s="252" t="s">
        <v>438</v>
      </c>
      <c r="G150" s="253" t="s">
        <v>268</v>
      </c>
      <c r="H150" s="254">
        <v>31.2</v>
      </c>
      <c r="I150" s="255"/>
      <c r="J150" s="256">
        <f>ROUND(I150*H150,2)</f>
        <v>0</v>
      </c>
      <c r="K150" s="257"/>
      <c r="L150" s="44"/>
      <c r="M150" s="258" t="s">
        <v>1</v>
      </c>
      <c r="N150" s="259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200</v>
      </c>
      <c r="AT150" s="262" t="s">
        <v>196</v>
      </c>
      <c r="AU150" s="262" t="s">
        <v>92</v>
      </c>
      <c r="AY150" s="18" t="s">
        <v>195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200</v>
      </c>
      <c r="BM150" s="262" t="s">
        <v>2018</v>
      </c>
    </row>
    <row r="151" spans="1:47" s="2" customFormat="1" ht="12">
      <c r="A151" s="41"/>
      <c r="B151" s="42"/>
      <c r="C151" s="43"/>
      <c r="D151" s="263" t="s">
        <v>202</v>
      </c>
      <c r="E151" s="43"/>
      <c r="F151" s="264" t="s">
        <v>438</v>
      </c>
      <c r="G151" s="43"/>
      <c r="H151" s="43"/>
      <c r="I151" s="221"/>
      <c r="J151" s="43"/>
      <c r="K151" s="43"/>
      <c r="L151" s="44"/>
      <c r="M151" s="265"/>
      <c r="N151" s="266"/>
      <c r="O151" s="94"/>
      <c r="P151" s="94"/>
      <c r="Q151" s="94"/>
      <c r="R151" s="94"/>
      <c r="S151" s="94"/>
      <c r="T151" s="9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8" t="s">
        <v>202</v>
      </c>
      <c r="AU151" s="18" t="s">
        <v>92</v>
      </c>
    </row>
    <row r="152" spans="1:51" s="13" customFormat="1" ht="12">
      <c r="A152" s="13"/>
      <c r="B152" s="267"/>
      <c r="C152" s="268"/>
      <c r="D152" s="263" t="s">
        <v>203</v>
      </c>
      <c r="E152" s="269" t="s">
        <v>1</v>
      </c>
      <c r="F152" s="270" t="s">
        <v>2019</v>
      </c>
      <c r="G152" s="268"/>
      <c r="H152" s="271">
        <v>31.2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7" t="s">
        <v>203</v>
      </c>
      <c r="AU152" s="277" t="s">
        <v>92</v>
      </c>
      <c r="AV152" s="13" t="s">
        <v>92</v>
      </c>
      <c r="AW152" s="13" t="s">
        <v>35</v>
      </c>
      <c r="AX152" s="13" t="s">
        <v>90</v>
      </c>
      <c r="AY152" s="277" t="s">
        <v>195</v>
      </c>
    </row>
    <row r="153" spans="1:65" s="2" customFormat="1" ht="16.5" customHeight="1">
      <c r="A153" s="41"/>
      <c r="B153" s="42"/>
      <c r="C153" s="250" t="s">
        <v>240</v>
      </c>
      <c r="D153" s="250" t="s">
        <v>196</v>
      </c>
      <c r="E153" s="251" t="s">
        <v>442</v>
      </c>
      <c r="F153" s="252" t="s">
        <v>443</v>
      </c>
      <c r="G153" s="253" t="s">
        <v>255</v>
      </c>
      <c r="H153" s="254">
        <v>37.2</v>
      </c>
      <c r="I153" s="255"/>
      <c r="J153" s="256">
        <f>ROUND(I153*H153,2)</f>
        <v>0</v>
      </c>
      <c r="K153" s="257"/>
      <c r="L153" s="44"/>
      <c r="M153" s="258" t="s">
        <v>1</v>
      </c>
      <c r="N153" s="259" t="s">
        <v>47</v>
      </c>
      <c r="O153" s="94"/>
      <c r="P153" s="260">
        <f>O153*H153</f>
        <v>0</v>
      </c>
      <c r="Q153" s="260">
        <v>0</v>
      </c>
      <c r="R153" s="260">
        <f>Q153*H153</f>
        <v>0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200</v>
      </c>
      <c r="AT153" s="262" t="s">
        <v>196</v>
      </c>
      <c r="AU153" s="262" t="s">
        <v>92</v>
      </c>
      <c r="AY153" s="18" t="s">
        <v>195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200</v>
      </c>
      <c r="BM153" s="262" t="s">
        <v>2020</v>
      </c>
    </row>
    <row r="154" spans="1:47" s="2" customFormat="1" ht="12">
      <c r="A154" s="41"/>
      <c r="B154" s="42"/>
      <c r="C154" s="43"/>
      <c r="D154" s="263" t="s">
        <v>202</v>
      </c>
      <c r="E154" s="43"/>
      <c r="F154" s="264" t="s">
        <v>443</v>
      </c>
      <c r="G154" s="43"/>
      <c r="H154" s="43"/>
      <c r="I154" s="221"/>
      <c r="J154" s="43"/>
      <c r="K154" s="43"/>
      <c r="L154" s="44"/>
      <c r="M154" s="265"/>
      <c r="N154" s="266"/>
      <c r="O154" s="94"/>
      <c r="P154" s="94"/>
      <c r="Q154" s="94"/>
      <c r="R154" s="94"/>
      <c r="S154" s="94"/>
      <c r="T154" s="9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8" t="s">
        <v>202</v>
      </c>
      <c r="AU154" s="18" t="s">
        <v>92</v>
      </c>
    </row>
    <row r="155" spans="1:65" s="2" customFormat="1" ht="24.15" customHeight="1">
      <c r="A155" s="41"/>
      <c r="B155" s="42"/>
      <c r="C155" s="250" t="s">
        <v>247</v>
      </c>
      <c r="D155" s="250" t="s">
        <v>196</v>
      </c>
      <c r="E155" s="251" t="s">
        <v>1979</v>
      </c>
      <c r="F155" s="252" t="s">
        <v>1980</v>
      </c>
      <c r="G155" s="253" t="s">
        <v>255</v>
      </c>
      <c r="H155" s="254">
        <v>37.2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200</v>
      </c>
      <c r="AT155" s="262" t="s">
        <v>196</v>
      </c>
      <c r="AU155" s="262" t="s">
        <v>92</v>
      </c>
      <c r="AY155" s="18" t="s">
        <v>195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200</v>
      </c>
      <c r="BM155" s="262" t="s">
        <v>2021</v>
      </c>
    </row>
    <row r="156" spans="1:47" s="2" customFormat="1" ht="12">
      <c r="A156" s="41"/>
      <c r="B156" s="42"/>
      <c r="C156" s="43"/>
      <c r="D156" s="263" t="s">
        <v>202</v>
      </c>
      <c r="E156" s="43"/>
      <c r="F156" s="264" t="s">
        <v>1980</v>
      </c>
      <c r="G156" s="43"/>
      <c r="H156" s="43"/>
      <c r="I156" s="221"/>
      <c r="J156" s="43"/>
      <c r="K156" s="43"/>
      <c r="L156" s="44"/>
      <c r="M156" s="265"/>
      <c r="N156" s="266"/>
      <c r="O156" s="94"/>
      <c r="P156" s="94"/>
      <c r="Q156" s="94"/>
      <c r="R156" s="94"/>
      <c r="S156" s="94"/>
      <c r="T156" s="95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8" t="s">
        <v>202</v>
      </c>
      <c r="AU156" s="18" t="s">
        <v>92</v>
      </c>
    </row>
    <row r="157" spans="1:65" s="2" customFormat="1" ht="24.15" customHeight="1">
      <c r="A157" s="41"/>
      <c r="B157" s="42"/>
      <c r="C157" s="250" t="s">
        <v>252</v>
      </c>
      <c r="D157" s="250" t="s">
        <v>196</v>
      </c>
      <c r="E157" s="251" t="s">
        <v>452</v>
      </c>
      <c r="F157" s="252" t="s">
        <v>453</v>
      </c>
      <c r="G157" s="253" t="s">
        <v>255</v>
      </c>
      <c r="H157" s="254">
        <v>37.2</v>
      </c>
      <c r="I157" s="255"/>
      <c r="J157" s="256">
        <f>ROUND(I157*H157,2)</f>
        <v>0</v>
      </c>
      <c r="K157" s="257"/>
      <c r="L157" s="44"/>
      <c r="M157" s="258" t="s">
        <v>1</v>
      </c>
      <c r="N157" s="259" t="s">
        <v>47</v>
      </c>
      <c r="O157" s="94"/>
      <c r="P157" s="260">
        <f>O157*H157</f>
        <v>0</v>
      </c>
      <c r="Q157" s="260">
        <v>0</v>
      </c>
      <c r="R157" s="260">
        <f>Q157*H157</f>
        <v>0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200</v>
      </c>
      <c r="AT157" s="262" t="s">
        <v>196</v>
      </c>
      <c r="AU157" s="262" t="s">
        <v>92</v>
      </c>
      <c r="AY157" s="18" t="s">
        <v>195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200</v>
      </c>
      <c r="BM157" s="262" t="s">
        <v>2022</v>
      </c>
    </row>
    <row r="158" spans="1:47" s="2" customFormat="1" ht="12">
      <c r="A158" s="41"/>
      <c r="B158" s="42"/>
      <c r="C158" s="43"/>
      <c r="D158" s="263" t="s">
        <v>202</v>
      </c>
      <c r="E158" s="43"/>
      <c r="F158" s="264" t="s">
        <v>453</v>
      </c>
      <c r="G158" s="43"/>
      <c r="H158" s="43"/>
      <c r="I158" s="221"/>
      <c r="J158" s="43"/>
      <c r="K158" s="43"/>
      <c r="L158" s="44"/>
      <c r="M158" s="265"/>
      <c r="N158" s="266"/>
      <c r="O158" s="94"/>
      <c r="P158" s="94"/>
      <c r="Q158" s="94"/>
      <c r="R158" s="94"/>
      <c r="S158" s="94"/>
      <c r="T158" s="9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8" t="s">
        <v>202</v>
      </c>
      <c r="AU158" s="18" t="s">
        <v>92</v>
      </c>
    </row>
    <row r="159" spans="1:65" s="2" customFormat="1" ht="16.5" customHeight="1">
      <c r="A159" s="41"/>
      <c r="B159" s="42"/>
      <c r="C159" s="278" t="s">
        <v>209</v>
      </c>
      <c r="D159" s="278" t="s">
        <v>206</v>
      </c>
      <c r="E159" s="279" t="s">
        <v>462</v>
      </c>
      <c r="F159" s="280" t="s">
        <v>2023</v>
      </c>
      <c r="G159" s="281" t="s">
        <v>268</v>
      </c>
      <c r="H159" s="282">
        <v>74.4</v>
      </c>
      <c r="I159" s="283"/>
      <c r="J159" s="284">
        <f>ROUND(I159*H159,2)</f>
        <v>0</v>
      </c>
      <c r="K159" s="285"/>
      <c r="L159" s="286"/>
      <c r="M159" s="287" t="s">
        <v>1</v>
      </c>
      <c r="N159" s="288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209</v>
      </c>
      <c r="AT159" s="262" t="s">
        <v>206</v>
      </c>
      <c r="AU159" s="262" t="s">
        <v>92</v>
      </c>
      <c r="AY159" s="18" t="s">
        <v>195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200</v>
      </c>
      <c r="BM159" s="262" t="s">
        <v>2024</v>
      </c>
    </row>
    <row r="160" spans="1:47" s="2" customFormat="1" ht="12">
      <c r="A160" s="41"/>
      <c r="B160" s="42"/>
      <c r="C160" s="43"/>
      <c r="D160" s="263" t="s">
        <v>202</v>
      </c>
      <c r="E160" s="43"/>
      <c r="F160" s="264" t="s">
        <v>2023</v>
      </c>
      <c r="G160" s="43"/>
      <c r="H160" s="43"/>
      <c r="I160" s="221"/>
      <c r="J160" s="43"/>
      <c r="K160" s="43"/>
      <c r="L160" s="44"/>
      <c r="M160" s="265"/>
      <c r="N160" s="266"/>
      <c r="O160" s="94"/>
      <c r="P160" s="94"/>
      <c r="Q160" s="94"/>
      <c r="R160" s="94"/>
      <c r="S160" s="94"/>
      <c r="T160" s="95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8" t="s">
        <v>202</v>
      </c>
      <c r="AU160" s="18" t="s">
        <v>92</v>
      </c>
    </row>
    <row r="161" spans="1:51" s="13" customFormat="1" ht="12">
      <c r="A161" s="13"/>
      <c r="B161" s="267"/>
      <c r="C161" s="268"/>
      <c r="D161" s="263" t="s">
        <v>203</v>
      </c>
      <c r="E161" s="269" t="s">
        <v>1</v>
      </c>
      <c r="F161" s="270" t="s">
        <v>2025</v>
      </c>
      <c r="G161" s="268"/>
      <c r="H161" s="271">
        <v>74.4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7" t="s">
        <v>203</v>
      </c>
      <c r="AU161" s="277" t="s">
        <v>92</v>
      </c>
      <c r="AV161" s="13" t="s">
        <v>92</v>
      </c>
      <c r="AW161" s="13" t="s">
        <v>35</v>
      </c>
      <c r="AX161" s="13" t="s">
        <v>90</v>
      </c>
      <c r="AY161" s="277" t="s">
        <v>195</v>
      </c>
    </row>
    <row r="162" spans="1:65" s="2" customFormat="1" ht="33" customHeight="1">
      <c r="A162" s="41"/>
      <c r="B162" s="42"/>
      <c r="C162" s="250" t="s">
        <v>263</v>
      </c>
      <c r="D162" s="250" t="s">
        <v>196</v>
      </c>
      <c r="E162" s="251" t="s">
        <v>2026</v>
      </c>
      <c r="F162" s="252" t="s">
        <v>2027</v>
      </c>
      <c r="G162" s="253" t="s">
        <v>255</v>
      </c>
      <c r="H162" s="254">
        <v>6</v>
      </c>
      <c r="I162" s="255"/>
      <c r="J162" s="256">
        <f>ROUND(I162*H162,2)</f>
        <v>0</v>
      </c>
      <c r="K162" s="257"/>
      <c r="L162" s="44"/>
      <c r="M162" s="258" t="s">
        <v>1</v>
      </c>
      <c r="N162" s="259" t="s">
        <v>47</v>
      </c>
      <c r="O162" s="94"/>
      <c r="P162" s="260">
        <f>O162*H162</f>
        <v>0</v>
      </c>
      <c r="Q162" s="260">
        <v>0</v>
      </c>
      <c r="R162" s="260">
        <f>Q162*H162</f>
        <v>0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200</v>
      </c>
      <c r="AT162" s="262" t="s">
        <v>196</v>
      </c>
      <c r="AU162" s="262" t="s">
        <v>92</v>
      </c>
      <c r="AY162" s="18" t="s">
        <v>195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200</v>
      </c>
      <c r="BM162" s="262" t="s">
        <v>2028</v>
      </c>
    </row>
    <row r="163" spans="1:47" s="2" customFormat="1" ht="12">
      <c r="A163" s="41"/>
      <c r="B163" s="42"/>
      <c r="C163" s="43"/>
      <c r="D163" s="263" t="s">
        <v>202</v>
      </c>
      <c r="E163" s="43"/>
      <c r="F163" s="264" t="s">
        <v>2027</v>
      </c>
      <c r="G163" s="43"/>
      <c r="H163" s="43"/>
      <c r="I163" s="221"/>
      <c r="J163" s="43"/>
      <c r="K163" s="43"/>
      <c r="L163" s="44"/>
      <c r="M163" s="265"/>
      <c r="N163" s="266"/>
      <c r="O163" s="94"/>
      <c r="P163" s="94"/>
      <c r="Q163" s="94"/>
      <c r="R163" s="94"/>
      <c r="S163" s="94"/>
      <c r="T163" s="95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8" t="s">
        <v>202</v>
      </c>
      <c r="AU163" s="18" t="s">
        <v>92</v>
      </c>
    </row>
    <row r="164" spans="1:65" s="2" customFormat="1" ht="16.5" customHeight="1">
      <c r="A164" s="41"/>
      <c r="B164" s="42"/>
      <c r="C164" s="278" t="s">
        <v>99</v>
      </c>
      <c r="D164" s="278" t="s">
        <v>206</v>
      </c>
      <c r="E164" s="279" t="s">
        <v>2029</v>
      </c>
      <c r="F164" s="280" t="s">
        <v>2030</v>
      </c>
      <c r="G164" s="281" t="s">
        <v>268</v>
      </c>
      <c r="H164" s="282">
        <v>12</v>
      </c>
      <c r="I164" s="283"/>
      <c r="J164" s="284">
        <f>ROUND(I164*H164,2)</f>
        <v>0</v>
      </c>
      <c r="K164" s="285"/>
      <c r="L164" s="286"/>
      <c r="M164" s="287" t="s">
        <v>1</v>
      </c>
      <c r="N164" s="288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209</v>
      </c>
      <c r="AT164" s="262" t="s">
        <v>206</v>
      </c>
      <c r="AU164" s="262" t="s">
        <v>92</v>
      </c>
      <c r="AY164" s="18" t="s">
        <v>195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200</v>
      </c>
      <c r="BM164" s="262" t="s">
        <v>2031</v>
      </c>
    </row>
    <row r="165" spans="1:47" s="2" customFormat="1" ht="12">
      <c r="A165" s="41"/>
      <c r="B165" s="42"/>
      <c r="C165" s="43"/>
      <c r="D165" s="263" t="s">
        <v>202</v>
      </c>
      <c r="E165" s="43"/>
      <c r="F165" s="264" t="s">
        <v>2030</v>
      </c>
      <c r="G165" s="43"/>
      <c r="H165" s="43"/>
      <c r="I165" s="221"/>
      <c r="J165" s="43"/>
      <c r="K165" s="43"/>
      <c r="L165" s="44"/>
      <c r="M165" s="265"/>
      <c r="N165" s="266"/>
      <c r="O165" s="94"/>
      <c r="P165" s="94"/>
      <c r="Q165" s="94"/>
      <c r="R165" s="94"/>
      <c r="S165" s="94"/>
      <c r="T165" s="95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8" t="s">
        <v>202</v>
      </c>
      <c r="AU165" s="18" t="s">
        <v>92</v>
      </c>
    </row>
    <row r="166" spans="1:65" s="2" customFormat="1" ht="24.15" customHeight="1">
      <c r="A166" s="41"/>
      <c r="B166" s="42"/>
      <c r="C166" s="250" t="s">
        <v>277</v>
      </c>
      <c r="D166" s="250" t="s">
        <v>196</v>
      </c>
      <c r="E166" s="251" t="s">
        <v>2032</v>
      </c>
      <c r="F166" s="252" t="s">
        <v>2033</v>
      </c>
      <c r="G166" s="253" t="s">
        <v>199</v>
      </c>
      <c r="H166" s="254">
        <v>52</v>
      </c>
      <c r="I166" s="255"/>
      <c r="J166" s="256">
        <f>ROUND(I166*H166,2)</f>
        <v>0</v>
      </c>
      <c r="K166" s="257"/>
      <c r="L166" s="44"/>
      <c r="M166" s="258" t="s">
        <v>1</v>
      </c>
      <c r="N166" s="259" t="s">
        <v>47</v>
      </c>
      <c r="O166" s="94"/>
      <c r="P166" s="260">
        <f>O166*H166</f>
        <v>0</v>
      </c>
      <c r="Q166" s="260">
        <v>0</v>
      </c>
      <c r="R166" s="260">
        <f>Q166*H166</f>
        <v>0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200</v>
      </c>
      <c r="AT166" s="262" t="s">
        <v>196</v>
      </c>
      <c r="AU166" s="262" t="s">
        <v>92</v>
      </c>
      <c r="AY166" s="18" t="s">
        <v>195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200</v>
      </c>
      <c r="BM166" s="262" t="s">
        <v>2034</v>
      </c>
    </row>
    <row r="167" spans="1:47" s="2" customFormat="1" ht="12">
      <c r="A167" s="41"/>
      <c r="B167" s="42"/>
      <c r="C167" s="43"/>
      <c r="D167" s="263" t="s">
        <v>202</v>
      </c>
      <c r="E167" s="43"/>
      <c r="F167" s="264" t="s">
        <v>2033</v>
      </c>
      <c r="G167" s="43"/>
      <c r="H167" s="43"/>
      <c r="I167" s="221"/>
      <c r="J167" s="43"/>
      <c r="K167" s="43"/>
      <c r="L167" s="44"/>
      <c r="M167" s="265"/>
      <c r="N167" s="266"/>
      <c r="O167" s="94"/>
      <c r="P167" s="94"/>
      <c r="Q167" s="94"/>
      <c r="R167" s="94"/>
      <c r="S167" s="94"/>
      <c r="T167" s="95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8" t="s">
        <v>202</v>
      </c>
      <c r="AU167" s="18" t="s">
        <v>92</v>
      </c>
    </row>
    <row r="168" spans="1:51" s="13" customFormat="1" ht="12">
      <c r="A168" s="13"/>
      <c r="B168" s="267"/>
      <c r="C168" s="268"/>
      <c r="D168" s="263" t="s">
        <v>203</v>
      </c>
      <c r="E168" s="269" t="s">
        <v>1</v>
      </c>
      <c r="F168" s="270" t="s">
        <v>2035</v>
      </c>
      <c r="G168" s="268"/>
      <c r="H168" s="271">
        <v>52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203</v>
      </c>
      <c r="AU168" s="277" t="s">
        <v>92</v>
      </c>
      <c r="AV168" s="13" t="s">
        <v>92</v>
      </c>
      <c r="AW168" s="13" t="s">
        <v>35</v>
      </c>
      <c r="AX168" s="13" t="s">
        <v>90</v>
      </c>
      <c r="AY168" s="277" t="s">
        <v>195</v>
      </c>
    </row>
    <row r="169" spans="1:63" s="12" customFormat="1" ht="22.8" customHeight="1">
      <c r="A169" s="12"/>
      <c r="B169" s="236"/>
      <c r="C169" s="237"/>
      <c r="D169" s="238" t="s">
        <v>81</v>
      </c>
      <c r="E169" s="321" t="s">
        <v>92</v>
      </c>
      <c r="F169" s="321" t="s">
        <v>194</v>
      </c>
      <c r="G169" s="237"/>
      <c r="H169" s="237"/>
      <c r="I169" s="240"/>
      <c r="J169" s="322">
        <f>BK169</f>
        <v>0</v>
      </c>
      <c r="K169" s="237"/>
      <c r="L169" s="242"/>
      <c r="M169" s="243"/>
      <c r="N169" s="244"/>
      <c r="O169" s="244"/>
      <c r="P169" s="245">
        <f>SUM(P170:P177)</f>
        <v>0</v>
      </c>
      <c r="Q169" s="244"/>
      <c r="R169" s="245">
        <f>SUM(R170:R177)</f>
        <v>0</v>
      </c>
      <c r="S169" s="244"/>
      <c r="T169" s="246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7" t="s">
        <v>90</v>
      </c>
      <c r="AT169" s="248" t="s">
        <v>81</v>
      </c>
      <c r="AU169" s="248" t="s">
        <v>90</v>
      </c>
      <c r="AY169" s="247" t="s">
        <v>195</v>
      </c>
      <c r="BK169" s="249">
        <f>SUM(BK170:BK177)</f>
        <v>0</v>
      </c>
    </row>
    <row r="170" spans="1:65" s="2" customFormat="1" ht="24.15" customHeight="1">
      <c r="A170" s="41"/>
      <c r="B170" s="42"/>
      <c r="C170" s="250" t="s">
        <v>287</v>
      </c>
      <c r="D170" s="250" t="s">
        <v>196</v>
      </c>
      <c r="E170" s="251" t="s">
        <v>2036</v>
      </c>
      <c r="F170" s="252" t="s">
        <v>2037</v>
      </c>
      <c r="G170" s="253" t="s">
        <v>255</v>
      </c>
      <c r="H170" s="254">
        <v>0.648</v>
      </c>
      <c r="I170" s="255"/>
      <c r="J170" s="256">
        <f>ROUND(I170*H170,2)</f>
        <v>0</v>
      </c>
      <c r="K170" s="257"/>
      <c r="L170" s="44"/>
      <c r="M170" s="258" t="s">
        <v>1</v>
      </c>
      <c r="N170" s="259" t="s">
        <v>47</v>
      </c>
      <c r="O170" s="94"/>
      <c r="P170" s="260">
        <f>O170*H170</f>
        <v>0</v>
      </c>
      <c r="Q170" s="260">
        <v>0</v>
      </c>
      <c r="R170" s="260">
        <f>Q170*H170</f>
        <v>0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200</v>
      </c>
      <c r="AT170" s="262" t="s">
        <v>196</v>
      </c>
      <c r="AU170" s="262" t="s">
        <v>92</v>
      </c>
      <c r="AY170" s="18" t="s">
        <v>195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200</v>
      </c>
      <c r="BM170" s="262" t="s">
        <v>2038</v>
      </c>
    </row>
    <row r="171" spans="1:47" s="2" customFormat="1" ht="12">
      <c r="A171" s="41"/>
      <c r="B171" s="42"/>
      <c r="C171" s="43"/>
      <c r="D171" s="263" t="s">
        <v>202</v>
      </c>
      <c r="E171" s="43"/>
      <c r="F171" s="264" t="s">
        <v>2037</v>
      </c>
      <c r="G171" s="43"/>
      <c r="H171" s="43"/>
      <c r="I171" s="221"/>
      <c r="J171" s="43"/>
      <c r="K171" s="43"/>
      <c r="L171" s="44"/>
      <c r="M171" s="265"/>
      <c r="N171" s="266"/>
      <c r="O171" s="94"/>
      <c r="P171" s="94"/>
      <c r="Q171" s="94"/>
      <c r="R171" s="94"/>
      <c r="S171" s="94"/>
      <c r="T171" s="95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8" t="s">
        <v>202</v>
      </c>
      <c r="AU171" s="18" t="s">
        <v>92</v>
      </c>
    </row>
    <row r="172" spans="1:51" s="13" customFormat="1" ht="12">
      <c r="A172" s="13"/>
      <c r="B172" s="267"/>
      <c r="C172" s="268"/>
      <c r="D172" s="263" t="s">
        <v>203</v>
      </c>
      <c r="E172" s="269" t="s">
        <v>1</v>
      </c>
      <c r="F172" s="270" t="s">
        <v>2039</v>
      </c>
      <c r="G172" s="268"/>
      <c r="H172" s="271">
        <v>0.648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203</v>
      </c>
      <c r="AU172" s="277" t="s">
        <v>92</v>
      </c>
      <c r="AV172" s="13" t="s">
        <v>92</v>
      </c>
      <c r="AW172" s="13" t="s">
        <v>35</v>
      </c>
      <c r="AX172" s="13" t="s">
        <v>90</v>
      </c>
      <c r="AY172" s="277" t="s">
        <v>195</v>
      </c>
    </row>
    <row r="173" spans="1:65" s="2" customFormat="1" ht="16.5" customHeight="1">
      <c r="A173" s="41"/>
      <c r="B173" s="42"/>
      <c r="C173" s="250" t="s">
        <v>292</v>
      </c>
      <c r="D173" s="250" t="s">
        <v>196</v>
      </c>
      <c r="E173" s="251" t="s">
        <v>293</v>
      </c>
      <c r="F173" s="252" t="s">
        <v>294</v>
      </c>
      <c r="G173" s="253" t="s">
        <v>199</v>
      </c>
      <c r="H173" s="254">
        <v>2.16</v>
      </c>
      <c r="I173" s="255"/>
      <c r="J173" s="256">
        <f>ROUND(I173*H173,2)</f>
        <v>0</v>
      </c>
      <c r="K173" s="257"/>
      <c r="L173" s="44"/>
      <c r="M173" s="258" t="s">
        <v>1</v>
      </c>
      <c r="N173" s="259" t="s">
        <v>47</v>
      </c>
      <c r="O173" s="94"/>
      <c r="P173" s="260">
        <f>O173*H173</f>
        <v>0</v>
      </c>
      <c r="Q173" s="260">
        <v>0</v>
      </c>
      <c r="R173" s="260">
        <f>Q173*H173</f>
        <v>0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200</v>
      </c>
      <c r="AT173" s="262" t="s">
        <v>196</v>
      </c>
      <c r="AU173" s="262" t="s">
        <v>92</v>
      </c>
      <c r="AY173" s="18" t="s">
        <v>195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200</v>
      </c>
      <c r="BM173" s="262" t="s">
        <v>2040</v>
      </c>
    </row>
    <row r="174" spans="1:47" s="2" customFormat="1" ht="12">
      <c r="A174" s="41"/>
      <c r="B174" s="42"/>
      <c r="C174" s="43"/>
      <c r="D174" s="263" t="s">
        <v>202</v>
      </c>
      <c r="E174" s="43"/>
      <c r="F174" s="264" t="s">
        <v>294</v>
      </c>
      <c r="G174" s="43"/>
      <c r="H174" s="43"/>
      <c r="I174" s="221"/>
      <c r="J174" s="43"/>
      <c r="K174" s="43"/>
      <c r="L174" s="44"/>
      <c r="M174" s="265"/>
      <c r="N174" s="266"/>
      <c r="O174" s="94"/>
      <c r="P174" s="94"/>
      <c r="Q174" s="94"/>
      <c r="R174" s="94"/>
      <c r="S174" s="94"/>
      <c r="T174" s="95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8" t="s">
        <v>202</v>
      </c>
      <c r="AU174" s="18" t="s">
        <v>92</v>
      </c>
    </row>
    <row r="175" spans="1:51" s="13" customFormat="1" ht="12">
      <c r="A175" s="13"/>
      <c r="B175" s="267"/>
      <c r="C175" s="268"/>
      <c r="D175" s="263" t="s">
        <v>203</v>
      </c>
      <c r="E175" s="269" t="s">
        <v>1</v>
      </c>
      <c r="F175" s="270" t="s">
        <v>2041</v>
      </c>
      <c r="G175" s="268"/>
      <c r="H175" s="271">
        <v>2.16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7" t="s">
        <v>203</v>
      </c>
      <c r="AU175" s="277" t="s">
        <v>92</v>
      </c>
      <c r="AV175" s="13" t="s">
        <v>92</v>
      </c>
      <c r="AW175" s="13" t="s">
        <v>35</v>
      </c>
      <c r="AX175" s="13" t="s">
        <v>90</v>
      </c>
      <c r="AY175" s="277" t="s">
        <v>195</v>
      </c>
    </row>
    <row r="176" spans="1:65" s="2" customFormat="1" ht="16.5" customHeight="1">
      <c r="A176" s="41"/>
      <c r="B176" s="42"/>
      <c r="C176" s="250" t="s">
        <v>297</v>
      </c>
      <c r="D176" s="250" t="s">
        <v>196</v>
      </c>
      <c r="E176" s="251" t="s">
        <v>298</v>
      </c>
      <c r="F176" s="252" t="s">
        <v>299</v>
      </c>
      <c r="G176" s="253" t="s">
        <v>199</v>
      </c>
      <c r="H176" s="254">
        <v>2.16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200</v>
      </c>
      <c r="AT176" s="262" t="s">
        <v>196</v>
      </c>
      <c r="AU176" s="262" t="s">
        <v>92</v>
      </c>
      <c r="AY176" s="18" t="s">
        <v>195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200</v>
      </c>
      <c r="BM176" s="262" t="s">
        <v>2042</v>
      </c>
    </row>
    <row r="177" spans="1:47" s="2" customFormat="1" ht="12">
      <c r="A177" s="41"/>
      <c r="B177" s="42"/>
      <c r="C177" s="43"/>
      <c r="D177" s="263" t="s">
        <v>202</v>
      </c>
      <c r="E177" s="43"/>
      <c r="F177" s="264" t="s">
        <v>299</v>
      </c>
      <c r="G177" s="43"/>
      <c r="H177" s="43"/>
      <c r="I177" s="221"/>
      <c r="J177" s="43"/>
      <c r="K177" s="43"/>
      <c r="L177" s="44"/>
      <c r="M177" s="265"/>
      <c r="N177" s="266"/>
      <c r="O177" s="94"/>
      <c r="P177" s="94"/>
      <c r="Q177" s="94"/>
      <c r="R177" s="94"/>
      <c r="S177" s="94"/>
      <c r="T177" s="95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8" t="s">
        <v>202</v>
      </c>
      <c r="AU177" s="18" t="s">
        <v>92</v>
      </c>
    </row>
    <row r="178" spans="1:63" s="12" customFormat="1" ht="22.8" customHeight="1">
      <c r="A178" s="12"/>
      <c r="B178" s="236"/>
      <c r="C178" s="237"/>
      <c r="D178" s="238" t="s">
        <v>81</v>
      </c>
      <c r="E178" s="321" t="s">
        <v>212</v>
      </c>
      <c r="F178" s="321" t="s">
        <v>466</v>
      </c>
      <c r="G178" s="237"/>
      <c r="H178" s="237"/>
      <c r="I178" s="240"/>
      <c r="J178" s="322">
        <f>BK178</f>
        <v>0</v>
      </c>
      <c r="K178" s="237"/>
      <c r="L178" s="242"/>
      <c r="M178" s="243"/>
      <c r="N178" s="244"/>
      <c r="O178" s="244"/>
      <c r="P178" s="245">
        <f>SUM(P179:P182)</f>
        <v>0</v>
      </c>
      <c r="Q178" s="244"/>
      <c r="R178" s="245">
        <f>SUM(R179:R182)</f>
        <v>0.032</v>
      </c>
      <c r="S178" s="244"/>
      <c r="T178" s="246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7" t="s">
        <v>90</v>
      </c>
      <c r="AT178" s="248" t="s">
        <v>81</v>
      </c>
      <c r="AU178" s="248" t="s">
        <v>90</v>
      </c>
      <c r="AY178" s="247" t="s">
        <v>195</v>
      </c>
      <c r="BK178" s="249">
        <f>SUM(BK179:BK182)</f>
        <v>0</v>
      </c>
    </row>
    <row r="179" spans="1:65" s="2" customFormat="1" ht="24.15" customHeight="1">
      <c r="A179" s="41"/>
      <c r="B179" s="42"/>
      <c r="C179" s="250" t="s">
        <v>8</v>
      </c>
      <c r="D179" s="250" t="s">
        <v>196</v>
      </c>
      <c r="E179" s="251" t="s">
        <v>2043</v>
      </c>
      <c r="F179" s="252" t="s">
        <v>2044</v>
      </c>
      <c r="G179" s="253" t="s">
        <v>353</v>
      </c>
      <c r="H179" s="254">
        <v>1</v>
      </c>
      <c r="I179" s="255"/>
      <c r="J179" s="256">
        <f>ROUND(I179*H179,2)</f>
        <v>0</v>
      </c>
      <c r="K179" s="257"/>
      <c r="L179" s="44"/>
      <c r="M179" s="258" t="s">
        <v>1</v>
      </c>
      <c r="N179" s="259" t="s">
        <v>47</v>
      </c>
      <c r="O179" s="94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200</v>
      </c>
      <c r="AT179" s="262" t="s">
        <v>196</v>
      </c>
      <c r="AU179" s="262" t="s">
        <v>92</v>
      </c>
      <c r="AY179" s="18" t="s">
        <v>195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200</v>
      </c>
      <c r="BM179" s="262" t="s">
        <v>2045</v>
      </c>
    </row>
    <row r="180" spans="1:47" s="2" customFormat="1" ht="12">
      <c r="A180" s="41"/>
      <c r="B180" s="42"/>
      <c r="C180" s="43"/>
      <c r="D180" s="263" t="s">
        <v>202</v>
      </c>
      <c r="E180" s="43"/>
      <c r="F180" s="264" t="s">
        <v>2044</v>
      </c>
      <c r="G180" s="43"/>
      <c r="H180" s="43"/>
      <c r="I180" s="221"/>
      <c r="J180" s="43"/>
      <c r="K180" s="43"/>
      <c r="L180" s="44"/>
      <c r="M180" s="265"/>
      <c r="N180" s="266"/>
      <c r="O180" s="94"/>
      <c r="P180" s="94"/>
      <c r="Q180" s="94"/>
      <c r="R180" s="94"/>
      <c r="S180" s="94"/>
      <c r="T180" s="95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8" t="s">
        <v>202</v>
      </c>
      <c r="AU180" s="18" t="s">
        <v>92</v>
      </c>
    </row>
    <row r="181" spans="1:65" s="2" customFormat="1" ht="21.75" customHeight="1">
      <c r="A181" s="41"/>
      <c r="B181" s="42"/>
      <c r="C181" s="278" t="s">
        <v>308</v>
      </c>
      <c r="D181" s="278" t="s">
        <v>206</v>
      </c>
      <c r="E181" s="279" t="s">
        <v>2046</v>
      </c>
      <c r="F181" s="280" t="s">
        <v>2047</v>
      </c>
      <c r="G181" s="281" t="s">
        <v>353</v>
      </c>
      <c r="H181" s="282">
        <v>1</v>
      </c>
      <c r="I181" s="283"/>
      <c r="J181" s="284">
        <f>ROUND(I181*H181,2)</f>
        <v>0</v>
      </c>
      <c r="K181" s="285"/>
      <c r="L181" s="286"/>
      <c r="M181" s="287" t="s">
        <v>1</v>
      </c>
      <c r="N181" s="288" t="s">
        <v>47</v>
      </c>
      <c r="O181" s="94"/>
      <c r="P181" s="260">
        <f>O181*H181</f>
        <v>0</v>
      </c>
      <c r="Q181" s="260">
        <v>0.032</v>
      </c>
      <c r="R181" s="260">
        <f>Q181*H181</f>
        <v>0.032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209</v>
      </c>
      <c r="AT181" s="262" t="s">
        <v>206</v>
      </c>
      <c r="AU181" s="262" t="s">
        <v>92</v>
      </c>
      <c r="AY181" s="18" t="s">
        <v>195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200</v>
      </c>
      <c r="BM181" s="262" t="s">
        <v>2048</v>
      </c>
    </row>
    <row r="182" spans="1:47" s="2" customFormat="1" ht="12">
      <c r="A182" s="41"/>
      <c r="B182" s="42"/>
      <c r="C182" s="43"/>
      <c r="D182" s="263" t="s">
        <v>202</v>
      </c>
      <c r="E182" s="43"/>
      <c r="F182" s="264" t="s">
        <v>2047</v>
      </c>
      <c r="G182" s="43"/>
      <c r="H182" s="43"/>
      <c r="I182" s="221"/>
      <c r="J182" s="43"/>
      <c r="K182" s="43"/>
      <c r="L182" s="44"/>
      <c r="M182" s="265"/>
      <c r="N182" s="266"/>
      <c r="O182" s="94"/>
      <c r="P182" s="94"/>
      <c r="Q182" s="94"/>
      <c r="R182" s="94"/>
      <c r="S182" s="94"/>
      <c r="T182" s="9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8" t="s">
        <v>202</v>
      </c>
      <c r="AU182" s="18" t="s">
        <v>92</v>
      </c>
    </row>
    <row r="183" spans="1:63" s="12" customFormat="1" ht="22.8" customHeight="1">
      <c r="A183" s="12"/>
      <c r="B183" s="236"/>
      <c r="C183" s="237"/>
      <c r="D183" s="238" t="s">
        <v>81</v>
      </c>
      <c r="E183" s="321" t="s">
        <v>209</v>
      </c>
      <c r="F183" s="321" t="s">
        <v>1880</v>
      </c>
      <c r="G183" s="237"/>
      <c r="H183" s="237"/>
      <c r="I183" s="240"/>
      <c r="J183" s="322">
        <f>BK183</f>
        <v>0</v>
      </c>
      <c r="K183" s="237"/>
      <c r="L183" s="242"/>
      <c r="M183" s="243"/>
      <c r="N183" s="244"/>
      <c r="O183" s="244"/>
      <c r="P183" s="245">
        <f>P184+SUM(P185:P220)</f>
        <v>0</v>
      </c>
      <c r="Q183" s="244"/>
      <c r="R183" s="245">
        <f>R184+SUM(R185:R220)</f>
        <v>1.4513863999999999</v>
      </c>
      <c r="S183" s="244"/>
      <c r="T183" s="246">
        <f>T184+SUM(T185:T220)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7" t="s">
        <v>90</v>
      </c>
      <c r="AT183" s="248" t="s">
        <v>81</v>
      </c>
      <c r="AU183" s="248" t="s">
        <v>90</v>
      </c>
      <c r="AY183" s="247" t="s">
        <v>195</v>
      </c>
      <c r="BK183" s="249">
        <f>BK184+SUM(BK185:BK220)</f>
        <v>0</v>
      </c>
    </row>
    <row r="184" spans="1:65" s="2" customFormat="1" ht="24.15" customHeight="1">
      <c r="A184" s="41"/>
      <c r="B184" s="42"/>
      <c r="C184" s="250" t="s">
        <v>315</v>
      </c>
      <c r="D184" s="250" t="s">
        <v>196</v>
      </c>
      <c r="E184" s="251" t="s">
        <v>2049</v>
      </c>
      <c r="F184" s="252" t="s">
        <v>2050</v>
      </c>
      <c r="G184" s="253" t="s">
        <v>255</v>
      </c>
      <c r="H184" s="254">
        <v>2.6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200</v>
      </c>
      <c r="AT184" s="262" t="s">
        <v>196</v>
      </c>
      <c r="AU184" s="262" t="s">
        <v>92</v>
      </c>
      <c r="AY184" s="18" t="s">
        <v>195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200</v>
      </c>
      <c r="BM184" s="262" t="s">
        <v>2051</v>
      </c>
    </row>
    <row r="185" spans="1:47" s="2" customFormat="1" ht="12">
      <c r="A185" s="41"/>
      <c r="B185" s="42"/>
      <c r="C185" s="43"/>
      <c r="D185" s="263" t="s">
        <v>202</v>
      </c>
      <c r="E185" s="43"/>
      <c r="F185" s="264" t="s">
        <v>2050</v>
      </c>
      <c r="G185" s="43"/>
      <c r="H185" s="43"/>
      <c r="I185" s="221"/>
      <c r="J185" s="43"/>
      <c r="K185" s="43"/>
      <c r="L185" s="44"/>
      <c r="M185" s="265"/>
      <c r="N185" s="266"/>
      <c r="O185" s="94"/>
      <c r="P185" s="94"/>
      <c r="Q185" s="94"/>
      <c r="R185" s="94"/>
      <c r="S185" s="94"/>
      <c r="T185" s="9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8" t="s">
        <v>202</v>
      </c>
      <c r="AU185" s="18" t="s">
        <v>92</v>
      </c>
    </row>
    <row r="186" spans="1:51" s="13" customFormat="1" ht="12">
      <c r="A186" s="13"/>
      <c r="B186" s="267"/>
      <c r="C186" s="268"/>
      <c r="D186" s="263" t="s">
        <v>203</v>
      </c>
      <c r="E186" s="269" t="s">
        <v>1</v>
      </c>
      <c r="F186" s="270" t="s">
        <v>2052</v>
      </c>
      <c r="G186" s="268"/>
      <c r="H186" s="271">
        <v>2.6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7" t="s">
        <v>203</v>
      </c>
      <c r="AU186" s="277" t="s">
        <v>92</v>
      </c>
      <c r="AV186" s="13" t="s">
        <v>92</v>
      </c>
      <c r="AW186" s="13" t="s">
        <v>35</v>
      </c>
      <c r="AX186" s="13" t="s">
        <v>90</v>
      </c>
      <c r="AY186" s="277" t="s">
        <v>195</v>
      </c>
    </row>
    <row r="187" spans="1:65" s="2" customFormat="1" ht="21.75" customHeight="1">
      <c r="A187" s="41"/>
      <c r="B187" s="42"/>
      <c r="C187" s="250" t="s">
        <v>321</v>
      </c>
      <c r="D187" s="250" t="s">
        <v>196</v>
      </c>
      <c r="E187" s="251" t="s">
        <v>2053</v>
      </c>
      <c r="F187" s="252" t="s">
        <v>2054</v>
      </c>
      <c r="G187" s="253" t="s">
        <v>353</v>
      </c>
      <c r="H187" s="254">
        <v>2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200</v>
      </c>
      <c r="AT187" s="262" t="s">
        <v>196</v>
      </c>
      <c r="AU187" s="262" t="s">
        <v>92</v>
      </c>
      <c r="AY187" s="18" t="s">
        <v>195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200</v>
      </c>
      <c r="BM187" s="262" t="s">
        <v>2055</v>
      </c>
    </row>
    <row r="188" spans="1:47" s="2" customFormat="1" ht="12">
      <c r="A188" s="41"/>
      <c r="B188" s="42"/>
      <c r="C188" s="43"/>
      <c r="D188" s="263" t="s">
        <v>202</v>
      </c>
      <c r="E188" s="43"/>
      <c r="F188" s="264" t="s">
        <v>2054</v>
      </c>
      <c r="G188" s="43"/>
      <c r="H188" s="43"/>
      <c r="I188" s="221"/>
      <c r="J188" s="43"/>
      <c r="K188" s="43"/>
      <c r="L188" s="44"/>
      <c r="M188" s="265"/>
      <c r="N188" s="266"/>
      <c r="O188" s="94"/>
      <c r="P188" s="94"/>
      <c r="Q188" s="94"/>
      <c r="R188" s="94"/>
      <c r="S188" s="94"/>
      <c r="T188" s="9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8" t="s">
        <v>202</v>
      </c>
      <c r="AU188" s="18" t="s">
        <v>92</v>
      </c>
    </row>
    <row r="189" spans="1:65" s="2" customFormat="1" ht="24.15" customHeight="1">
      <c r="A189" s="41"/>
      <c r="B189" s="42"/>
      <c r="C189" s="278" t="s">
        <v>325</v>
      </c>
      <c r="D189" s="278" t="s">
        <v>206</v>
      </c>
      <c r="E189" s="279" t="s">
        <v>2056</v>
      </c>
      <c r="F189" s="280" t="s">
        <v>2057</v>
      </c>
      <c r="G189" s="281" t="s">
        <v>353</v>
      </c>
      <c r="H189" s="282">
        <v>2</v>
      </c>
      <c r="I189" s="283"/>
      <c r="J189" s="284">
        <f>ROUND(I189*H189,2)</f>
        <v>0</v>
      </c>
      <c r="K189" s="285"/>
      <c r="L189" s="286"/>
      <c r="M189" s="287" t="s">
        <v>1</v>
      </c>
      <c r="N189" s="288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209</v>
      </c>
      <c r="AT189" s="262" t="s">
        <v>206</v>
      </c>
      <c r="AU189" s="262" t="s">
        <v>92</v>
      </c>
      <c r="AY189" s="18" t="s">
        <v>195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200</v>
      </c>
      <c r="BM189" s="262" t="s">
        <v>2058</v>
      </c>
    </row>
    <row r="190" spans="1:47" s="2" customFormat="1" ht="12">
      <c r="A190" s="41"/>
      <c r="B190" s="42"/>
      <c r="C190" s="43"/>
      <c r="D190" s="263" t="s">
        <v>202</v>
      </c>
      <c r="E190" s="43"/>
      <c r="F190" s="264" t="s">
        <v>2057</v>
      </c>
      <c r="G190" s="43"/>
      <c r="H190" s="43"/>
      <c r="I190" s="221"/>
      <c r="J190" s="43"/>
      <c r="K190" s="43"/>
      <c r="L190" s="44"/>
      <c r="M190" s="265"/>
      <c r="N190" s="266"/>
      <c r="O190" s="94"/>
      <c r="P190" s="94"/>
      <c r="Q190" s="94"/>
      <c r="R190" s="94"/>
      <c r="S190" s="94"/>
      <c r="T190" s="9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8" t="s">
        <v>202</v>
      </c>
      <c r="AU190" s="18" t="s">
        <v>92</v>
      </c>
    </row>
    <row r="191" spans="1:65" s="2" customFormat="1" ht="16.5" customHeight="1">
      <c r="A191" s="41"/>
      <c r="B191" s="42"/>
      <c r="C191" s="250" t="s">
        <v>343</v>
      </c>
      <c r="D191" s="250" t="s">
        <v>196</v>
      </c>
      <c r="E191" s="251" t="s">
        <v>2059</v>
      </c>
      <c r="F191" s="252" t="s">
        <v>2060</v>
      </c>
      <c r="G191" s="253" t="s">
        <v>353</v>
      </c>
      <c r="H191" s="254">
        <v>1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200</v>
      </c>
      <c r="AT191" s="262" t="s">
        <v>196</v>
      </c>
      <c r="AU191" s="262" t="s">
        <v>92</v>
      </c>
      <c r="AY191" s="18" t="s">
        <v>195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200</v>
      </c>
      <c r="BM191" s="262" t="s">
        <v>2061</v>
      </c>
    </row>
    <row r="192" spans="1:47" s="2" customFormat="1" ht="12">
      <c r="A192" s="41"/>
      <c r="B192" s="42"/>
      <c r="C192" s="43"/>
      <c r="D192" s="263" t="s">
        <v>202</v>
      </c>
      <c r="E192" s="43"/>
      <c r="F192" s="264" t="s">
        <v>2060</v>
      </c>
      <c r="G192" s="43"/>
      <c r="H192" s="43"/>
      <c r="I192" s="221"/>
      <c r="J192" s="43"/>
      <c r="K192" s="43"/>
      <c r="L192" s="44"/>
      <c r="M192" s="265"/>
      <c r="N192" s="266"/>
      <c r="O192" s="94"/>
      <c r="P192" s="94"/>
      <c r="Q192" s="94"/>
      <c r="R192" s="94"/>
      <c r="S192" s="94"/>
      <c r="T192" s="9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8" t="s">
        <v>202</v>
      </c>
      <c r="AU192" s="18" t="s">
        <v>92</v>
      </c>
    </row>
    <row r="193" spans="1:65" s="2" customFormat="1" ht="24.15" customHeight="1">
      <c r="A193" s="41"/>
      <c r="B193" s="42"/>
      <c r="C193" s="250" t="s">
        <v>7</v>
      </c>
      <c r="D193" s="250" t="s">
        <v>196</v>
      </c>
      <c r="E193" s="251" t="s">
        <v>2062</v>
      </c>
      <c r="F193" s="252" t="s">
        <v>2063</v>
      </c>
      <c r="G193" s="253" t="s">
        <v>215</v>
      </c>
      <c r="H193" s="254">
        <v>52</v>
      </c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2E-05</v>
      </c>
      <c r="R193" s="260">
        <f>Q193*H193</f>
        <v>0.0010400000000000001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200</v>
      </c>
      <c r="AT193" s="262" t="s">
        <v>196</v>
      </c>
      <c r="AU193" s="262" t="s">
        <v>92</v>
      </c>
      <c r="AY193" s="18" t="s">
        <v>195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200</v>
      </c>
      <c r="BM193" s="262" t="s">
        <v>2064</v>
      </c>
    </row>
    <row r="194" spans="1:47" s="2" customFormat="1" ht="12">
      <c r="A194" s="41"/>
      <c r="B194" s="42"/>
      <c r="C194" s="43"/>
      <c r="D194" s="263" t="s">
        <v>202</v>
      </c>
      <c r="E194" s="43"/>
      <c r="F194" s="264" t="s">
        <v>2063</v>
      </c>
      <c r="G194" s="43"/>
      <c r="H194" s="43"/>
      <c r="I194" s="221"/>
      <c r="J194" s="43"/>
      <c r="K194" s="43"/>
      <c r="L194" s="44"/>
      <c r="M194" s="265"/>
      <c r="N194" s="266"/>
      <c r="O194" s="94"/>
      <c r="P194" s="94"/>
      <c r="Q194" s="94"/>
      <c r="R194" s="94"/>
      <c r="S194" s="94"/>
      <c r="T194" s="95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8" t="s">
        <v>202</v>
      </c>
      <c r="AU194" s="18" t="s">
        <v>92</v>
      </c>
    </row>
    <row r="195" spans="1:65" s="2" customFormat="1" ht="24.15" customHeight="1">
      <c r="A195" s="41"/>
      <c r="B195" s="42"/>
      <c r="C195" s="278" t="s">
        <v>355</v>
      </c>
      <c r="D195" s="278" t="s">
        <v>206</v>
      </c>
      <c r="E195" s="279" t="s">
        <v>2065</v>
      </c>
      <c r="F195" s="280" t="s">
        <v>2066</v>
      </c>
      <c r="G195" s="281" t="s">
        <v>215</v>
      </c>
      <c r="H195" s="282">
        <v>52.78</v>
      </c>
      <c r="I195" s="283"/>
      <c r="J195" s="284">
        <f>ROUND(I195*H195,2)</f>
        <v>0</v>
      </c>
      <c r="K195" s="285"/>
      <c r="L195" s="286"/>
      <c r="M195" s="287" t="s">
        <v>1</v>
      </c>
      <c r="N195" s="288" t="s">
        <v>47</v>
      </c>
      <c r="O195" s="94"/>
      <c r="P195" s="260">
        <f>O195*H195</f>
        <v>0</v>
      </c>
      <c r="Q195" s="260">
        <v>0.00588</v>
      </c>
      <c r="R195" s="260">
        <f>Q195*H195</f>
        <v>0.3103464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209</v>
      </c>
      <c r="AT195" s="262" t="s">
        <v>206</v>
      </c>
      <c r="AU195" s="262" t="s">
        <v>92</v>
      </c>
      <c r="AY195" s="18" t="s">
        <v>195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200</v>
      </c>
      <c r="BM195" s="262" t="s">
        <v>2067</v>
      </c>
    </row>
    <row r="196" spans="1:47" s="2" customFormat="1" ht="12">
      <c r="A196" s="41"/>
      <c r="B196" s="42"/>
      <c r="C196" s="43"/>
      <c r="D196" s="263" t="s">
        <v>202</v>
      </c>
      <c r="E196" s="43"/>
      <c r="F196" s="264" t="s">
        <v>2066</v>
      </c>
      <c r="G196" s="43"/>
      <c r="H196" s="43"/>
      <c r="I196" s="221"/>
      <c r="J196" s="43"/>
      <c r="K196" s="43"/>
      <c r="L196" s="44"/>
      <c r="M196" s="265"/>
      <c r="N196" s="266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202</v>
      </c>
      <c r="AU196" s="18" t="s">
        <v>92</v>
      </c>
    </row>
    <row r="197" spans="1:51" s="13" customFormat="1" ht="12">
      <c r="A197" s="13"/>
      <c r="B197" s="267"/>
      <c r="C197" s="268"/>
      <c r="D197" s="263" t="s">
        <v>203</v>
      </c>
      <c r="E197" s="269" t="s">
        <v>1</v>
      </c>
      <c r="F197" s="270" t="s">
        <v>2068</v>
      </c>
      <c r="G197" s="268"/>
      <c r="H197" s="271">
        <v>52.78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7" t="s">
        <v>203</v>
      </c>
      <c r="AU197" s="277" t="s">
        <v>92</v>
      </c>
      <c r="AV197" s="13" t="s">
        <v>92</v>
      </c>
      <c r="AW197" s="13" t="s">
        <v>35</v>
      </c>
      <c r="AX197" s="13" t="s">
        <v>90</v>
      </c>
      <c r="AY197" s="277" t="s">
        <v>195</v>
      </c>
    </row>
    <row r="198" spans="1:65" s="2" customFormat="1" ht="16.5" customHeight="1">
      <c r="A198" s="41"/>
      <c r="B198" s="42"/>
      <c r="C198" s="250" t="s">
        <v>360</v>
      </c>
      <c r="D198" s="250" t="s">
        <v>196</v>
      </c>
      <c r="E198" s="251" t="s">
        <v>1947</v>
      </c>
      <c r="F198" s="252" t="s">
        <v>1948</v>
      </c>
      <c r="G198" s="253" t="s">
        <v>215</v>
      </c>
      <c r="H198" s="254">
        <v>52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200</v>
      </c>
      <c r="AT198" s="262" t="s">
        <v>196</v>
      </c>
      <c r="AU198" s="262" t="s">
        <v>92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200</v>
      </c>
      <c r="BM198" s="262" t="s">
        <v>2069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1948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92</v>
      </c>
    </row>
    <row r="200" spans="1:65" s="2" customFormat="1" ht="33" customHeight="1">
      <c r="A200" s="41"/>
      <c r="B200" s="42"/>
      <c r="C200" s="250" t="s">
        <v>365</v>
      </c>
      <c r="D200" s="250" t="s">
        <v>196</v>
      </c>
      <c r="E200" s="251" t="s">
        <v>2070</v>
      </c>
      <c r="F200" s="252" t="s">
        <v>2071</v>
      </c>
      <c r="G200" s="253" t="s">
        <v>353</v>
      </c>
      <c r="H200" s="254">
        <v>2</v>
      </c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200</v>
      </c>
      <c r="AT200" s="262" t="s">
        <v>196</v>
      </c>
      <c r="AU200" s="262" t="s">
        <v>92</v>
      </c>
      <c r="AY200" s="18" t="s">
        <v>195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200</v>
      </c>
      <c r="BM200" s="262" t="s">
        <v>2072</v>
      </c>
    </row>
    <row r="201" spans="1:47" s="2" customFormat="1" ht="12">
      <c r="A201" s="41"/>
      <c r="B201" s="42"/>
      <c r="C201" s="43"/>
      <c r="D201" s="263" t="s">
        <v>202</v>
      </c>
      <c r="E201" s="43"/>
      <c r="F201" s="264" t="s">
        <v>2071</v>
      </c>
      <c r="G201" s="43"/>
      <c r="H201" s="43"/>
      <c r="I201" s="221"/>
      <c r="J201" s="43"/>
      <c r="K201" s="43"/>
      <c r="L201" s="44"/>
      <c r="M201" s="265"/>
      <c r="N201" s="266"/>
      <c r="O201" s="94"/>
      <c r="P201" s="94"/>
      <c r="Q201" s="94"/>
      <c r="R201" s="94"/>
      <c r="S201" s="94"/>
      <c r="T201" s="95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8" t="s">
        <v>202</v>
      </c>
      <c r="AU201" s="18" t="s">
        <v>92</v>
      </c>
    </row>
    <row r="202" spans="1:65" s="2" customFormat="1" ht="24.15" customHeight="1">
      <c r="A202" s="41"/>
      <c r="B202" s="42"/>
      <c r="C202" s="278" t="s">
        <v>370</v>
      </c>
      <c r="D202" s="278" t="s">
        <v>206</v>
      </c>
      <c r="E202" s="279" t="s">
        <v>2073</v>
      </c>
      <c r="F202" s="280" t="s">
        <v>2074</v>
      </c>
      <c r="G202" s="281" t="s">
        <v>353</v>
      </c>
      <c r="H202" s="282">
        <v>2</v>
      </c>
      <c r="I202" s="283"/>
      <c r="J202" s="284">
        <f>ROUND(I202*H202,2)</f>
        <v>0</v>
      </c>
      <c r="K202" s="285"/>
      <c r="L202" s="286"/>
      <c r="M202" s="287" t="s">
        <v>1</v>
      </c>
      <c r="N202" s="288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209</v>
      </c>
      <c r="AT202" s="262" t="s">
        <v>206</v>
      </c>
      <c r="AU202" s="262" t="s">
        <v>92</v>
      </c>
      <c r="AY202" s="18" t="s">
        <v>195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200</v>
      </c>
      <c r="BM202" s="262" t="s">
        <v>2075</v>
      </c>
    </row>
    <row r="203" spans="1:47" s="2" customFormat="1" ht="12">
      <c r="A203" s="41"/>
      <c r="B203" s="42"/>
      <c r="C203" s="43"/>
      <c r="D203" s="263" t="s">
        <v>202</v>
      </c>
      <c r="E203" s="43"/>
      <c r="F203" s="264" t="s">
        <v>2074</v>
      </c>
      <c r="G203" s="43"/>
      <c r="H203" s="43"/>
      <c r="I203" s="221"/>
      <c r="J203" s="43"/>
      <c r="K203" s="43"/>
      <c r="L203" s="44"/>
      <c r="M203" s="265"/>
      <c r="N203" s="266"/>
      <c r="O203" s="94"/>
      <c r="P203" s="94"/>
      <c r="Q203" s="94"/>
      <c r="R203" s="94"/>
      <c r="S203" s="94"/>
      <c r="T203" s="95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8" t="s">
        <v>202</v>
      </c>
      <c r="AU203" s="18" t="s">
        <v>92</v>
      </c>
    </row>
    <row r="204" spans="1:65" s="2" customFormat="1" ht="24.15" customHeight="1">
      <c r="A204" s="41"/>
      <c r="B204" s="42"/>
      <c r="C204" s="278" t="s">
        <v>376</v>
      </c>
      <c r="D204" s="278" t="s">
        <v>206</v>
      </c>
      <c r="E204" s="279" t="s">
        <v>2076</v>
      </c>
      <c r="F204" s="280" t="s">
        <v>2077</v>
      </c>
      <c r="G204" s="281" t="s">
        <v>353</v>
      </c>
      <c r="H204" s="282">
        <v>1</v>
      </c>
      <c r="I204" s="283"/>
      <c r="J204" s="284">
        <f>ROUND(I204*H204,2)</f>
        <v>0</v>
      </c>
      <c r="K204" s="285"/>
      <c r="L204" s="286"/>
      <c r="M204" s="287" t="s">
        <v>1</v>
      </c>
      <c r="N204" s="288" t="s">
        <v>47</v>
      </c>
      <c r="O204" s="94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209</v>
      </c>
      <c r="AT204" s="262" t="s">
        <v>206</v>
      </c>
      <c r="AU204" s="262" t="s">
        <v>92</v>
      </c>
      <c r="AY204" s="18" t="s">
        <v>195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200</v>
      </c>
      <c r="BM204" s="262" t="s">
        <v>2078</v>
      </c>
    </row>
    <row r="205" spans="1:47" s="2" customFormat="1" ht="12">
      <c r="A205" s="41"/>
      <c r="B205" s="42"/>
      <c r="C205" s="43"/>
      <c r="D205" s="263" t="s">
        <v>202</v>
      </c>
      <c r="E205" s="43"/>
      <c r="F205" s="264" t="s">
        <v>2077</v>
      </c>
      <c r="G205" s="43"/>
      <c r="H205" s="43"/>
      <c r="I205" s="221"/>
      <c r="J205" s="43"/>
      <c r="K205" s="43"/>
      <c r="L205" s="44"/>
      <c r="M205" s="265"/>
      <c r="N205" s="266"/>
      <c r="O205" s="94"/>
      <c r="P205" s="94"/>
      <c r="Q205" s="94"/>
      <c r="R205" s="94"/>
      <c r="S205" s="94"/>
      <c r="T205" s="95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8" t="s">
        <v>202</v>
      </c>
      <c r="AU205" s="18" t="s">
        <v>92</v>
      </c>
    </row>
    <row r="206" spans="1:65" s="2" customFormat="1" ht="21.75" customHeight="1">
      <c r="A206" s="41"/>
      <c r="B206" s="42"/>
      <c r="C206" s="278" t="s">
        <v>381</v>
      </c>
      <c r="D206" s="278" t="s">
        <v>206</v>
      </c>
      <c r="E206" s="279" t="s">
        <v>2079</v>
      </c>
      <c r="F206" s="280" t="s">
        <v>2080</v>
      </c>
      <c r="G206" s="281" t="s">
        <v>353</v>
      </c>
      <c r="H206" s="282">
        <v>2</v>
      </c>
      <c r="I206" s="283"/>
      <c r="J206" s="284">
        <f>ROUND(I206*H206,2)</f>
        <v>0</v>
      </c>
      <c r="K206" s="285"/>
      <c r="L206" s="286"/>
      <c r="M206" s="287" t="s">
        <v>1</v>
      </c>
      <c r="N206" s="288" t="s">
        <v>47</v>
      </c>
      <c r="O206" s="94"/>
      <c r="P206" s="260">
        <f>O206*H206</f>
        <v>0</v>
      </c>
      <c r="Q206" s="260">
        <v>0.57</v>
      </c>
      <c r="R206" s="260">
        <f>Q206*H206</f>
        <v>1.14</v>
      </c>
      <c r="S206" s="260">
        <v>0</v>
      </c>
      <c r="T206" s="261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2" t="s">
        <v>209</v>
      </c>
      <c r="AT206" s="262" t="s">
        <v>206</v>
      </c>
      <c r="AU206" s="262" t="s">
        <v>92</v>
      </c>
      <c r="AY206" s="18" t="s">
        <v>195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90</v>
      </c>
      <c r="BK206" s="154">
        <f>ROUND(I206*H206,2)</f>
        <v>0</v>
      </c>
      <c r="BL206" s="18" t="s">
        <v>200</v>
      </c>
      <c r="BM206" s="262" t="s">
        <v>2081</v>
      </c>
    </row>
    <row r="207" spans="1:47" s="2" customFormat="1" ht="12">
      <c r="A207" s="41"/>
      <c r="B207" s="42"/>
      <c r="C207" s="43"/>
      <c r="D207" s="263" t="s">
        <v>202</v>
      </c>
      <c r="E207" s="43"/>
      <c r="F207" s="264" t="s">
        <v>2080</v>
      </c>
      <c r="G207" s="43"/>
      <c r="H207" s="43"/>
      <c r="I207" s="221"/>
      <c r="J207" s="43"/>
      <c r="K207" s="43"/>
      <c r="L207" s="44"/>
      <c r="M207" s="265"/>
      <c r="N207" s="266"/>
      <c r="O207" s="94"/>
      <c r="P207" s="94"/>
      <c r="Q207" s="94"/>
      <c r="R207" s="94"/>
      <c r="S207" s="94"/>
      <c r="T207" s="95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8" t="s">
        <v>202</v>
      </c>
      <c r="AU207" s="18" t="s">
        <v>92</v>
      </c>
    </row>
    <row r="208" spans="1:65" s="2" customFormat="1" ht="16.5" customHeight="1">
      <c r="A208" s="41"/>
      <c r="B208" s="42"/>
      <c r="C208" s="278" t="s">
        <v>385</v>
      </c>
      <c r="D208" s="278" t="s">
        <v>206</v>
      </c>
      <c r="E208" s="279" t="s">
        <v>2082</v>
      </c>
      <c r="F208" s="280" t="s">
        <v>2083</v>
      </c>
      <c r="G208" s="281" t="s">
        <v>353</v>
      </c>
      <c r="H208" s="282">
        <v>2</v>
      </c>
      <c r="I208" s="283"/>
      <c r="J208" s="284">
        <f>ROUND(I208*H208,2)</f>
        <v>0</v>
      </c>
      <c r="K208" s="285"/>
      <c r="L208" s="286"/>
      <c r="M208" s="287" t="s">
        <v>1</v>
      </c>
      <c r="N208" s="288" t="s">
        <v>47</v>
      </c>
      <c r="O208" s="94"/>
      <c r="P208" s="260">
        <f>O208*H208</f>
        <v>0</v>
      </c>
      <c r="Q208" s="260">
        <v>0</v>
      </c>
      <c r="R208" s="260">
        <f>Q208*H208</f>
        <v>0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209</v>
      </c>
      <c r="AT208" s="262" t="s">
        <v>206</v>
      </c>
      <c r="AU208" s="262" t="s">
        <v>92</v>
      </c>
      <c r="AY208" s="18" t="s">
        <v>195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200</v>
      </c>
      <c r="BM208" s="262" t="s">
        <v>2084</v>
      </c>
    </row>
    <row r="209" spans="1:47" s="2" customFormat="1" ht="12">
      <c r="A209" s="41"/>
      <c r="B209" s="42"/>
      <c r="C209" s="43"/>
      <c r="D209" s="263" t="s">
        <v>202</v>
      </c>
      <c r="E209" s="43"/>
      <c r="F209" s="264" t="s">
        <v>2083</v>
      </c>
      <c r="G209" s="43"/>
      <c r="H209" s="43"/>
      <c r="I209" s="221"/>
      <c r="J209" s="43"/>
      <c r="K209" s="43"/>
      <c r="L209" s="44"/>
      <c r="M209" s="265"/>
      <c r="N209" s="266"/>
      <c r="O209" s="94"/>
      <c r="P209" s="94"/>
      <c r="Q209" s="94"/>
      <c r="R209" s="94"/>
      <c r="S209" s="94"/>
      <c r="T209" s="95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8" t="s">
        <v>202</v>
      </c>
      <c r="AU209" s="18" t="s">
        <v>92</v>
      </c>
    </row>
    <row r="210" spans="1:65" s="2" customFormat="1" ht="16.5" customHeight="1">
      <c r="A210" s="41"/>
      <c r="B210" s="42"/>
      <c r="C210" s="278" t="s">
        <v>391</v>
      </c>
      <c r="D210" s="278" t="s">
        <v>206</v>
      </c>
      <c r="E210" s="279" t="s">
        <v>2085</v>
      </c>
      <c r="F210" s="280" t="s">
        <v>2086</v>
      </c>
      <c r="G210" s="281" t="s">
        <v>353</v>
      </c>
      <c r="H210" s="282">
        <v>7</v>
      </c>
      <c r="I210" s="283"/>
      <c r="J210" s="284">
        <f>ROUND(I210*H210,2)</f>
        <v>0</v>
      </c>
      <c r="K210" s="285"/>
      <c r="L210" s="286"/>
      <c r="M210" s="287" t="s">
        <v>1</v>
      </c>
      <c r="N210" s="288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209</v>
      </c>
      <c r="AT210" s="262" t="s">
        <v>206</v>
      </c>
      <c r="AU210" s="262" t="s">
        <v>92</v>
      </c>
      <c r="AY210" s="18" t="s">
        <v>195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200</v>
      </c>
      <c r="BM210" s="262" t="s">
        <v>2087</v>
      </c>
    </row>
    <row r="211" spans="1:47" s="2" customFormat="1" ht="12">
      <c r="A211" s="41"/>
      <c r="B211" s="42"/>
      <c r="C211" s="43"/>
      <c r="D211" s="263" t="s">
        <v>202</v>
      </c>
      <c r="E211" s="43"/>
      <c r="F211" s="264" t="s">
        <v>2086</v>
      </c>
      <c r="G211" s="43"/>
      <c r="H211" s="43"/>
      <c r="I211" s="221"/>
      <c r="J211" s="43"/>
      <c r="K211" s="43"/>
      <c r="L211" s="44"/>
      <c r="M211" s="265"/>
      <c r="N211" s="266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202</v>
      </c>
      <c r="AU211" s="18" t="s">
        <v>92</v>
      </c>
    </row>
    <row r="212" spans="1:65" s="2" customFormat="1" ht="21.75" customHeight="1">
      <c r="A212" s="41"/>
      <c r="B212" s="42"/>
      <c r="C212" s="250" t="s">
        <v>396</v>
      </c>
      <c r="D212" s="250" t="s">
        <v>196</v>
      </c>
      <c r="E212" s="251" t="s">
        <v>2088</v>
      </c>
      <c r="F212" s="252" t="s">
        <v>2089</v>
      </c>
      <c r="G212" s="253" t="s">
        <v>353</v>
      </c>
      <c r="H212" s="254">
        <v>14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200</v>
      </c>
      <c r="AT212" s="262" t="s">
        <v>196</v>
      </c>
      <c r="AU212" s="262" t="s">
        <v>92</v>
      </c>
      <c r="AY212" s="18" t="s">
        <v>195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200</v>
      </c>
      <c r="BM212" s="262" t="s">
        <v>2090</v>
      </c>
    </row>
    <row r="213" spans="1:47" s="2" customFormat="1" ht="12">
      <c r="A213" s="41"/>
      <c r="B213" s="42"/>
      <c r="C213" s="43"/>
      <c r="D213" s="263" t="s">
        <v>202</v>
      </c>
      <c r="E213" s="43"/>
      <c r="F213" s="264" t="s">
        <v>2089</v>
      </c>
      <c r="G213" s="43"/>
      <c r="H213" s="43"/>
      <c r="I213" s="221"/>
      <c r="J213" s="43"/>
      <c r="K213" s="43"/>
      <c r="L213" s="44"/>
      <c r="M213" s="265"/>
      <c r="N213" s="266"/>
      <c r="O213" s="94"/>
      <c r="P213" s="94"/>
      <c r="Q213" s="94"/>
      <c r="R213" s="94"/>
      <c r="S213" s="94"/>
      <c r="T213" s="9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202</v>
      </c>
      <c r="AU213" s="18" t="s">
        <v>92</v>
      </c>
    </row>
    <row r="214" spans="1:65" s="2" customFormat="1" ht="24.15" customHeight="1">
      <c r="A214" s="41"/>
      <c r="B214" s="42"/>
      <c r="C214" s="250" t="s">
        <v>400</v>
      </c>
      <c r="D214" s="250" t="s">
        <v>196</v>
      </c>
      <c r="E214" s="251" t="s">
        <v>2091</v>
      </c>
      <c r="F214" s="252" t="s">
        <v>2092</v>
      </c>
      <c r="G214" s="253" t="s">
        <v>353</v>
      </c>
      <c r="H214" s="254">
        <v>2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200</v>
      </c>
      <c r="AT214" s="262" t="s">
        <v>196</v>
      </c>
      <c r="AU214" s="262" t="s">
        <v>92</v>
      </c>
      <c r="AY214" s="18" t="s">
        <v>195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200</v>
      </c>
      <c r="BM214" s="262" t="s">
        <v>2093</v>
      </c>
    </row>
    <row r="215" spans="1:47" s="2" customFormat="1" ht="12">
      <c r="A215" s="41"/>
      <c r="B215" s="42"/>
      <c r="C215" s="43"/>
      <c r="D215" s="263" t="s">
        <v>202</v>
      </c>
      <c r="E215" s="43"/>
      <c r="F215" s="264" t="s">
        <v>2092</v>
      </c>
      <c r="G215" s="43"/>
      <c r="H215" s="43"/>
      <c r="I215" s="221"/>
      <c r="J215" s="43"/>
      <c r="K215" s="43"/>
      <c r="L215" s="44"/>
      <c r="M215" s="265"/>
      <c r="N215" s="266"/>
      <c r="O215" s="94"/>
      <c r="P215" s="94"/>
      <c r="Q215" s="94"/>
      <c r="R215" s="94"/>
      <c r="S215" s="94"/>
      <c r="T215" s="9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202</v>
      </c>
      <c r="AU215" s="18" t="s">
        <v>92</v>
      </c>
    </row>
    <row r="216" spans="1:65" s="2" customFormat="1" ht="21.75" customHeight="1">
      <c r="A216" s="41"/>
      <c r="B216" s="42"/>
      <c r="C216" s="278" t="s">
        <v>405</v>
      </c>
      <c r="D216" s="278" t="s">
        <v>206</v>
      </c>
      <c r="E216" s="279" t="s">
        <v>2094</v>
      </c>
      <c r="F216" s="280" t="s">
        <v>2095</v>
      </c>
      <c r="G216" s="281" t="s">
        <v>353</v>
      </c>
      <c r="H216" s="282">
        <v>2</v>
      </c>
      <c r="I216" s="283"/>
      <c r="J216" s="284">
        <f>ROUND(I216*H216,2)</f>
        <v>0</v>
      </c>
      <c r="K216" s="285"/>
      <c r="L216" s="286"/>
      <c r="M216" s="287" t="s">
        <v>1</v>
      </c>
      <c r="N216" s="288" t="s">
        <v>47</v>
      </c>
      <c r="O216" s="94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209</v>
      </c>
      <c r="AT216" s="262" t="s">
        <v>206</v>
      </c>
      <c r="AU216" s="262" t="s">
        <v>92</v>
      </c>
      <c r="AY216" s="18" t="s">
        <v>195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200</v>
      </c>
      <c r="BM216" s="262" t="s">
        <v>2096</v>
      </c>
    </row>
    <row r="217" spans="1:47" s="2" customFormat="1" ht="12">
      <c r="A217" s="41"/>
      <c r="B217" s="42"/>
      <c r="C217" s="43"/>
      <c r="D217" s="263" t="s">
        <v>202</v>
      </c>
      <c r="E217" s="43"/>
      <c r="F217" s="264" t="s">
        <v>2095</v>
      </c>
      <c r="G217" s="43"/>
      <c r="H217" s="43"/>
      <c r="I217" s="221"/>
      <c r="J217" s="43"/>
      <c r="K217" s="43"/>
      <c r="L217" s="44"/>
      <c r="M217" s="265"/>
      <c r="N217" s="266"/>
      <c r="O217" s="94"/>
      <c r="P217" s="94"/>
      <c r="Q217" s="94"/>
      <c r="R217" s="94"/>
      <c r="S217" s="94"/>
      <c r="T217" s="9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202</v>
      </c>
      <c r="AU217" s="18" t="s">
        <v>92</v>
      </c>
    </row>
    <row r="218" spans="1:65" s="2" customFormat="1" ht="21.75" customHeight="1">
      <c r="A218" s="41"/>
      <c r="B218" s="42"/>
      <c r="C218" s="250" t="s">
        <v>412</v>
      </c>
      <c r="D218" s="250" t="s">
        <v>196</v>
      </c>
      <c r="E218" s="251" t="s">
        <v>2097</v>
      </c>
      <c r="F218" s="252" t="s">
        <v>2098</v>
      </c>
      <c r="G218" s="253" t="s">
        <v>215</v>
      </c>
      <c r="H218" s="254">
        <v>52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200</v>
      </c>
      <c r="AT218" s="262" t="s">
        <v>196</v>
      </c>
      <c r="AU218" s="262" t="s">
        <v>92</v>
      </c>
      <c r="AY218" s="18" t="s">
        <v>195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200</v>
      </c>
      <c r="BM218" s="262" t="s">
        <v>2099</v>
      </c>
    </row>
    <row r="219" spans="1:47" s="2" customFormat="1" ht="12">
      <c r="A219" s="41"/>
      <c r="B219" s="42"/>
      <c r="C219" s="43"/>
      <c r="D219" s="263" t="s">
        <v>202</v>
      </c>
      <c r="E219" s="43"/>
      <c r="F219" s="264" t="s">
        <v>2098</v>
      </c>
      <c r="G219" s="43"/>
      <c r="H219" s="43"/>
      <c r="I219" s="221"/>
      <c r="J219" s="43"/>
      <c r="K219" s="43"/>
      <c r="L219" s="44"/>
      <c r="M219" s="265"/>
      <c r="N219" s="266"/>
      <c r="O219" s="94"/>
      <c r="P219" s="94"/>
      <c r="Q219" s="94"/>
      <c r="R219" s="94"/>
      <c r="S219" s="94"/>
      <c r="T219" s="9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202</v>
      </c>
      <c r="AU219" s="18" t="s">
        <v>92</v>
      </c>
    </row>
    <row r="220" spans="1:63" s="12" customFormat="1" ht="20.85" customHeight="1">
      <c r="A220" s="12"/>
      <c r="B220" s="236"/>
      <c r="C220" s="237"/>
      <c r="D220" s="238" t="s">
        <v>81</v>
      </c>
      <c r="E220" s="321" t="s">
        <v>240</v>
      </c>
      <c r="F220" s="321" t="s">
        <v>1881</v>
      </c>
      <c r="G220" s="237"/>
      <c r="H220" s="237"/>
      <c r="I220" s="240"/>
      <c r="J220" s="322">
        <f>BK220</f>
        <v>0</v>
      </c>
      <c r="K220" s="237"/>
      <c r="L220" s="242"/>
      <c r="M220" s="243"/>
      <c r="N220" s="244"/>
      <c r="O220" s="244"/>
      <c r="P220" s="245">
        <f>SUM(P221:P228)</f>
        <v>0</v>
      </c>
      <c r="Q220" s="244"/>
      <c r="R220" s="245">
        <f>SUM(R221:R228)</f>
        <v>0</v>
      </c>
      <c r="S220" s="244"/>
      <c r="T220" s="246">
        <f>SUM(T221:T228)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7" t="s">
        <v>90</v>
      </c>
      <c r="AT220" s="248" t="s">
        <v>81</v>
      </c>
      <c r="AU220" s="248" t="s">
        <v>92</v>
      </c>
      <c r="AY220" s="247" t="s">
        <v>195</v>
      </c>
      <c r="BK220" s="249">
        <f>SUM(BK221:BK228)</f>
        <v>0</v>
      </c>
    </row>
    <row r="221" spans="1:65" s="2" customFormat="1" ht="49.05" customHeight="1">
      <c r="A221" s="41"/>
      <c r="B221" s="42"/>
      <c r="C221" s="250" t="s">
        <v>418</v>
      </c>
      <c r="D221" s="250" t="s">
        <v>196</v>
      </c>
      <c r="E221" s="251" t="s">
        <v>1882</v>
      </c>
      <c r="F221" s="252" t="s">
        <v>1883</v>
      </c>
      <c r="G221" s="253" t="s">
        <v>199</v>
      </c>
      <c r="H221" s="254">
        <v>41.6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200</v>
      </c>
      <c r="AT221" s="262" t="s">
        <v>196</v>
      </c>
      <c r="AU221" s="262" t="s">
        <v>212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200</v>
      </c>
      <c r="BM221" s="262" t="s">
        <v>2100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1883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212</v>
      </c>
    </row>
    <row r="223" spans="1:51" s="13" customFormat="1" ht="12">
      <c r="A223" s="13"/>
      <c r="B223" s="267"/>
      <c r="C223" s="268"/>
      <c r="D223" s="263" t="s">
        <v>203</v>
      </c>
      <c r="E223" s="269" t="s">
        <v>1</v>
      </c>
      <c r="F223" s="270" t="s">
        <v>2101</v>
      </c>
      <c r="G223" s="268"/>
      <c r="H223" s="271">
        <v>41.6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7" t="s">
        <v>203</v>
      </c>
      <c r="AU223" s="277" t="s">
        <v>212</v>
      </c>
      <c r="AV223" s="13" t="s">
        <v>92</v>
      </c>
      <c r="AW223" s="13" t="s">
        <v>35</v>
      </c>
      <c r="AX223" s="13" t="s">
        <v>90</v>
      </c>
      <c r="AY223" s="277" t="s">
        <v>195</v>
      </c>
    </row>
    <row r="224" spans="1:65" s="2" customFormat="1" ht="44.25" customHeight="1">
      <c r="A224" s="41"/>
      <c r="B224" s="42"/>
      <c r="C224" s="250" t="s">
        <v>422</v>
      </c>
      <c r="D224" s="250" t="s">
        <v>196</v>
      </c>
      <c r="E224" s="251" t="s">
        <v>1886</v>
      </c>
      <c r="F224" s="252" t="s">
        <v>1887</v>
      </c>
      <c r="G224" s="253" t="s">
        <v>199</v>
      </c>
      <c r="H224" s="254">
        <v>41.6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200</v>
      </c>
      <c r="AT224" s="262" t="s">
        <v>196</v>
      </c>
      <c r="AU224" s="262" t="s">
        <v>212</v>
      </c>
      <c r="AY224" s="18" t="s">
        <v>195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200</v>
      </c>
      <c r="BM224" s="262" t="s">
        <v>2102</v>
      </c>
    </row>
    <row r="225" spans="1:47" s="2" customFormat="1" ht="12">
      <c r="A225" s="41"/>
      <c r="B225" s="42"/>
      <c r="C225" s="43"/>
      <c r="D225" s="263" t="s">
        <v>202</v>
      </c>
      <c r="E225" s="43"/>
      <c r="F225" s="264" t="s">
        <v>1887</v>
      </c>
      <c r="G225" s="43"/>
      <c r="H225" s="43"/>
      <c r="I225" s="221"/>
      <c r="J225" s="43"/>
      <c r="K225" s="43"/>
      <c r="L225" s="44"/>
      <c r="M225" s="265"/>
      <c r="N225" s="266"/>
      <c r="O225" s="94"/>
      <c r="P225" s="94"/>
      <c r="Q225" s="94"/>
      <c r="R225" s="94"/>
      <c r="S225" s="94"/>
      <c r="T225" s="95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8" t="s">
        <v>202</v>
      </c>
      <c r="AU225" s="18" t="s">
        <v>212</v>
      </c>
    </row>
    <row r="226" spans="1:65" s="2" customFormat="1" ht="24.15" customHeight="1">
      <c r="A226" s="41"/>
      <c r="B226" s="42"/>
      <c r="C226" s="250" t="s">
        <v>426</v>
      </c>
      <c r="D226" s="250" t="s">
        <v>196</v>
      </c>
      <c r="E226" s="251" t="s">
        <v>1889</v>
      </c>
      <c r="F226" s="252" t="s">
        <v>1890</v>
      </c>
      <c r="G226" s="253" t="s">
        <v>215</v>
      </c>
      <c r="H226" s="254">
        <v>104</v>
      </c>
      <c r="I226" s="255"/>
      <c r="J226" s="256">
        <f>ROUND(I226*H226,2)</f>
        <v>0</v>
      </c>
      <c r="K226" s="257"/>
      <c r="L226" s="44"/>
      <c r="M226" s="258" t="s">
        <v>1</v>
      </c>
      <c r="N226" s="259" t="s">
        <v>47</v>
      </c>
      <c r="O226" s="94"/>
      <c r="P226" s="260">
        <f>O226*H226</f>
        <v>0</v>
      </c>
      <c r="Q226" s="260">
        <v>0</v>
      </c>
      <c r="R226" s="260">
        <f>Q226*H226</f>
        <v>0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200</v>
      </c>
      <c r="AT226" s="262" t="s">
        <v>196</v>
      </c>
      <c r="AU226" s="262" t="s">
        <v>212</v>
      </c>
      <c r="AY226" s="18" t="s">
        <v>195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200</v>
      </c>
      <c r="BM226" s="262" t="s">
        <v>2103</v>
      </c>
    </row>
    <row r="227" spans="1:47" s="2" customFormat="1" ht="12">
      <c r="A227" s="41"/>
      <c r="B227" s="42"/>
      <c r="C227" s="43"/>
      <c r="D227" s="263" t="s">
        <v>202</v>
      </c>
      <c r="E227" s="43"/>
      <c r="F227" s="264" t="s">
        <v>1890</v>
      </c>
      <c r="G227" s="43"/>
      <c r="H227" s="43"/>
      <c r="I227" s="221"/>
      <c r="J227" s="43"/>
      <c r="K227" s="43"/>
      <c r="L227" s="44"/>
      <c r="M227" s="265"/>
      <c r="N227" s="266"/>
      <c r="O227" s="94"/>
      <c r="P227" s="94"/>
      <c r="Q227" s="94"/>
      <c r="R227" s="94"/>
      <c r="S227" s="94"/>
      <c r="T227" s="95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8" t="s">
        <v>202</v>
      </c>
      <c r="AU227" s="18" t="s">
        <v>212</v>
      </c>
    </row>
    <row r="228" spans="1:51" s="13" customFormat="1" ht="12">
      <c r="A228" s="13"/>
      <c r="B228" s="267"/>
      <c r="C228" s="268"/>
      <c r="D228" s="263" t="s">
        <v>203</v>
      </c>
      <c r="E228" s="269" t="s">
        <v>1</v>
      </c>
      <c r="F228" s="270" t="s">
        <v>2104</v>
      </c>
      <c r="G228" s="268"/>
      <c r="H228" s="271">
        <v>104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203</v>
      </c>
      <c r="AU228" s="277" t="s">
        <v>212</v>
      </c>
      <c r="AV228" s="13" t="s">
        <v>92</v>
      </c>
      <c r="AW228" s="13" t="s">
        <v>35</v>
      </c>
      <c r="AX228" s="13" t="s">
        <v>90</v>
      </c>
      <c r="AY228" s="277" t="s">
        <v>195</v>
      </c>
    </row>
    <row r="229" spans="1:63" s="12" customFormat="1" ht="22.8" customHeight="1">
      <c r="A229" s="12"/>
      <c r="B229" s="236"/>
      <c r="C229" s="237"/>
      <c r="D229" s="238" t="s">
        <v>81</v>
      </c>
      <c r="E229" s="321" t="s">
        <v>757</v>
      </c>
      <c r="F229" s="321" t="s">
        <v>758</v>
      </c>
      <c r="G229" s="237"/>
      <c r="H229" s="237"/>
      <c r="I229" s="240"/>
      <c r="J229" s="322">
        <f>BK229</f>
        <v>0</v>
      </c>
      <c r="K229" s="237"/>
      <c r="L229" s="242"/>
      <c r="M229" s="243"/>
      <c r="N229" s="244"/>
      <c r="O229" s="244"/>
      <c r="P229" s="245">
        <f>SUM(P230:P231)</f>
        <v>0</v>
      </c>
      <c r="Q229" s="244"/>
      <c r="R229" s="245">
        <f>SUM(R230:R231)</f>
        <v>0</v>
      </c>
      <c r="S229" s="244"/>
      <c r="T229" s="246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7" t="s">
        <v>90</v>
      </c>
      <c r="AT229" s="248" t="s">
        <v>81</v>
      </c>
      <c r="AU229" s="248" t="s">
        <v>90</v>
      </c>
      <c r="AY229" s="247" t="s">
        <v>195</v>
      </c>
      <c r="BK229" s="249">
        <f>SUM(BK230:BK231)</f>
        <v>0</v>
      </c>
    </row>
    <row r="230" spans="1:65" s="2" customFormat="1" ht="24.15" customHeight="1">
      <c r="A230" s="41"/>
      <c r="B230" s="42"/>
      <c r="C230" s="250" t="s">
        <v>431</v>
      </c>
      <c r="D230" s="250" t="s">
        <v>196</v>
      </c>
      <c r="E230" s="251" t="s">
        <v>1962</v>
      </c>
      <c r="F230" s="252" t="s">
        <v>2105</v>
      </c>
      <c r="G230" s="253" t="s">
        <v>268</v>
      </c>
      <c r="H230" s="254">
        <v>1.483</v>
      </c>
      <c r="I230" s="255"/>
      <c r="J230" s="256">
        <f>ROUND(I230*H230,2)</f>
        <v>0</v>
      </c>
      <c r="K230" s="257"/>
      <c r="L230" s="44"/>
      <c r="M230" s="258" t="s">
        <v>1</v>
      </c>
      <c r="N230" s="259" t="s">
        <v>47</v>
      </c>
      <c r="O230" s="94"/>
      <c r="P230" s="260">
        <f>O230*H230</f>
        <v>0</v>
      </c>
      <c r="Q230" s="260">
        <v>0</v>
      </c>
      <c r="R230" s="260">
        <f>Q230*H230</f>
        <v>0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200</v>
      </c>
      <c r="AT230" s="262" t="s">
        <v>196</v>
      </c>
      <c r="AU230" s="262" t="s">
        <v>92</v>
      </c>
      <c r="AY230" s="18" t="s">
        <v>195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200</v>
      </c>
      <c r="BM230" s="262" t="s">
        <v>2106</v>
      </c>
    </row>
    <row r="231" spans="1:47" s="2" customFormat="1" ht="12">
      <c r="A231" s="41"/>
      <c r="B231" s="42"/>
      <c r="C231" s="43"/>
      <c r="D231" s="263" t="s">
        <v>202</v>
      </c>
      <c r="E231" s="43"/>
      <c r="F231" s="264" t="s">
        <v>2105</v>
      </c>
      <c r="G231" s="43"/>
      <c r="H231" s="43"/>
      <c r="I231" s="221"/>
      <c r="J231" s="43"/>
      <c r="K231" s="43"/>
      <c r="L231" s="44"/>
      <c r="M231" s="324"/>
      <c r="N231" s="325"/>
      <c r="O231" s="326"/>
      <c r="P231" s="326"/>
      <c r="Q231" s="326"/>
      <c r="R231" s="326"/>
      <c r="S231" s="326"/>
      <c r="T231" s="327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8" t="s">
        <v>202</v>
      </c>
      <c r="AU231" s="18" t="s">
        <v>92</v>
      </c>
    </row>
    <row r="232" spans="1:31" s="2" customFormat="1" ht="6.95" customHeight="1">
      <c r="A232" s="41"/>
      <c r="B232" s="69"/>
      <c r="C232" s="70"/>
      <c r="D232" s="70"/>
      <c r="E232" s="70"/>
      <c r="F232" s="70"/>
      <c r="G232" s="70"/>
      <c r="H232" s="70"/>
      <c r="I232" s="70"/>
      <c r="J232" s="70"/>
      <c r="K232" s="70"/>
      <c r="L232" s="44"/>
      <c r="M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</row>
  </sheetData>
  <sheetProtection password="CC35" sheet="1" objects="1" scenarios="1" formatColumns="0" formatRows="0" autoFilter="0"/>
  <autoFilter ref="C136:K23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1873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2107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21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J106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ROUND((SUM(BE106:BE113)+SUM(BE135:BE225)),2)</f>
        <v>0</v>
      </c>
      <c r="G37" s="41"/>
      <c r="H37" s="41"/>
      <c r="I37" s="182">
        <v>0.21</v>
      </c>
      <c r="J37" s="181">
        <f>ROUND(((SUM(BE106:BE113)+SUM(BE135:BE225))*I37),2)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ROUND((SUM(BF106:BF113)+SUM(BF135:BF225)),2)</f>
        <v>0</v>
      </c>
      <c r="G38" s="41"/>
      <c r="H38" s="41"/>
      <c r="I38" s="182">
        <v>0.15</v>
      </c>
      <c r="J38" s="181">
        <f>ROUND(((SUM(BF106:BF113)+SUM(BF135:BF225))*I38),2)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ROUND((SUM(BG106:BG113)+SUM(BG135:BG225)),2)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ROUND((SUM(BH106:BH113)+SUM(BH135:BH225)),2)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ROUND((SUM(BI106:BI113)+SUM(BI135:BI225)),2)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1873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0603 - Zpevněné plochy a sadové úpravy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Ostrov, ul. Klínovecká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J135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156</v>
      </c>
      <c r="E99" s="208"/>
      <c r="F99" s="208"/>
      <c r="G99" s="208"/>
      <c r="H99" s="208"/>
      <c r="I99" s="208"/>
      <c r="J99" s="209">
        <f>J136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157</v>
      </c>
      <c r="E100" s="213"/>
      <c r="F100" s="213"/>
      <c r="G100" s="213"/>
      <c r="H100" s="213"/>
      <c r="I100" s="213"/>
      <c r="J100" s="214">
        <f>J137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1876</v>
      </c>
      <c r="E101" s="213"/>
      <c r="F101" s="213"/>
      <c r="G101" s="213"/>
      <c r="H101" s="213"/>
      <c r="I101" s="213"/>
      <c r="J101" s="214">
        <f>J174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2108</v>
      </c>
      <c r="E102" s="213"/>
      <c r="F102" s="213"/>
      <c r="G102" s="213"/>
      <c r="H102" s="213"/>
      <c r="I102" s="213"/>
      <c r="J102" s="214">
        <f>J212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161</v>
      </c>
      <c r="E103" s="213"/>
      <c r="F103" s="213"/>
      <c r="G103" s="213"/>
      <c r="H103" s="213"/>
      <c r="I103" s="213"/>
      <c r="J103" s="214">
        <f>J223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173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174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134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175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134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176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177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178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179</v>
      </c>
      <c r="E112" s="43"/>
      <c r="F112" s="43"/>
      <c r="G112" s="43"/>
      <c r="H112" s="43"/>
      <c r="I112" s="43"/>
      <c r="J112" s="151">
        <f>ROUND(J32*T112,2)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180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144</v>
      </c>
      <c r="D114" s="160"/>
      <c r="E114" s="160"/>
      <c r="F114" s="160"/>
      <c r="G114" s="160"/>
      <c r="H114" s="160"/>
      <c r="I114" s="160"/>
      <c r="J114" s="161">
        <f>ROUND(J98+J106,2)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181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146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1"/>
      <c r="B125" s="42"/>
      <c r="C125" s="43"/>
      <c r="D125" s="43"/>
      <c r="E125" s="201" t="s">
        <v>1873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1698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E11</f>
        <v>0603 - Zpevněné plochy a sadové úpravy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F14</f>
        <v>Ostrov, ul. Klínovecká</v>
      </c>
      <c r="G129" s="43"/>
      <c r="H129" s="43"/>
      <c r="I129" s="33" t="s">
        <v>22</v>
      </c>
      <c r="J129" s="82" t="str">
        <f>IF(J14="","",J14)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E17</f>
        <v>Střední průmyslová škola Ostrov , Klínovecká 1197</v>
      </c>
      <c r="G131" s="43"/>
      <c r="H131" s="43"/>
      <c r="I131" s="33" t="s">
        <v>31</v>
      </c>
      <c r="J131" s="37" t="str">
        <f>E23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5.65" customHeight="1">
      <c r="A132" s="41"/>
      <c r="B132" s="42"/>
      <c r="C132" s="33" t="s">
        <v>29</v>
      </c>
      <c r="D132" s="43"/>
      <c r="E132" s="43"/>
      <c r="F132" s="28" t="str">
        <f>IF(E20="","",E20)</f>
        <v>Vyplň údaj</v>
      </c>
      <c r="G132" s="43"/>
      <c r="H132" s="43"/>
      <c r="I132" s="33" t="s">
        <v>36</v>
      </c>
      <c r="J132" s="37" t="str">
        <f>E26</f>
        <v xml:space="preserve">V.Rakyta,Trojmezí 171, 352 01 Hranice, 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182</v>
      </c>
      <c r="D134" s="227" t="s">
        <v>67</v>
      </c>
      <c r="E134" s="227" t="s">
        <v>63</v>
      </c>
      <c r="F134" s="227" t="s">
        <v>64</v>
      </c>
      <c r="G134" s="227" t="s">
        <v>183</v>
      </c>
      <c r="H134" s="227" t="s">
        <v>184</v>
      </c>
      <c r="I134" s="227" t="s">
        <v>185</v>
      </c>
      <c r="J134" s="228" t="s">
        <v>151</v>
      </c>
      <c r="K134" s="229" t="s">
        <v>186</v>
      </c>
      <c r="L134" s="230"/>
      <c r="M134" s="103" t="s">
        <v>1</v>
      </c>
      <c r="N134" s="104" t="s">
        <v>46</v>
      </c>
      <c r="O134" s="104" t="s">
        <v>187</v>
      </c>
      <c r="P134" s="104" t="s">
        <v>188</v>
      </c>
      <c r="Q134" s="104" t="s">
        <v>189</v>
      </c>
      <c r="R134" s="104" t="s">
        <v>190</v>
      </c>
      <c r="S134" s="104" t="s">
        <v>191</v>
      </c>
      <c r="T134" s="105" t="s">
        <v>192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193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</f>
        <v>0</v>
      </c>
      <c r="Q135" s="107"/>
      <c r="R135" s="233">
        <f>R136</f>
        <v>79.49514199999999</v>
      </c>
      <c r="S135" s="107"/>
      <c r="T135" s="234">
        <f>T136</f>
        <v>56.230000000000004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153</v>
      </c>
      <c r="BK135" s="235">
        <f>BK136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409</v>
      </c>
      <c r="F136" s="239" t="s">
        <v>410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P137+P174+P212+P223</f>
        <v>0</v>
      </c>
      <c r="Q136" s="244"/>
      <c r="R136" s="245">
        <f>R137+R174+R212+R223</f>
        <v>79.49514199999999</v>
      </c>
      <c r="S136" s="244"/>
      <c r="T136" s="246">
        <f>T137+T174+T212+T223</f>
        <v>56.230000000000004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90</v>
      </c>
      <c r="AT136" s="248" t="s">
        <v>81</v>
      </c>
      <c r="AU136" s="248" t="s">
        <v>82</v>
      </c>
      <c r="AY136" s="247" t="s">
        <v>195</v>
      </c>
      <c r="BK136" s="249">
        <f>BK137+BK174+BK212+BK223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21" t="s">
        <v>90</v>
      </c>
      <c r="F137" s="321" t="s">
        <v>411</v>
      </c>
      <c r="G137" s="237"/>
      <c r="H137" s="237"/>
      <c r="I137" s="240"/>
      <c r="J137" s="322">
        <f>BK137</f>
        <v>0</v>
      </c>
      <c r="K137" s="237"/>
      <c r="L137" s="242"/>
      <c r="M137" s="243"/>
      <c r="N137" s="244"/>
      <c r="O137" s="244"/>
      <c r="P137" s="245">
        <f>SUM(P138:P173)</f>
        <v>0</v>
      </c>
      <c r="Q137" s="244"/>
      <c r="R137" s="245">
        <f>SUM(R138:R173)</f>
        <v>0.3367</v>
      </c>
      <c r="S137" s="244"/>
      <c r="T137" s="246">
        <f>SUM(T138:T173)</f>
        <v>56.230000000000004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90</v>
      </c>
      <c r="AT137" s="248" t="s">
        <v>81</v>
      </c>
      <c r="AU137" s="248" t="s">
        <v>90</v>
      </c>
      <c r="AY137" s="247" t="s">
        <v>195</v>
      </c>
      <c r="BK137" s="249">
        <f>SUM(BK138:BK173)</f>
        <v>0</v>
      </c>
    </row>
    <row r="138" spans="1:65" s="2" customFormat="1" ht="24.15" customHeight="1">
      <c r="A138" s="41"/>
      <c r="B138" s="42"/>
      <c r="C138" s="250" t="s">
        <v>90</v>
      </c>
      <c r="D138" s="250" t="s">
        <v>196</v>
      </c>
      <c r="E138" s="251" t="s">
        <v>2109</v>
      </c>
      <c r="F138" s="252" t="s">
        <v>2110</v>
      </c>
      <c r="G138" s="253" t="s">
        <v>353</v>
      </c>
      <c r="H138" s="254">
        <v>8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200</v>
      </c>
      <c r="AT138" s="262" t="s">
        <v>196</v>
      </c>
      <c r="AU138" s="262" t="s">
        <v>92</v>
      </c>
      <c r="AY138" s="18" t="s">
        <v>195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200</v>
      </c>
      <c r="BM138" s="262" t="s">
        <v>2111</v>
      </c>
    </row>
    <row r="139" spans="1:47" s="2" customFormat="1" ht="12">
      <c r="A139" s="41"/>
      <c r="B139" s="42"/>
      <c r="C139" s="43"/>
      <c r="D139" s="263" t="s">
        <v>202</v>
      </c>
      <c r="E139" s="43"/>
      <c r="F139" s="264" t="s">
        <v>2110</v>
      </c>
      <c r="G139" s="43"/>
      <c r="H139" s="43"/>
      <c r="I139" s="221"/>
      <c r="J139" s="43"/>
      <c r="K139" s="43"/>
      <c r="L139" s="44"/>
      <c r="M139" s="265"/>
      <c r="N139" s="266"/>
      <c r="O139" s="94"/>
      <c r="P139" s="94"/>
      <c r="Q139" s="94"/>
      <c r="R139" s="94"/>
      <c r="S139" s="94"/>
      <c r="T139" s="9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202</v>
      </c>
      <c r="AU139" s="18" t="s">
        <v>92</v>
      </c>
    </row>
    <row r="140" spans="1:65" s="2" customFormat="1" ht="21.75" customHeight="1">
      <c r="A140" s="41"/>
      <c r="B140" s="42"/>
      <c r="C140" s="250" t="s">
        <v>92</v>
      </c>
      <c r="D140" s="250" t="s">
        <v>196</v>
      </c>
      <c r="E140" s="251" t="s">
        <v>2112</v>
      </c>
      <c r="F140" s="252" t="s">
        <v>2113</v>
      </c>
      <c r="G140" s="253" t="s">
        <v>353</v>
      </c>
      <c r="H140" s="254">
        <v>8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200</v>
      </c>
      <c r="AT140" s="262" t="s">
        <v>196</v>
      </c>
      <c r="AU140" s="262" t="s">
        <v>92</v>
      </c>
      <c r="AY140" s="18" t="s">
        <v>195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200</v>
      </c>
      <c r="BM140" s="262" t="s">
        <v>2114</v>
      </c>
    </row>
    <row r="141" spans="1:47" s="2" customFormat="1" ht="12">
      <c r="A141" s="41"/>
      <c r="B141" s="42"/>
      <c r="C141" s="43"/>
      <c r="D141" s="263" t="s">
        <v>202</v>
      </c>
      <c r="E141" s="43"/>
      <c r="F141" s="264" t="s">
        <v>2113</v>
      </c>
      <c r="G141" s="43"/>
      <c r="H141" s="43"/>
      <c r="I141" s="221"/>
      <c r="J141" s="43"/>
      <c r="K141" s="43"/>
      <c r="L141" s="44"/>
      <c r="M141" s="265"/>
      <c r="N141" s="266"/>
      <c r="O141" s="94"/>
      <c r="P141" s="94"/>
      <c r="Q141" s="94"/>
      <c r="R141" s="94"/>
      <c r="S141" s="94"/>
      <c r="T141" s="9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202</v>
      </c>
      <c r="AU141" s="18" t="s">
        <v>92</v>
      </c>
    </row>
    <row r="142" spans="1:65" s="2" customFormat="1" ht="33" customHeight="1">
      <c r="A142" s="41"/>
      <c r="B142" s="42"/>
      <c r="C142" s="250" t="s">
        <v>212</v>
      </c>
      <c r="D142" s="250" t="s">
        <v>196</v>
      </c>
      <c r="E142" s="251" t="s">
        <v>2115</v>
      </c>
      <c r="F142" s="252" t="s">
        <v>2116</v>
      </c>
      <c r="G142" s="253" t="s">
        <v>199</v>
      </c>
      <c r="H142" s="254">
        <v>85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0.29</v>
      </c>
      <c r="T142" s="261">
        <f>S142*H142</f>
        <v>24.65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200</v>
      </c>
      <c r="AT142" s="262" t="s">
        <v>196</v>
      </c>
      <c r="AU142" s="262" t="s">
        <v>92</v>
      </c>
      <c r="AY142" s="18" t="s">
        <v>195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200</v>
      </c>
      <c r="BM142" s="262" t="s">
        <v>2117</v>
      </c>
    </row>
    <row r="143" spans="1:47" s="2" customFormat="1" ht="12">
      <c r="A143" s="41"/>
      <c r="B143" s="42"/>
      <c r="C143" s="43"/>
      <c r="D143" s="263" t="s">
        <v>202</v>
      </c>
      <c r="E143" s="43"/>
      <c r="F143" s="264" t="s">
        <v>2116</v>
      </c>
      <c r="G143" s="43"/>
      <c r="H143" s="43"/>
      <c r="I143" s="221"/>
      <c r="J143" s="43"/>
      <c r="K143" s="43"/>
      <c r="L143" s="44"/>
      <c r="M143" s="265"/>
      <c r="N143" s="266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202</v>
      </c>
      <c r="AU143" s="18" t="s">
        <v>92</v>
      </c>
    </row>
    <row r="144" spans="1:65" s="2" customFormat="1" ht="24.15" customHeight="1">
      <c r="A144" s="41"/>
      <c r="B144" s="42"/>
      <c r="C144" s="250" t="s">
        <v>200</v>
      </c>
      <c r="D144" s="250" t="s">
        <v>196</v>
      </c>
      <c r="E144" s="251" t="s">
        <v>2118</v>
      </c>
      <c r="F144" s="252" t="s">
        <v>2119</v>
      </c>
      <c r="G144" s="253" t="s">
        <v>199</v>
      </c>
      <c r="H144" s="254">
        <v>85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0.22</v>
      </c>
      <c r="T144" s="261">
        <f>S144*H144</f>
        <v>18.7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200</v>
      </c>
      <c r="AT144" s="262" t="s">
        <v>196</v>
      </c>
      <c r="AU144" s="262" t="s">
        <v>92</v>
      </c>
      <c r="AY144" s="18" t="s">
        <v>195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200</v>
      </c>
      <c r="BM144" s="262" t="s">
        <v>2120</v>
      </c>
    </row>
    <row r="145" spans="1:47" s="2" customFormat="1" ht="12">
      <c r="A145" s="41"/>
      <c r="B145" s="42"/>
      <c r="C145" s="43"/>
      <c r="D145" s="263" t="s">
        <v>202</v>
      </c>
      <c r="E145" s="43"/>
      <c r="F145" s="264" t="s">
        <v>2119</v>
      </c>
      <c r="G145" s="43"/>
      <c r="H145" s="43"/>
      <c r="I145" s="221"/>
      <c r="J145" s="43"/>
      <c r="K145" s="43"/>
      <c r="L145" s="44"/>
      <c r="M145" s="265"/>
      <c r="N145" s="266"/>
      <c r="O145" s="94"/>
      <c r="P145" s="94"/>
      <c r="Q145" s="94"/>
      <c r="R145" s="94"/>
      <c r="S145" s="94"/>
      <c r="T145" s="9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202</v>
      </c>
      <c r="AU145" s="18" t="s">
        <v>92</v>
      </c>
    </row>
    <row r="146" spans="1:65" s="2" customFormat="1" ht="16.5" customHeight="1">
      <c r="A146" s="41"/>
      <c r="B146" s="42"/>
      <c r="C146" s="250" t="s">
        <v>240</v>
      </c>
      <c r="D146" s="250" t="s">
        <v>196</v>
      </c>
      <c r="E146" s="251" t="s">
        <v>2121</v>
      </c>
      <c r="F146" s="252" t="s">
        <v>2122</v>
      </c>
      <c r="G146" s="253" t="s">
        <v>215</v>
      </c>
      <c r="H146" s="254">
        <v>56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0.23</v>
      </c>
      <c r="T146" s="261">
        <f>S146*H146</f>
        <v>12.88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200</v>
      </c>
      <c r="AT146" s="262" t="s">
        <v>196</v>
      </c>
      <c r="AU146" s="262" t="s">
        <v>92</v>
      </c>
      <c r="AY146" s="18" t="s">
        <v>195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200</v>
      </c>
      <c r="BM146" s="262" t="s">
        <v>2123</v>
      </c>
    </row>
    <row r="147" spans="1:47" s="2" customFormat="1" ht="12">
      <c r="A147" s="41"/>
      <c r="B147" s="42"/>
      <c r="C147" s="43"/>
      <c r="D147" s="263" t="s">
        <v>202</v>
      </c>
      <c r="E147" s="43"/>
      <c r="F147" s="264" t="s">
        <v>2122</v>
      </c>
      <c r="G147" s="43"/>
      <c r="H147" s="43"/>
      <c r="I147" s="221"/>
      <c r="J147" s="43"/>
      <c r="K147" s="43"/>
      <c r="L147" s="44"/>
      <c r="M147" s="265"/>
      <c r="N147" s="266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202</v>
      </c>
      <c r="AU147" s="18" t="s">
        <v>92</v>
      </c>
    </row>
    <row r="148" spans="1:51" s="13" customFormat="1" ht="12">
      <c r="A148" s="13"/>
      <c r="B148" s="267"/>
      <c r="C148" s="268"/>
      <c r="D148" s="263" t="s">
        <v>203</v>
      </c>
      <c r="E148" s="269" t="s">
        <v>1</v>
      </c>
      <c r="F148" s="270" t="s">
        <v>2124</v>
      </c>
      <c r="G148" s="268"/>
      <c r="H148" s="271">
        <v>56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7" t="s">
        <v>203</v>
      </c>
      <c r="AU148" s="277" t="s">
        <v>92</v>
      </c>
      <c r="AV148" s="13" t="s">
        <v>92</v>
      </c>
      <c r="AW148" s="13" t="s">
        <v>35</v>
      </c>
      <c r="AX148" s="13" t="s">
        <v>90</v>
      </c>
      <c r="AY148" s="277" t="s">
        <v>195</v>
      </c>
    </row>
    <row r="149" spans="1:65" s="2" customFormat="1" ht="24.15" customHeight="1">
      <c r="A149" s="41"/>
      <c r="B149" s="42"/>
      <c r="C149" s="250" t="s">
        <v>247</v>
      </c>
      <c r="D149" s="250" t="s">
        <v>196</v>
      </c>
      <c r="E149" s="251" t="s">
        <v>2125</v>
      </c>
      <c r="F149" s="252" t="s">
        <v>2126</v>
      </c>
      <c r="G149" s="253" t="s">
        <v>199</v>
      </c>
      <c r="H149" s="254">
        <v>49</v>
      </c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200</v>
      </c>
      <c r="AT149" s="262" t="s">
        <v>196</v>
      </c>
      <c r="AU149" s="262" t="s">
        <v>92</v>
      </c>
      <c r="AY149" s="18" t="s">
        <v>195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200</v>
      </c>
      <c r="BM149" s="262" t="s">
        <v>2127</v>
      </c>
    </row>
    <row r="150" spans="1:47" s="2" customFormat="1" ht="12">
      <c r="A150" s="41"/>
      <c r="B150" s="42"/>
      <c r="C150" s="43"/>
      <c r="D150" s="263" t="s">
        <v>202</v>
      </c>
      <c r="E150" s="43"/>
      <c r="F150" s="264" t="s">
        <v>2126</v>
      </c>
      <c r="G150" s="43"/>
      <c r="H150" s="43"/>
      <c r="I150" s="221"/>
      <c r="J150" s="43"/>
      <c r="K150" s="43"/>
      <c r="L150" s="44"/>
      <c r="M150" s="265"/>
      <c r="N150" s="266"/>
      <c r="O150" s="94"/>
      <c r="P150" s="94"/>
      <c r="Q150" s="94"/>
      <c r="R150" s="94"/>
      <c r="S150" s="94"/>
      <c r="T150" s="95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8" t="s">
        <v>202</v>
      </c>
      <c r="AU150" s="18" t="s">
        <v>92</v>
      </c>
    </row>
    <row r="151" spans="1:51" s="13" customFormat="1" ht="12">
      <c r="A151" s="13"/>
      <c r="B151" s="267"/>
      <c r="C151" s="268"/>
      <c r="D151" s="263" t="s">
        <v>203</v>
      </c>
      <c r="E151" s="269" t="s">
        <v>1</v>
      </c>
      <c r="F151" s="270" t="s">
        <v>2128</v>
      </c>
      <c r="G151" s="268"/>
      <c r="H151" s="271">
        <v>49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7" t="s">
        <v>203</v>
      </c>
      <c r="AU151" s="277" t="s">
        <v>92</v>
      </c>
      <c r="AV151" s="13" t="s">
        <v>92</v>
      </c>
      <c r="AW151" s="13" t="s">
        <v>35</v>
      </c>
      <c r="AX151" s="13" t="s">
        <v>90</v>
      </c>
      <c r="AY151" s="277" t="s">
        <v>195</v>
      </c>
    </row>
    <row r="152" spans="1:65" s="2" customFormat="1" ht="24.15" customHeight="1">
      <c r="A152" s="41"/>
      <c r="B152" s="42"/>
      <c r="C152" s="250" t="s">
        <v>252</v>
      </c>
      <c r="D152" s="250" t="s">
        <v>196</v>
      </c>
      <c r="E152" s="251" t="s">
        <v>2129</v>
      </c>
      <c r="F152" s="252" t="s">
        <v>2130</v>
      </c>
      <c r="G152" s="253" t="s">
        <v>199</v>
      </c>
      <c r="H152" s="254">
        <v>250</v>
      </c>
      <c r="I152" s="255"/>
      <c r="J152" s="256">
        <f>ROUND(I152*H152,2)</f>
        <v>0</v>
      </c>
      <c r="K152" s="257"/>
      <c r="L152" s="44"/>
      <c r="M152" s="258" t="s">
        <v>1</v>
      </c>
      <c r="N152" s="259" t="s">
        <v>47</v>
      </c>
      <c r="O152" s="94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200</v>
      </c>
      <c r="AT152" s="262" t="s">
        <v>196</v>
      </c>
      <c r="AU152" s="262" t="s">
        <v>92</v>
      </c>
      <c r="AY152" s="18" t="s">
        <v>195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200</v>
      </c>
      <c r="BM152" s="262" t="s">
        <v>2131</v>
      </c>
    </row>
    <row r="153" spans="1:47" s="2" customFormat="1" ht="12">
      <c r="A153" s="41"/>
      <c r="B153" s="42"/>
      <c r="C153" s="43"/>
      <c r="D153" s="263" t="s">
        <v>202</v>
      </c>
      <c r="E153" s="43"/>
      <c r="F153" s="264" t="s">
        <v>2130</v>
      </c>
      <c r="G153" s="43"/>
      <c r="H153" s="43"/>
      <c r="I153" s="221"/>
      <c r="J153" s="43"/>
      <c r="K153" s="43"/>
      <c r="L153" s="44"/>
      <c r="M153" s="265"/>
      <c r="N153" s="266"/>
      <c r="O153" s="94"/>
      <c r="P153" s="94"/>
      <c r="Q153" s="94"/>
      <c r="R153" s="94"/>
      <c r="S153" s="94"/>
      <c r="T153" s="95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8" t="s">
        <v>202</v>
      </c>
      <c r="AU153" s="18" t="s">
        <v>92</v>
      </c>
    </row>
    <row r="154" spans="1:51" s="13" customFormat="1" ht="12">
      <c r="A154" s="13"/>
      <c r="B154" s="267"/>
      <c r="C154" s="268"/>
      <c r="D154" s="263" t="s">
        <v>203</v>
      </c>
      <c r="E154" s="269" t="s">
        <v>1</v>
      </c>
      <c r="F154" s="270" t="s">
        <v>2132</v>
      </c>
      <c r="G154" s="268"/>
      <c r="H154" s="271">
        <v>250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7" t="s">
        <v>203</v>
      </c>
      <c r="AU154" s="277" t="s">
        <v>92</v>
      </c>
      <c r="AV154" s="13" t="s">
        <v>92</v>
      </c>
      <c r="AW154" s="13" t="s">
        <v>35</v>
      </c>
      <c r="AX154" s="13" t="s">
        <v>90</v>
      </c>
      <c r="AY154" s="277" t="s">
        <v>195</v>
      </c>
    </row>
    <row r="155" spans="1:65" s="2" customFormat="1" ht="24.15" customHeight="1">
      <c r="A155" s="41"/>
      <c r="B155" s="42"/>
      <c r="C155" s="250" t="s">
        <v>209</v>
      </c>
      <c r="D155" s="250" t="s">
        <v>196</v>
      </c>
      <c r="E155" s="251" t="s">
        <v>2133</v>
      </c>
      <c r="F155" s="252" t="s">
        <v>2134</v>
      </c>
      <c r="G155" s="253" t="s">
        <v>199</v>
      </c>
      <c r="H155" s="254">
        <v>250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200</v>
      </c>
      <c r="AT155" s="262" t="s">
        <v>196</v>
      </c>
      <c r="AU155" s="262" t="s">
        <v>92</v>
      </c>
      <c r="AY155" s="18" t="s">
        <v>195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200</v>
      </c>
      <c r="BM155" s="262" t="s">
        <v>2135</v>
      </c>
    </row>
    <row r="156" spans="1:47" s="2" customFormat="1" ht="12">
      <c r="A156" s="41"/>
      <c r="B156" s="42"/>
      <c r="C156" s="43"/>
      <c r="D156" s="263" t="s">
        <v>202</v>
      </c>
      <c r="E156" s="43"/>
      <c r="F156" s="264" t="s">
        <v>2134</v>
      </c>
      <c r="G156" s="43"/>
      <c r="H156" s="43"/>
      <c r="I156" s="221"/>
      <c r="J156" s="43"/>
      <c r="K156" s="43"/>
      <c r="L156" s="44"/>
      <c r="M156" s="265"/>
      <c r="N156" s="266"/>
      <c r="O156" s="94"/>
      <c r="P156" s="94"/>
      <c r="Q156" s="94"/>
      <c r="R156" s="94"/>
      <c r="S156" s="94"/>
      <c r="T156" s="95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8" t="s">
        <v>202</v>
      </c>
      <c r="AU156" s="18" t="s">
        <v>92</v>
      </c>
    </row>
    <row r="157" spans="1:65" s="2" customFormat="1" ht="16.5" customHeight="1">
      <c r="A157" s="41"/>
      <c r="B157" s="42"/>
      <c r="C157" s="278" t="s">
        <v>263</v>
      </c>
      <c r="D157" s="278" t="s">
        <v>206</v>
      </c>
      <c r="E157" s="279" t="s">
        <v>2136</v>
      </c>
      <c r="F157" s="280" t="s">
        <v>2137</v>
      </c>
      <c r="G157" s="281" t="s">
        <v>542</v>
      </c>
      <c r="H157" s="282">
        <v>5</v>
      </c>
      <c r="I157" s="283"/>
      <c r="J157" s="284">
        <f>ROUND(I157*H157,2)</f>
        <v>0</v>
      </c>
      <c r="K157" s="285"/>
      <c r="L157" s="286"/>
      <c r="M157" s="287" t="s">
        <v>1</v>
      </c>
      <c r="N157" s="288" t="s">
        <v>47</v>
      </c>
      <c r="O157" s="94"/>
      <c r="P157" s="260">
        <f>O157*H157</f>
        <v>0</v>
      </c>
      <c r="Q157" s="260">
        <v>0.001</v>
      </c>
      <c r="R157" s="260">
        <f>Q157*H157</f>
        <v>0.005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209</v>
      </c>
      <c r="AT157" s="262" t="s">
        <v>206</v>
      </c>
      <c r="AU157" s="262" t="s">
        <v>92</v>
      </c>
      <c r="AY157" s="18" t="s">
        <v>195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200</v>
      </c>
      <c r="BM157" s="262" t="s">
        <v>2138</v>
      </c>
    </row>
    <row r="158" spans="1:47" s="2" customFormat="1" ht="12">
      <c r="A158" s="41"/>
      <c r="B158" s="42"/>
      <c r="C158" s="43"/>
      <c r="D158" s="263" t="s">
        <v>202</v>
      </c>
      <c r="E158" s="43"/>
      <c r="F158" s="264" t="s">
        <v>2137</v>
      </c>
      <c r="G158" s="43"/>
      <c r="H158" s="43"/>
      <c r="I158" s="221"/>
      <c r="J158" s="43"/>
      <c r="K158" s="43"/>
      <c r="L158" s="44"/>
      <c r="M158" s="265"/>
      <c r="N158" s="266"/>
      <c r="O158" s="94"/>
      <c r="P158" s="94"/>
      <c r="Q158" s="94"/>
      <c r="R158" s="94"/>
      <c r="S158" s="94"/>
      <c r="T158" s="9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8" t="s">
        <v>202</v>
      </c>
      <c r="AU158" s="18" t="s">
        <v>92</v>
      </c>
    </row>
    <row r="159" spans="1:51" s="13" customFormat="1" ht="12">
      <c r="A159" s="13"/>
      <c r="B159" s="267"/>
      <c r="C159" s="268"/>
      <c r="D159" s="263" t="s">
        <v>203</v>
      </c>
      <c r="E159" s="269" t="s">
        <v>1</v>
      </c>
      <c r="F159" s="270" t="s">
        <v>2139</v>
      </c>
      <c r="G159" s="268"/>
      <c r="H159" s="271">
        <v>5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203</v>
      </c>
      <c r="AU159" s="277" t="s">
        <v>92</v>
      </c>
      <c r="AV159" s="13" t="s">
        <v>92</v>
      </c>
      <c r="AW159" s="13" t="s">
        <v>35</v>
      </c>
      <c r="AX159" s="13" t="s">
        <v>90</v>
      </c>
      <c r="AY159" s="277" t="s">
        <v>195</v>
      </c>
    </row>
    <row r="160" spans="1:65" s="2" customFormat="1" ht="16.5" customHeight="1">
      <c r="A160" s="41"/>
      <c r="B160" s="42"/>
      <c r="C160" s="278" t="s">
        <v>99</v>
      </c>
      <c r="D160" s="278" t="s">
        <v>206</v>
      </c>
      <c r="E160" s="279" t="s">
        <v>2140</v>
      </c>
      <c r="F160" s="280" t="s">
        <v>2141</v>
      </c>
      <c r="G160" s="281" t="s">
        <v>542</v>
      </c>
      <c r="H160" s="282">
        <v>5</v>
      </c>
      <c r="I160" s="283"/>
      <c r="J160" s="284">
        <f>ROUND(I160*H160,2)</f>
        <v>0</v>
      </c>
      <c r="K160" s="285"/>
      <c r="L160" s="286"/>
      <c r="M160" s="287" t="s">
        <v>1</v>
      </c>
      <c r="N160" s="288" t="s">
        <v>47</v>
      </c>
      <c r="O160" s="94"/>
      <c r="P160" s="260">
        <f>O160*H160</f>
        <v>0</v>
      </c>
      <c r="Q160" s="260">
        <v>0.001</v>
      </c>
      <c r="R160" s="260">
        <f>Q160*H160</f>
        <v>0.005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209</v>
      </c>
      <c r="AT160" s="262" t="s">
        <v>206</v>
      </c>
      <c r="AU160" s="262" t="s">
        <v>92</v>
      </c>
      <c r="AY160" s="18" t="s">
        <v>195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200</v>
      </c>
      <c r="BM160" s="262" t="s">
        <v>2142</v>
      </c>
    </row>
    <row r="161" spans="1:47" s="2" customFormat="1" ht="12">
      <c r="A161" s="41"/>
      <c r="B161" s="42"/>
      <c r="C161" s="43"/>
      <c r="D161" s="263" t="s">
        <v>202</v>
      </c>
      <c r="E161" s="43"/>
      <c r="F161" s="264" t="s">
        <v>2141</v>
      </c>
      <c r="G161" s="43"/>
      <c r="H161" s="43"/>
      <c r="I161" s="221"/>
      <c r="J161" s="43"/>
      <c r="K161" s="43"/>
      <c r="L161" s="44"/>
      <c r="M161" s="265"/>
      <c r="N161" s="266"/>
      <c r="O161" s="94"/>
      <c r="P161" s="94"/>
      <c r="Q161" s="94"/>
      <c r="R161" s="94"/>
      <c r="S161" s="94"/>
      <c r="T161" s="95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8" t="s">
        <v>202</v>
      </c>
      <c r="AU161" s="18" t="s">
        <v>92</v>
      </c>
    </row>
    <row r="162" spans="1:51" s="13" customFormat="1" ht="12">
      <c r="A162" s="13"/>
      <c r="B162" s="267"/>
      <c r="C162" s="268"/>
      <c r="D162" s="263" t="s">
        <v>203</v>
      </c>
      <c r="E162" s="269" t="s">
        <v>1</v>
      </c>
      <c r="F162" s="270" t="s">
        <v>2139</v>
      </c>
      <c r="G162" s="268"/>
      <c r="H162" s="271">
        <v>5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7" t="s">
        <v>203</v>
      </c>
      <c r="AU162" s="277" t="s">
        <v>92</v>
      </c>
      <c r="AV162" s="13" t="s">
        <v>92</v>
      </c>
      <c r="AW162" s="13" t="s">
        <v>35</v>
      </c>
      <c r="AX162" s="13" t="s">
        <v>90</v>
      </c>
      <c r="AY162" s="277" t="s">
        <v>195</v>
      </c>
    </row>
    <row r="163" spans="1:65" s="2" customFormat="1" ht="24.15" customHeight="1">
      <c r="A163" s="41"/>
      <c r="B163" s="42"/>
      <c r="C163" s="250" t="s">
        <v>277</v>
      </c>
      <c r="D163" s="250" t="s">
        <v>196</v>
      </c>
      <c r="E163" s="251" t="s">
        <v>2143</v>
      </c>
      <c r="F163" s="252" t="s">
        <v>2144</v>
      </c>
      <c r="G163" s="253" t="s">
        <v>199</v>
      </c>
      <c r="H163" s="254">
        <v>49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200</v>
      </c>
      <c r="AT163" s="262" t="s">
        <v>196</v>
      </c>
      <c r="AU163" s="262" t="s">
        <v>92</v>
      </c>
      <c r="AY163" s="18" t="s">
        <v>195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200</v>
      </c>
      <c r="BM163" s="262" t="s">
        <v>2145</v>
      </c>
    </row>
    <row r="164" spans="1:47" s="2" customFormat="1" ht="12">
      <c r="A164" s="41"/>
      <c r="B164" s="42"/>
      <c r="C164" s="43"/>
      <c r="D164" s="263" t="s">
        <v>202</v>
      </c>
      <c r="E164" s="43"/>
      <c r="F164" s="264" t="s">
        <v>2144</v>
      </c>
      <c r="G164" s="43"/>
      <c r="H164" s="43"/>
      <c r="I164" s="221"/>
      <c r="J164" s="43"/>
      <c r="K164" s="43"/>
      <c r="L164" s="44"/>
      <c r="M164" s="265"/>
      <c r="N164" s="266"/>
      <c r="O164" s="94"/>
      <c r="P164" s="94"/>
      <c r="Q164" s="94"/>
      <c r="R164" s="94"/>
      <c r="S164" s="94"/>
      <c r="T164" s="9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202</v>
      </c>
      <c r="AU164" s="18" t="s">
        <v>92</v>
      </c>
    </row>
    <row r="165" spans="1:65" s="2" customFormat="1" ht="24.15" customHeight="1">
      <c r="A165" s="41"/>
      <c r="B165" s="42"/>
      <c r="C165" s="250" t="s">
        <v>287</v>
      </c>
      <c r="D165" s="250" t="s">
        <v>196</v>
      </c>
      <c r="E165" s="251" t="s">
        <v>2146</v>
      </c>
      <c r="F165" s="252" t="s">
        <v>2147</v>
      </c>
      <c r="G165" s="253" t="s">
        <v>199</v>
      </c>
      <c r="H165" s="254">
        <v>250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200</v>
      </c>
      <c r="AT165" s="262" t="s">
        <v>196</v>
      </c>
      <c r="AU165" s="262" t="s">
        <v>92</v>
      </c>
      <c r="AY165" s="18" t="s">
        <v>195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200</v>
      </c>
      <c r="BM165" s="262" t="s">
        <v>2148</v>
      </c>
    </row>
    <row r="166" spans="1:47" s="2" customFormat="1" ht="12">
      <c r="A166" s="41"/>
      <c r="B166" s="42"/>
      <c r="C166" s="43"/>
      <c r="D166" s="263" t="s">
        <v>202</v>
      </c>
      <c r="E166" s="43"/>
      <c r="F166" s="264" t="s">
        <v>2147</v>
      </c>
      <c r="G166" s="43"/>
      <c r="H166" s="43"/>
      <c r="I166" s="221"/>
      <c r="J166" s="43"/>
      <c r="K166" s="43"/>
      <c r="L166" s="44"/>
      <c r="M166" s="265"/>
      <c r="N166" s="266"/>
      <c r="O166" s="94"/>
      <c r="P166" s="94"/>
      <c r="Q166" s="94"/>
      <c r="R166" s="94"/>
      <c r="S166" s="94"/>
      <c r="T166" s="9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8" t="s">
        <v>202</v>
      </c>
      <c r="AU166" s="18" t="s">
        <v>92</v>
      </c>
    </row>
    <row r="167" spans="1:65" s="2" customFormat="1" ht="16.5" customHeight="1">
      <c r="A167" s="41"/>
      <c r="B167" s="42"/>
      <c r="C167" s="250" t="s">
        <v>292</v>
      </c>
      <c r="D167" s="250" t="s">
        <v>196</v>
      </c>
      <c r="E167" s="251" t="s">
        <v>2149</v>
      </c>
      <c r="F167" s="252" t="s">
        <v>2150</v>
      </c>
      <c r="G167" s="253" t="s">
        <v>199</v>
      </c>
      <c r="H167" s="254">
        <v>115</v>
      </c>
      <c r="I167" s="255"/>
      <c r="J167" s="256">
        <f>ROUND(I167*H167,2)</f>
        <v>0</v>
      </c>
      <c r="K167" s="257"/>
      <c r="L167" s="44"/>
      <c r="M167" s="258" t="s">
        <v>1</v>
      </c>
      <c r="N167" s="259" t="s">
        <v>47</v>
      </c>
      <c r="O167" s="94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200</v>
      </c>
      <c r="AT167" s="262" t="s">
        <v>196</v>
      </c>
      <c r="AU167" s="262" t="s">
        <v>92</v>
      </c>
      <c r="AY167" s="18" t="s">
        <v>195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200</v>
      </c>
      <c r="BM167" s="262" t="s">
        <v>2151</v>
      </c>
    </row>
    <row r="168" spans="1:47" s="2" customFormat="1" ht="12">
      <c r="A168" s="41"/>
      <c r="B168" s="42"/>
      <c r="C168" s="43"/>
      <c r="D168" s="263" t="s">
        <v>202</v>
      </c>
      <c r="E168" s="43"/>
      <c r="F168" s="264" t="s">
        <v>2150</v>
      </c>
      <c r="G168" s="43"/>
      <c r="H168" s="43"/>
      <c r="I168" s="221"/>
      <c r="J168" s="43"/>
      <c r="K168" s="43"/>
      <c r="L168" s="44"/>
      <c r="M168" s="265"/>
      <c r="N168" s="266"/>
      <c r="O168" s="94"/>
      <c r="P168" s="94"/>
      <c r="Q168" s="94"/>
      <c r="R168" s="94"/>
      <c r="S168" s="94"/>
      <c r="T168" s="95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8" t="s">
        <v>202</v>
      </c>
      <c r="AU168" s="18" t="s">
        <v>92</v>
      </c>
    </row>
    <row r="169" spans="1:65" s="2" customFormat="1" ht="24.15" customHeight="1">
      <c r="A169" s="41"/>
      <c r="B169" s="42"/>
      <c r="C169" s="250" t="s">
        <v>297</v>
      </c>
      <c r="D169" s="250" t="s">
        <v>196</v>
      </c>
      <c r="E169" s="251" t="s">
        <v>2152</v>
      </c>
      <c r="F169" s="252" t="s">
        <v>2153</v>
      </c>
      <c r="G169" s="253" t="s">
        <v>353</v>
      </c>
      <c r="H169" s="254">
        <v>11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200</v>
      </c>
      <c r="AT169" s="262" t="s">
        <v>196</v>
      </c>
      <c r="AU169" s="262" t="s">
        <v>92</v>
      </c>
      <c r="AY169" s="18" t="s">
        <v>195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200</v>
      </c>
      <c r="BM169" s="262" t="s">
        <v>2154</v>
      </c>
    </row>
    <row r="170" spans="1:47" s="2" customFormat="1" ht="12">
      <c r="A170" s="41"/>
      <c r="B170" s="42"/>
      <c r="C170" s="43"/>
      <c r="D170" s="263" t="s">
        <v>202</v>
      </c>
      <c r="E170" s="43"/>
      <c r="F170" s="264" t="s">
        <v>2153</v>
      </c>
      <c r="G170" s="43"/>
      <c r="H170" s="43"/>
      <c r="I170" s="221"/>
      <c r="J170" s="43"/>
      <c r="K170" s="43"/>
      <c r="L170" s="44"/>
      <c r="M170" s="265"/>
      <c r="N170" s="266"/>
      <c r="O170" s="94"/>
      <c r="P170" s="94"/>
      <c r="Q170" s="94"/>
      <c r="R170" s="94"/>
      <c r="S170" s="94"/>
      <c r="T170" s="95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8" t="s">
        <v>202</v>
      </c>
      <c r="AU170" s="18" t="s">
        <v>92</v>
      </c>
    </row>
    <row r="171" spans="1:65" s="2" customFormat="1" ht="16.5" customHeight="1">
      <c r="A171" s="41"/>
      <c r="B171" s="42"/>
      <c r="C171" s="278" t="s">
        <v>8</v>
      </c>
      <c r="D171" s="278" t="s">
        <v>206</v>
      </c>
      <c r="E171" s="279" t="s">
        <v>2155</v>
      </c>
      <c r="F171" s="280" t="s">
        <v>2156</v>
      </c>
      <c r="G171" s="281" t="s">
        <v>353</v>
      </c>
      <c r="H171" s="282">
        <v>12.1</v>
      </c>
      <c r="I171" s="283"/>
      <c r="J171" s="284">
        <f>ROUND(I171*H171,2)</f>
        <v>0</v>
      </c>
      <c r="K171" s="285"/>
      <c r="L171" s="286"/>
      <c r="M171" s="287" t="s">
        <v>1</v>
      </c>
      <c r="N171" s="288" t="s">
        <v>47</v>
      </c>
      <c r="O171" s="94"/>
      <c r="P171" s="260">
        <f>O171*H171</f>
        <v>0</v>
      </c>
      <c r="Q171" s="260">
        <v>0.027</v>
      </c>
      <c r="R171" s="260">
        <f>Q171*H171</f>
        <v>0.3267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209</v>
      </c>
      <c r="AT171" s="262" t="s">
        <v>206</v>
      </c>
      <c r="AU171" s="262" t="s">
        <v>92</v>
      </c>
      <c r="AY171" s="18" t="s">
        <v>195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200</v>
      </c>
      <c r="BM171" s="262" t="s">
        <v>2157</v>
      </c>
    </row>
    <row r="172" spans="1:47" s="2" customFormat="1" ht="12">
      <c r="A172" s="41"/>
      <c r="B172" s="42"/>
      <c r="C172" s="43"/>
      <c r="D172" s="263" t="s">
        <v>202</v>
      </c>
      <c r="E172" s="43"/>
      <c r="F172" s="264" t="s">
        <v>2156</v>
      </c>
      <c r="G172" s="43"/>
      <c r="H172" s="43"/>
      <c r="I172" s="221"/>
      <c r="J172" s="43"/>
      <c r="K172" s="43"/>
      <c r="L172" s="44"/>
      <c r="M172" s="265"/>
      <c r="N172" s="266"/>
      <c r="O172" s="94"/>
      <c r="P172" s="94"/>
      <c r="Q172" s="94"/>
      <c r="R172" s="94"/>
      <c r="S172" s="94"/>
      <c r="T172" s="95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8" t="s">
        <v>202</v>
      </c>
      <c r="AU172" s="18" t="s">
        <v>92</v>
      </c>
    </row>
    <row r="173" spans="1:51" s="13" customFormat="1" ht="12">
      <c r="A173" s="13"/>
      <c r="B173" s="267"/>
      <c r="C173" s="268"/>
      <c r="D173" s="263" t="s">
        <v>203</v>
      </c>
      <c r="E173" s="269" t="s">
        <v>1</v>
      </c>
      <c r="F173" s="270" t="s">
        <v>2158</v>
      </c>
      <c r="G173" s="268"/>
      <c r="H173" s="271">
        <v>12.1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7" t="s">
        <v>203</v>
      </c>
      <c r="AU173" s="277" t="s">
        <v>92</v>
      </c>
      <c r="AV173" s="13" t="s">
        <v>92</v>
      </c>
      <c r="AW173" s="13" t="s">
        <v>35</v>
      </c>
      <c r="AX173" s="13" t="s">
        <v>90</v>
      </c>
      <c r="AY173" s="277" t="s">
        <v>195</v>
      </c>
    </row>
    <row r="174" spans="1:63" s="12" customFormat="1" ht="22.8" customHeight="1">
      <c r="A174" s="12"/>
      <c r="B174" s="236"/>
      <c r="C174" s="237"/>
      <c r="D174" s="238" t="s">
        <v>81</v>
      </c>
      <c r="E174" s="321" t="s">
        <v>240</v>
      </c>
      <c r="F174" s="321" t="s">
        <v>1881</v>
      </c>
      <c r="G174" s="237"/>
      <c r="H174" s="237"/>
      <c r="I174" s="240"/>
      <c r="J174" s="322">
        <f>BK174</f>
        <v>0</v>
      </c>
      <c r="K174" s="237"/>
      <c r="L174" s="242"/>
      <c r="M174" s="243"/>
      <c r="N174" s="244"/>
      <c r="O174" s="244"/>
      <c r="P174" s="245">
        <f>SUM(P175:P211)</f>
        <v>0</v>
      </c>
      <c r="Q174" s="244"/>
      <c r="R174" s="245">
        <f>SUM(R175:R211)</f>
        <v>66.85610199999999</v>
      </c>
      <c r="S174" s="244"/>
      <c r="T174" s="246">
        <f>SUM(T175:T211)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7" t="s">
        <v>90</v>
      </c>
      <c r="AT174" s="248" t="s">
        <v>81</v>
      </c>
      <c r="AU174" s="248" t="s">
        <v>90</v>
      </c>
      <c r="AY174" s="247" t="s">
        <v>195</v>
      </c>
      <c r="BK174" s="249">
        <f>SUM(BK175:BK211)</f>
        <v>0</v>
      </c>
    </row>
    <row r="175" spans="1:65" s="2" customFormat="1" ht="24.15" customHeight="1">
      <c r="A175" s="41"/>
      <c r="B175" s="42"/>
      <c r="C175" s="250" t="s">
        <v>308</v>
      </c>
      <c r="D175" s="250" t="s">
        <v>196</v>
      </c>
      <c r="E175" s="251" t="s">
        <v>2159</v>
      </c>
      <c r="F175" s="252" t="s">
        <v>2160</v>
      </c>
      <c r="G175" s="253" t="s">
        <v>199</v>
      </c>
      <c r="H175" s="254">
        <v>88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200</v>
      </c>
      <c r="AT175" s="262" t="s">
        <v>196</v>
      </c>
      <c r="AU175" s="262" t="s">
        <v>92</v>
      </c>
      <c r="AY175" s="18" t="s">
        <v>195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200</v>
      </c>
      <c r="BM175" s="262" t="s">
        <v>2161</v>
      </c>
    </row>
    <row r="176" spans="1:47" s="2" customFormat="1" ht="12">
      <c r="A176" s="41"/>
      <c r="B176" s="42"/>
      <c r="C176" s="43"/>
      <c r="D176" s="263" t="s">
        <v>202</v>
      </c>
      <c r="E176" s="43"/>
      <c r="F176" s="264" t="s">
        <v>2160</v>
      </c>
      <c r="G176" s="43"/>
      <c r="H176" s="43"/>
      <c r="I176" s="221"/>
      <c r="J176" s="43"/>
      <c r="K176" s="43"/>
      <c r="L176" s="44"/>
      <c r="M176" s="265"/>
      <c r="N176" s="266"/>
      <c r="O176" s="94"/>
      <c r="P176" s="94"/>
      <c r="Q176" s="94"/>
      <c r="R176" s="94"/>
      <c r="S176" s="94"/>
      <c r="T176" s="95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8" t="s">
        <v>202</v>
      </c>
      <c r="AU176" s="18" t="s">
        <v>92</v>
      </c>
    </row>
    <row r="177" spans="1:51" s="13" customFormat="1" ht="12">
      <c r="A177" s="13"/>
      <c r="B177" s="267"/>
      <c r="C177" s="268"/>
      <c r="D177" s="263" t="s">
        <v>203</v>
      </c>
      <c r="E177" s="269" t="s">
        <v>1</v>
      </c>
      <c r="F177" s="270" t="s">
        <v>706</v>
      </c>
      <c r="G177" s="268"/>
      <c r="H177" s="271">
        <v>88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7" t="s">
        <v>203</v>
      </c>
      <c r="AU177" s="277" t="s">
        <v>92</v>
      </c>
      <c r="AV177" s="13" t="s">
        <v>92</v>
      </c>
      <c r="AW177" s="13" t="s">
        <v>35</v>
      </c>
      <c r="AX177" s="13" t="s">
        <v>90</v>
      </c>
      <c r="AY177" s="277" t="s">
        <v>195</v>
      </c>
    </row>
    <row r="178" spans="1:65" s="2" customFormat="1" ht="24.15" customHeight="1">
      <c r="A178" s="41"/>
      <c r="B178" s="42"/>
      <c r="C178" s="250" t="s">
        <v>315</v>
      </c>
      <c r="D178" s="250" t="s">
        <v>196</v>
      </c>
      <c r="E178" s="251" t="s">
        <v>2162</v>
      </c>
      <c r="F178" s="252" t="s">
        <v>2163</v>
      </c>
      <c r="G178" s="253" t="s">
        <v>199</v>
      </c>
      <c r="H178" s="254">
        <v>150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200</v>
      </c>
      <c r="AT178" s="262" t="s">
        <v>196</v>
      </c>
      <c r="AU178" s="262" t="s">
        <v>92</v>
      </c>
      <c r="AY178" s="18" t="s">
        <v>195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200</v>
      </c>
      <c r="BM178" s="262" t="s">
        <v>2164</v>
      </c>
    </row>
    <row r="179" spans="1:47" s="2" customFormat="1" ht="12">
      <c r="A179" s="41"/>
      <c r="B179" s="42"/>
      <c r="C179" s="43"/>
      <c r="D179" s="263" t="s">
        <v>202</v>
      </c>
      <c r="E179" s="43"/>
      <c r="F179" s="264" t="s">
        <v>2163</v>
      </c>
      <c r="G179" s="43"/>
      <c r="H179" s="43"/>
      <c r="I179" s="221"/>
      <c r="J179" s="43"/>
      <c r="K179" s="43"/>
      <c r="L179" s="44"/>
      <c r="M179" s="265"/>
      <c r="N179" s="266"/>
      <c r="O179" s="94"/>
      <c r="P179" s="94"/>
      <c r="Q179" s="94"/>
      <c r="R179" s="94"/>
      <c r="S179" s="94"/>
      <c r="T179" s="95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8" t="s">
        <v>202</v>
      </c>
      <c r="AU179" s="18" t="s">
        <v>92</v>
      </c>
    </row>
    <row r="180" spans="1:51" s="13" customFormat="1" ht="12">
      <c r="A180" s="13"/>
      <c r="B180" s="267"/>
      <c r="C180" s="268"/>
      <c r="D180" s="263" t="s">
        <v>203</v>
      </c>
      <c r="E180" s="269" t="s">
        <v>1</v>
      </c>
      <c r="F180" s="270" t="s">
        <v>2165</v>
      </c>
      <c r="G180" s="268"/>
      <c r="H180" s="271">
        <v>150</v>
      </c>
      <c r="I180" s="272"/>
      <c r="J180" s="268"/>
      <c r="K180" s="268"/>
      <c r="L180" s="273"/>
      <c r="M180" s="274"/>
      <c r="N180" s="275"/>
      <c r="O180" s="275"/>
      <c r="P180" s="275"/>
      <c r="Q180" s="275"/>
      <c r="R180" s="275"/>
      <c r="S180" s="275"/>
      <c r="T180" s="27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7" t="s">
        <v>203</v>
      </c>
      <c r="AU180" s="277" t="s">
        <v>92</v>
      </c>
      <c r="AV180" s="13" t="s">
        <v>92</v>
      </c>
      <c r="AW180" s="13" t="s">
        <v>35</v>
      </c>
      <c r="AX180" s="13" t="s">
        <v>90</v>
      </c>
      <c r="AY180" s="277" t="s">
        <v>195</v>
      </c>
    </row>
    <row r="181" spans="1:65" s="2" customFormat="1" ht="49.05" customHeight="1">
      <c r="A181" s="41"/>
      <c r="B181" s="42"/>
      <c r="C181" s="250" t="s">
        <v>321</v>
      </c>
      <c r="D181" s="250" t="s">
        <v>196</v>
      </c>
      <c r="E181" s="251" t="s">
        <v>1882</v>
      </c>
      <c r="F181" s="252" t="s">
        <v>1883</v>
      </c>
      <c r="G181" s="253" t="s">
        <v>199</v>
      </c>
      <c r="H181" s="254">
        <v>62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200</v>
      </c>
      <c r="AT181" s="262" t="s">
        <v>196</v>
      </c>
      <c r="AU181" s="262" t="s">
        <v>92</v>
      </c>
      <c r="AY181" s="18" t="s">
        <v>195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200</v>
      </c>
      <c r="BM181" s="262" t="s">
        <v>2166</v>
      </c>
    </row>
    <row r="182" spans="1:47" s="2" customFormat="1" ht="12">
      <c r="A182" s="41"/>
      <c r="B182" s="42"/>
      <c r="C182" s="43"/>
      <c r="D182" s="263" t="s">
        <v>202</v>
      </c>
      <c r="E182" s="43"/>
      <c r="F182" s="264" t="s">
        <v>1883</v>
      </c>
      <c r="G182" s="43"/>
      <c r="H182" s="43"/>
      <c r="I182" s="221"/>
      <c r="J182" s="43"/>
      <c r="K182" s="43"/>
      <c r="L182" s="44"/>
      <c r="M182" s="265"/>
      <c r="N182" s="266"/>
      <c r="O182" s="94"/>
      <c r="P182" s="94"/>
      <c r="Q182" s="94"/>
      <c r="R182" s="94"/>
      <c r="S182" s="94"/>
      <c r="T182" s="9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8" t="s">
        <v>202</v>
      </c>
      <c r="AU182" s="18" t="s">
        <v>92</v>
      </c>
    </row>
    <row r="183" spans="1:51" s="13" customFormat="1" ht="12">
      <c r="A183" s="13"/>
      <c r="B183" s="267"/>
      <c r="C183" s="268"/>
      <c r="D183" s="263" t="s">
        <v>203</v>
      </c>
      <c r="E183" s="269" t="s">
        <v>1</v>
      </c>
      <c r="F183" s="270" t="s">
        <v>576</v>
      </c>
      <c r="G183" s="268"/>
      <c r="H183" s="271">
        <v>62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7" t="s">
        <v>203</v>
      </c>
      <c r="AU183" s="277" t="s">
        <v>92</v>
      </c>
      <c r="AV183" s="13" t="s">
        <v>92</v>
      </c>
      <c r="AW183" s="13" t="s">
        <v>35</v>
      </c>
      <c r="AX183" s="13" t="s">
        <v>90</v>
      </c>
      <c r="AY183" s="277" t="s">
        <v>195</v>
      </c>
    </row>
    <row r="184" spans="1:65" s="2" customFormat="1" ht="44.25" customHeight="1">
      <c r="A184" s="41"/>
      <c r="B184" s="42"/>
      <c r="C184" s="250" t="s">
        <v>325</v>
      </c>
      <c r="D184" s="250" t="s">
        <v>196</v>
      </c>
      <c r="E184" s="251" t="s">
        <v>1886</v>
      </c>
      <c r="F184" s="252" t="s">
        <v>1887</v>
      </c>
      <c r="G184" s="253" t="s">
        <v>199</v>
      </c>
      <c r="H184" s="254">
        <v>62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200</v>
      </c>
      <c r="AT184" s="262" t="s">
        <v>196</v>
      </c>
      <c r="AU184" s="262" t="s">
        <v>92</v>
      </c>
      <c r="AY184" s="18" t="s">
        <v>195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200</v>
      </c>
      <c r="BM184" s="262" t="s">
        <v>2167</v>
      </c>
    </row>
    <row r="185" spans="1:47" s="2" customFormat="1" ht="12">
      <c r="A185" s="41"/>
      <c r="B185" s="42"/>
      <c r="C185" s="43"/>
      <c r="D185" s="263" t="s">
        <v>202</v>
      </c>
      <c r="E185" s="43"/>
      <c r="F185" s="264" t="s">
        <v>1887</v>
      </c>
      <c r="G185" s="43"/>
      <c r="H185" s="43"/>
      <c r="I185" s="221"/>
      <c r="J185" s="43"/>
      <c r="K185" s="43"/>
      <c r="L185" s="44"/>
      <c r="M185" s="265"/>
      <c r="N185" s="266"/>
      <c r="O185" s="94"/>
      <c r="P185" s="94"/>
      <c r="Q185" s="94"/>
      <c r="R185" s="94"/>
      <c r="S185" s="94"/>
      <c r="T185" s="9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8" t="s">
        <v>202</v>
      </c>
      <c r="AU185" s="18" t="s">
        <v>92</v>
      </c>
    </row>
    <row r="186" spans="1:65" s="2" customFormat="1" ht="33" customHeight="1">
      <c r="A186" s="41"/>
      <c r="B186" s="42"/>
      <c r="C186" s="250" t="s">
        <v>343</v>
      </c>
      <c r="D186" s="250" t="s">
        <v>196</v>
      </c>
      <c r="E186" s="251" t="s">
        <v>2168</v>
      </c>
      <c r="F186" s="252" t="s">
        <v>2169</v>
      </c>
      <c r="G186" s="253" t="s">
        <v>199</v>
      </c>
      <c r="H186" s="254">
        <v>121.6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0.08922</v>
      </c>
      <c r="R186" s="260">
        <f>Q186*H186</f>
        <v>10.849151999999998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200</v>
      </c>
      <c r="AT186" s="262" t="s">
        <v>196</v>
      </c>
      <c r="AU186" s="262" t="s">
        <v>92</v>
      </c>
      <c r="AY186" s="18" t="s">
        <v>195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200</v>
      </c>
      <c r="BM186" s="262" t="s">
        <v>2170</v>
      </c>
    </row>
    <row r="187" spans="1:47" s="2" customFormat="1" ht="12">
      <c r="A187" s="41"/>
      <c r="B187" s="42"/>
      <c r="C187" s="43"/>
      <c r="D187" s="263" t="s">
        <v>202</v>
      </c>
      <c r="E187" s="43"/>
      <c r="F187" s="264" t="s">
        <v>2169</v>
      </c>
      <c r="G187" s="43"/>
      <c r="H187" s="43"/>
      <c r="I187" s="221"/>
      <c r="J187" s="43"/>
      <c r="K187" s="43"/>
      <c r="L187" s="44"/>
      <c r="M187" s="265"/>
      <c r="N187" s="266"/>
      <c r="O187" s="94"/>
      <c r="P187" s="94"/>
      <c r="Q187" s="94"/>
      <c r="R187" s="94"/>
      <c r="S187" s="94"/>
      <c r="T187" s="95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8" t="s">
        <v>202</v>
      </c>
      <c r="AU187" s="18" t="s">
        <v>92</v>
      </c>
    </row>
    <row r="188" spans="1:51" s="14" customFormat="1" ht="12">
      <c r="A188" s="14"/>
      <c r="B188" s="289"/>
      <c r="C188" s="290"/>
      <c r="D188" s="263" t="s">
        <v>203</v>
      </c>
      <c r="E188" s="291" t="s">
        <v>1</v>
      </c>
      <c r="F188" s="292" t="s">
        <v>2171</v>
      </c>
      <c r="G188" s="290"/>
      <c r="H188" s="291" t="s">
        <v>1</v>
      </c>
      <c r="I188" s="293"/>
      <c r="J188" s="290"/>
      <c r="K188" s="290"/>
      <c r="L188" s="294"/>
      <c r="M188" s="295"/>
      <c r="N188" s="296"/>
      <c r="O188" s="296"/>
      <c r="P188" s="296"/>
      <c r="Q188" s="296"/>
      <c r="R188" s="296"/>
      <c r="S188" s="296"/>
      <c r="T188" s="29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8" t="s">
        <v>203</v>
      </c>
      <c r="AU188" s="298" t="s">
        <v>92</v>
      </c>
      <c r="AV188" s="14" t="s">
        <v>90</v>
      </c>
      <c r="AW188" s="14" t="s">
        <v>35</v>
      </c>
      <c r="AX188" s="14" t="s">
        <v>82</v>
      </c>
      <c r="AY188" s="298" t="s">
        <v>195</v>
      </c>
    </row>
    <row r="189" spans="1:51" s="13" customFormat="1" ht="12">
      <c r="A189" s="13"/>
      <c r="B189" s="267"/>
      <c r="C189" s="268"/>
      <c r="D189" s="263" t="s">
        <v>203</v>
      </c>
      <c r="E189" s="269" t="s">
        <v>1</v>
      </c>
      <c r="F189" s="270" t="s">
        <v>706</v>
      </c>
      <c r="G189" s="268"/>
      <c r="H189" s="271">
        <v>88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7" t="s">
        <v>203</v>
      </c>
      <c r="AU189" s="277" t="s">
        <v>92</v>
      </c>
      <c r="AV189" s="13" t="s">
        <v>92</v>
      </c>
      <c r="AW189" s="13" t="s">
        <v>35</v>
      </c>
      <c r="AX189" s="13" t="s">
        <v>82</v>
      </c>
      <c r="AY189" s="277" t="s">
        <v>195</v>
      </c>
    </row>
    <row r="190" spans="1:51" s="14" customFormat="1" ht="12">
      <c r="A190" s="14"/>
      <c r="B190" s="289"/>
      <c r="C190" s="290"/>
      <c r="D190" s="263" t="s">
        <v>203</v>
      </c>
      <c r="E190" s="291" t="s">
        <v>1</v>
      </c>
      <c r="F190" s="292" t="s">
        <v>2172</v>
      </c>
      <c r="G190" s="290"/>
      <c r="H190" s="291" t="s">
        <v>1</v>
      </c>
      <c r="I190" s="293"/>
      <c r="J190" s="290"/>
      <c r="K190" s="290"/>
      <c r="L190" s="294"/>
      <c r="M190" s="295"/>
      <c r="N190" s="296"/>
      <c r="O190" s="296"/>
      <c r="P190" s="296"/>
      <c r="Q190" s="296"/>
      <c r="R190" s="296"/>
      <c r="S190" s="296"/>
      <c r="T190" s="29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98" t="s">
        <v>203</v>
      </c>
      <c r="AU190" s="298" t="s">
        <v>92</v>
      </c>
      <c r="AV190" s="14" t="s">
        <v>90</v>
      </c>
      <c r="AW190" s="14" t="s">
        <v>35</v>
      </c>
      <c r="AX190" s="14" t="s">
        <v>82</v>
      </c>
      <c r="AY190" s="298" t="s">
        <v>195</v>
      </c>
    </row>
    <row r="191" spans="1:51" s="13" customFormat="1" ht="12">
      <c r="A191" s="13"/>
      <c r="B191" s="267"/>
      <c r="C191" s="268"/>
      <c r="D191" s="263" t="s">
        <v>203</v>
      </c>
      <c r="E191" s="269" t="s">
        <v>1</v>
      </c>
      <c r="F191" s="270" t="s">
        <v>2173</v>
      </c>
      <c r="G191" s="268"/>
      <c r="H191" s="271">
        <v>33.6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7" t="s">
        <v>203</v>
      </c>
      <c r="AU191" s="277" t="s">
        <v>92</v>
      </c>
      <c r="AV191" s="13" t="s">
        <v>92</v>
      </c>
      <c r="AW191" s="13" t="s">
        <v>35</v>
      </c>
      <c r="AX191" s="13" t="s">
        <v>82</v>
      </c>
      <c r="AY191" s="277" t="s">
        <v>195</v>
      </c>
    </row>
    <row r="192" spans="1:51" s="15" customFormat="1" ht="12">
      <c r="A192" s="15"/>
      <c r="B192" s="299"/>
      <c r="C192" s="300"/>
      <c r="D192" s="263" t="s">
        <v>203</v>
      </c>
      <c r="E192" s="301" t="s">
        <v>1</v>
      </c>
      <c r="F192" s="302" t="s">
        <v>234</v>
      </c>
      <c r="G192" s="300"/>
      <c r="H192" s="303">
        <v>121.6</v>
      </c>
      <c r="I192" s="304"/>
      <c r="J192" s="300"/>
      <c r="K192" s="300"/>
      <c r="L192" s="305"/>
      <c r="M192" s="306"/>
      <c r="N192" s="307"/>
      <c r="O192" s="307"/>
      <c r="P192" s="307"/>
      <c r="Q192" s="307"/>
      <c r="R192" s="307"/>
      <c r="S192" s="307"/>
      <c r="T192" s="30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309" t="s">
        <v>203</v>
      </c>
      <c r="AU192" s="309" t="s">
        <v>92</v>
      </c>
      <c r="AV192" s="15" t="s">
        <v>200</v>
      </c>
      <c r="AW192" s="15" t="s">
        <v>35</v>
      </c>
      <c r="AX192" s="15" t="s">
        <v>90</v>
      </c>
      <c r="AY192" s="309" t="s">
        <v>195</v>
      </c>
    </row>
    <row r="193" spans="1:65" s="2" customFormat="1" ht="24.15" customHeight="1">
      <c r="A193" s="41"/>
      <c r="B193" s="42"/>
      <c r="C193" s="278" t="s">
        <v>7</v>
      </c>
      <c r="D193" s="278" t="s">
        <v>206</v>
      </c>
      <c r="E193" s="279" t="s">
        <v>2174</v>
      </c>
      <c r="F193" s="280" t="s">
        <v>2175</v>
      </c>
      <c r="G193" s="281" t="s">
        <v>199</v>
      </c>
      <c r="H193" s="282">
        <v>112.48</v>
      </c>
      <c r="I193" s="283"/>
      <c r="J193" s="284">
        <f>ROUND(I193*H193,2)</f>
        <v>0</v>
      </c>
      <c r="K193" s="285"/>
      <c r="L193" s="286"/>
      <c r="M193" s="287" t="s">
        <v>1</v>
      </c>
      <c r="N193" s="288" t="s">
        <v>47</v>
      </c>
      <c r="O193" s="94"/>
      <c r="P193" s="260">
        <f>O193*H193</f>
        <v>0</v>
      </c>
      <c r="Q193" s="260">
        <v>0.176</v>
      </c>
      <c r="R193" s="260">
        <f>Q193*H193</f>
        <v>19.79648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209</v>
      </c>
      <c r="AT193" s="262" t="s">
        <v>206</v>
      </c>
      <c r="AU193" s="262" t="s">
        <v>92</v>
      </c>
      <c r="AY193" s="18" t="s">
        <v>195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200</v>
      </c>
      <c r="BM193" s="262" t="s">
        <v>2176</v>
      </c>
    </row>
    <row r="194" spans="1:47" s="2" customFormat="1" ht="12">
      <c r="A194" s="41"/>
      <c r="B194" s="42"/>
      <c r="C194" s="43"/>
      <c r="D194" s="263" t="s">
        <v>202</v>
      </c>
      <c r="E194" s="43"/>
      <c r="F194" s="264" t="s">
        <v>2175</v>
      </c>
      <c r="G194" s="43"/>
      <c r="H194" s="43"/>
      <c r="I194" s="221"/>
      <c r="J194" s="43"/>
      <c r="K194" s="43"/>
      <c r="L194" s="44"/>
      <c r="M194" s="265"/>
      <c r="N194" s="266"/>
      <c r="O194" s="94"/>
      <c r="P194" s="94"/>
      <c r="Q194" s="94"/>
      <c r="R194" s="94"/>
      <c r="S194" s="94"/>
      <c r="T194" s="95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8" t="s">
        <v>202</v>
      </c>
      <c r="AU194" s="18" t="s">
        <v>92</v>
      </c>
    </row>
    <row r="195" spans="1:51" s="13" customFormat="1" ht="12">
      <c r="A195" s="13"/>
      <c r="B195" s="267"/>
      <c r="C195" s="268"/>
      <c r="D195" s="263" t="s">
        <v>203</v>
      </c>
      <c r="E195" s="269" t="s">
        <v>1</v>
      </c>
      <c r="F195" s="270" t="s">
        <v>2177</v>
      </c>
      <c r="G195" s="268"/>
      <c r="H195" s="271">
        <v>112.48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7" t="s">
        <v>203</v>
      </c>
      <c r="AU195" s="277" t="s">
        <v>92</v>
      </c>
      <c r="AV195" s="13" t="s">
        <v>92</v>
      </c>
      <c r="AW195" s="13" t="s">
        <v>35</v>
      </c>
      <c r="AX195" s="13" t="s">
        <v>90</v>
      </c>
      <c r="AY195" s="277" t="s">
        <v>195</v>
      </c>
    </row>
    <row r="196" spans="1:65" s="2" customFormat="1" ht="24.15" customHeight="1">
      <c r="A196" s="41"/>
      <c r="B196" s="42"/>
      <c r="C196" s="278" t="s">
        <v>355</v>
      </c>
      <c r="D196" s="278" t="s">
        <v>206</v>
      </c>
      <c r="E196" s="279" t="s">
        <v>2178</v>
      </c>
      <c r="F196" s="280" t="s">
        <v>2179</v>
      </c>
      <c r="G196" s="281" t="s">
        <v>199</v>
      </c>
      <c r="H196" s="282">
        <v>19.345</v>
      </c>
      <c r="I196" s="283"/>
      <c r="J196" s="284">
        <f>ROUND(I196*H196,2)</f>
        <v>0</v>
      </c>
      <c r="K196" s="285"/>
      <c r="L196" s="286"/>
      <c r="M196" s="287" t="s">
        <v>1</v>
      </c>
      <c r="N196" s="288" t="s">
        <v>47</v>
      </c>
      <c r="O196" s="94"/>
      <c r="P196" s="260">
        <f>O196*H196</f>
        <v>0</v>
      </c>
      <c r="Q196" s="260">
        <v>0.13</v>
      </c>
      <c r="R196" s="260">
        <f>Q196*H196</f>
        <v>2.51485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209</v>
      </c>
      <c r="AT196" s="262" t="s">
        <v>206</v>
      </c>
      <c r="AU196" s="262" t="s">
        <v>92</v>
      </c>
      <c r="AY196" s="18" t="s">
        <v>195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200</v>
      </c>
      <c r="BM196" s="262" t="s">
        <v>2180</v>
      </c>
    </row>
    <row r="197" spans="1:47" s="2" customFormat="1" ht="12">
      <c r="A197" s="41"/>
      <c r="B197" s="42"/>
      <c r="C197" s="43"/>
      <c r="D197" s="263" t="s">
        <v>202</v>
      </c>
      <c r="E197" s="43"/>
      <c r="F197" s="264" t="s">
        <v>2179</v>
      </c>
      <c r="G197" s="43"/>
      <c r="H197" s="43"/>
      <c r="I197" s="221"/>
      <c r="J197" s="43"/>
      <c r="K197" s="43"/>
      <c r="L197" s="44"/>
      <c r="M197" s="265"/>
      <c r="N197" s="266"/>
      <c r="O197" s="94"/>
      <c r="P197" s="94"/>
      <c r="Q197" s="94"/>
      <c r="R197" s="94"/>
      <c r="S197" s="94"/>
      <c r="T197" s="95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8" t="s">
        <v>202</v>
      </c>
      <c r="AU197" s="18" t="s">
        <v>92</v>
      </c>
    </row>
    <row r="198" spans="1:65" s="2" customFormat="1" ht="24.15" customHeight="1">
      <c r="A198" s="41"/>
      <c r="B198" s="42"/>
      <c r="C198" s="250" t="s">
        <v>360</v>
      </c>
      <c r="D198" s="250" t="s">
        <v>196</v>
      </c>
      <c r="E198" s="251" t="s">
        <v>2181</v>
      </c>
      <c r="F198" s="252" t="s">
        <v>2182</v>
      </c>
      <c r="G198" s="253" t="s">
        <v>215</v>
      </c>
      <c r="H198" s="254">
        <v>56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0.41947</v>
      </c>
      <c r="R198" s="260">
        <f>Q198*H198</f>
        <v>23.49032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200</v>
      </c>
      <c r="AT198" s="262" t="s">
        <v>196</v>
      </c>
      <c r="AU198" s="262" t="s">
        <v>92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200</v>
      </c>
      <c r="BM198" s="262" t="s">
        <v>2183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2182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92</v>
      </c>
    </row>
    <row r="200" spans="1:51" s="13" customFormat="1" ht="12">
      <c r="A200" s="13"/>
      <c r="B200" s="267"/>
      <c r="C200" s="268"/>
      <c r="D200" s="263" t="s">
        <v>203</v>
      </c>
      <c r="E200" s="269" t="s">
        <v>1</v>
      </c>
      <c r="F200" s="270" t="s">
        <v>539</v>
      </c>
      <c r="G200" s="268"/>
      <c r="H200" s="271">
        <v>56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203</v>
      </c>
      <c r="AU200" s="277" t="s">
        <v>92</v>
      </c>
      <c r="AV200" s="13" t="s">
        <v>92</v>
      </c>
      <c r="AW200" s="13" t="s">
        <v>35</v>
      </c>
      <c r="AX200" s="13" t="s">
        <v>90</v>
      </c>
      <c r="AY200" s="277" t="s">
        <v>195</v>
      </c>
    </row>
    <row r="201" spans="1:65" s="2" customFormat="1" ht="33" customHeight="1">
      <c r="A201" s="41"/>
      <c r="B201" s="42"/>
      <c r="C201" s="250" t="s">
        <v>365</v>
      </c>
      <c r="D201" s="250" t="s">
        <v>196</v>
      </c>
      <c r="E201" s="251" t="s">
        <v>2184</v>
      </c>
      <c r="F201" s="252" t="s">
        <v>2185</v>
      </c>
      <c r="G201" s="253" t="s">
        <v>215</v>
      </c>
      <c r="H201" s="254">
        <v>61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0.1295</v>
      </c>
      <c r="R201" s="260">
        <f>Q201*H201</f>
        <v>7.899500000000001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200</v>
      </c>
      <c r="AT201" s="262" t="s">
        <v>196</v>
      </c>
      <c r="AU201" s="262" t="s">
        <v>92</v>
      </c>
      <c r="AY201" s="18" t="s">
        <v>195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200</v>
      </c>
      <c r="BM201" s="262" t="s">
        <v>2186</v>
      </c>
    </row>
    <row r="202" spans="1:47" s="2" customFormat="1" ht="12">
      <c r="A202" s="41"/>
      <c r="B202" s="42"/>
      <c r="C202" s="43"/>
      <c r="D202" s="263" t="s">
        <v>202</v>
      </c>
      <c r="E202" s="43"/>
      <c r="F202" s="264" t="s">
        <v>2185</v>
      </c>
      <c r="G202" s="43"/>
      <c r="H202" s="43"/>
      <c r="I202" s="221"/>
      <c r="J202" s="43"/>
      <c r="K202" s="43"/>
      <c r="L202" s="44"/>
      <c r="M202" s="265"/>
      <c r="N202" s="266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202</v>
      </c>
      <c r="AU202" s="18" t="s">
        <v>92</v>
      </c>
    </row>
    <row r="203" spans="1:51" s="13" customFormat="1" ht="12">
      <c r="A203" s="13"/>
      <c r="B203" s="267"/>
      <c r="C203" s="268"/>
      <c r="D203" s="263" t="s">
        <v>203</v>
      </c>
      <c r="E203" s="269" t="s">
        <v>1</v>
      </c>
      <c r="F203" s="270" t="s">
        <v>2187</v>
      </c>
      <c r="G203" s="268"/>
      <c r="H203" s="271">
        <v>61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7" t="s">
        <v>203</v>
      </c>
      <c r="AU203" s="277" t="s">
        <v>92</v>
      </c>
      <c r="AV203" s="13" t="s">
        <v>92</v>
      </c>
      <c r="AW203" s="13" t="s">
        <v>35</v>
      </c>
      <c r="AX203" s="13" t="s">
        <v>90</v>
      </c>
      <c r="AY203" s="277" t="s">
        <v>195</v>
      </c>
    </row>
    <row r="204" spans="1:65" s="2" customFormat="1" ht="24.15" customHeight="1">
      <c r="A204" s="41"/>
      <c r="B204" s="42"/>
      <c r="C204" s="278" t="s">
        <v>370</v>
      </c>
      <c r="D204" s="278" t="s">
        <v>206</v>
      </c>
      <c r="E204" s="279" t="s">
        <v>2188</v>
      </c>
      <c r="F204" s="280" t="s">
        <v>2189</v>
      </c>
      <c r="G204" s="281" t="s">
        <v>353</v>
      </c>
      <c r="H204" s="282">
        <v>64.05</v>
      </c>
      <c r="I204" s="283"/>
      <c r="J204" s="284">
        <f>ROUND(I204*H204,2)</f>
        <v>0</v>
      </c>
      <c r="K204" s="285"/>
      <c r="L204" s="286"/>
      <c r="M204" s="287" t="s">
        <v>1</v>
      </c>
      <c r="N204" s="288" t="s">
        <v>47</v>
      </c>
      <c r="O204" s="94"/>
      <c r="P204" s="260">
        <f>O204*H204</f>
        <v>0</v>
      </c>
      <c r="Q204" s="260">
        <v>0.036</v>
      </c>
      <c r="R204" s="260">
        <f>Q204*H204</f>
        <v>2.3057999999999996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209</v>
      </c>
      <c r="AT204" s="262" t="s">
        <v>206</v>
      </c>
      <c r="AU204" s="262" t="s">
        <v>92</v>
      </c>
      <c r="AY204" s="18" t="s">
        <v>195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200</v>
      </c>
      <c r="BM204" s="262" t="s">
        <v>2190</v>
      </c>
    </row>
    <row r="205" spans="1:47" s="2" customFormat="1" ht="12">
      <c r="A205" s="41"/>
      <c r="B205" s="42"/>
      <c r="C205" s="43"/>
      <c r="D205" s="263" t="s">
        <v>202</v>
      </c>
      <c r="E205" s="43"/>
      <c r="F205" s="264" t="s">
        <v>2189</v>
      </c>
      <c r="G205" s="43"/>
      <c r="H205" s="43"/>
      <c r="I205" s="221"/>
      <c r="J205" s="43"/>
      <c r="K205" s="43"/>
      <c r="L205" s="44"/>
      <c r="M205" s="265"/>
      <c r="N205" s="266"/>
      <c r="O205" s="94"/>
      <c r="P205" s="94"/>
      <c r="Q205" s="94"/>
      <c r="R205" s="94"/>
      <c r="S205" s="94"/>
      <c r="T205" s="95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8" t="s">
        <v>202</v>
      </c>
      <c r="AU205" s="18" t="s">
        <v>92</v>
      </c>
    </row>
    <row r="206" spans="1:51" s="13" customFormat="1" ht="12">
      <c r="A206" s="13"/>
      <c r="B206" s="267"/>
      <c r="C206" s="268"/>
      <c r="D206" s="263" t="s">
        <v>203</v>
      </c>
      <c r="E206" s="269" t="s">
        <v>1</v>
      </c>
      <c r="F206" s="270" t="s">
        <v>2191</v>
      </c>
      <c r="G206" s="268"/>
      <c r="H206" s="271">
        <v>64.05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7" t="s">
        <v>203</v>
      </c>
      <c r="AU206" s="277" t="s">
        <v>92</v>
      </c>
      <c r="AV206" s="13" t="s">
        <v>92</v>
      </c>
      <c r="AW206" s="13" t="s">
        <v>35</v>
      </c>
      <c r="AX206" s="13" t="s">
        <v>90</v>
      </c>
      <c r="AY206" s="277" t="s">
        <v>195</v>
      </c>
    </row>
    <row r="207" spans="1:65" s="2" customFormat="1" ht="21.75" customHeight="1">
      <c r="A207" s="41"/>
      <c r="B207" s="42"/>
      <c r="C207" s="250" t="s">
        <v>376</v>
      </c>
      <c r="D207" s="250" t="s">
        <v>196</v>
      </c>
      <c r="E207" s="251" t="s">
        <v>2192</v>
      </c>
      <c r="F207" s="252" t="s">
        <v>2193</v>
      </c>
      <c r="G207" s="253" t="s">
        <v>199</v>
      </c>
      <c r="H207" s="254">
        <v>70</v>
      </c>
      <c r="I207" s="255"/>
      <c r="J207" s="256">
        <f>ROUND(I207*H207,2)</f>
        <v>0</v>
      </c>
      <c r="K207" s="257"/>
      <c r="L207" s="44"/>
      <c r="M207" s="258" t="s">
        <v>1</v>
      </c>
      <c r="N207" s="259" t="s">
        <v>47</v>
      </c>
      <c r="O207" s="94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200</v>
      </c>
      <c r="AT207" s="262" t="s">
        <v>196</v>
      </c>
      <c r="AU207" s="262" t="s">
        <v>92</v>
      </c>
      <c r="AY207" s="18" t="s">
        <v>195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200</v>
      </c>
      <c r="BM207" s="262" t="s">
        <v>2194</v>
      </c>
    </row>
    <row r="208" spans="1:47" s="2" customFormat="1" ht="12">
      <c r="A208" s="41"/>
      <c r="B208" s="42"/>
      <c r="C208" s="43"/>
      <c r="D208" s="263" t="s">
        <v>202</v>
      </c>
      <c r="E208" s="43"/>
      <c r="F208" s="264" t="s">
        <v>2193</v>
      </c>
      <c r="G208" s="43"/>
      <c r="H208" s="43"/>
      <c r="I208" s="221"/>
      <c r="J208" s="43"/>
      <c r="K208" s="43"/>
      <c r="L208" s="44"/>
      <c r="M208" s="265"/>
      <c r="N208" s="266"/>
      <c r="O208" s="94"/>
      <c r="P208" s="94"/>
      <c r="Q208" s="94"/>
      <c r="R208" s="94"/>
      <c r="S208" s="94"/>
      <c r="T208" s="95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8" t="s">
        <v>202</v>
      </c>
      <c r="AU208" s="18" t="s">
        <v>92</v>
      </c>
    </row>
    <row r="209" spans="1:51" s="13" customFormat="1" ht="12">
      <c r="A209" s="13"/>
      <c r="B209" s="267"/>
      <c r="C209" s="268"/>
      <c r="D209" s="263" t="s">
        <v>203</v>
      </c>
      <c r="E209" s="269" t="s">
        <v>1</v>
      </c>
      <c r="F209" s="270" t="s">
        <v>612</v>
      </c>
      <c r="G209" s="268"/>
      <c r="H209" s="271">
        <v>70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7" t="s">
        <v>203</v>
      </c>
      <c r="AU209" s="277" t="s">
        <v>92</v>
      </c>
      <c r="AV209" s="13" t="s">
        <v>92</v>
      </c>
      <c r="AW209" s="13" t="s">
        <v>35</v>
      </c>
      <c r="AX209" s="13" t="s">
        <v>90</v>
      </c>
      <c r="AY209" s="277" t="s">
        <v>195</v>
      </c>
    </row>
    <row r="210" spans="1:65" s="2" customFormat="1" ht="24.15" customHeight="1">
      <c r="A210" s="41"/>
      <c r="B210" s="42"/>
      <c r="C210" s="250" t="s">
        <v>381</v>
      </c>
      <c r="D210" s="250" t="s">
        <v>196</v>
      </c>
      <c r="E210" s="251" t="s">
        <v>2195</v>
      </c>
      <c r="F210" s="252" t="s">
        <v>2196</v>
      </c>
      <c r="G210" s="253" t="s">
        <v>199</v>
      </c>
      <c r="H210" s="254">
        <v>70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200</v>
      </c>
      <c r="AT210" s="262" t="s">
        <v>196</v>
      </c>
      <c r="AU210" s="262" t="s">
        <v>92</v>
      </c>
      <c r="AY210" s="18" t="s">
        <v>195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200</v>
      </c>
      <c r="BM210" s="262" t="s">
        <v>2197</v>
      </c>
    </row>
    <row r="211" spans="1:47" s="2" customFormat="1" ht="12">
      <c r="A211" s="41"/>
      <c r="B211" s="42"/>
      <c r="C211" s="43"/>
      <c r="D211" s="263" t="s">
        <v>202</v>
      </c>
      <c r="E211" s="43"/>
      <c r="F211" s="264" t="s">
        <v>2196</v>
      </c>
      <c r="G211" s="43"/>
      <c r="H211" s="43"/>
      <c r="I211" s="221"/>
      <c r="J211" s="43"/>
      <c r="K211" s="43"/>
      <c r="L211" s="44"/>
      <c r="M211" s="265"/>
      <c r="N211" s="266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202</v>
      </c>
      <c r="AU211" s="18" t="s">
        <v>92</v>
      </c>
    </row>
    <row r="212" spans="1:63" s="12" customFormat="1" ht="22.8" customHeight="1">
      <c r="A212" s="12"/>
      <c r="B212" s="236"/>
      <c r="C212" s="237"/>
      <c r="D212" s="238" t="s">
        <v>81</v>
      </c>
      <c r="E212" s="321" t="s">
        <v>263</v>
      </c>
      <c r="F212" s="321" t="s">
        <v>369</v>
      </c>
      <c r="G212" s="237"/>
      <c r="H212" s="237"/>
      <c r="I212" s="240"/>
      <c r="J212" s="322">
        <f>BK212</f>
        <v>0</v>
      </c>
      <c r="K212" s="237"/>
      <c r="L212" s="242"/>
      <c r="M212" s="243"/>
      <c r="N212" s="244"/>
      <c r="O212" s="244"/>
      <c r="P212" s="245">
        <f>SUM(P213:P222)</f>
        <v>0</v>
      </c>
      <c r="Q212" s="244"/>
      <c r="R212" s="245">
        <f>SUM(R213:R222)</f>
        <v>12.30234</v>
      </c>
      <c r="S212" s="244"/>
      <c r="T212" s="246">
        <f>SUM(T213:T222)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47" t="s">
        <v>90</v>
      </c>
      <c r="AT212" s="248" t="s">
        <v>81</v>
      </c>
      <c r="AU212" s="248" t="s">
        <v>90</v>
      </c>
      <c r="AY212" s="247" t="s">
        <v>195</v>
      </c>
      <c r="BK212" s="249">
        <f>SUM(BK213:BK222)</f>
        <v>0</v>
      </c>
    </row>
    <row r="213" spans="1:65" s="2" customFormat="1" ht="33" customHeight="1">
      <c r="A213" s="41"/>
      <c r="B213" s="42"/>
      <c r="C213" s="250" t="s">
        <v>385</v>
      </c>
      <c r="D213" s="250" t="s">
        <v>196</v>
      </c>
      <c r="E213" s="251" t="s">
        <v>2198</v>
      </c>
      <c r="F213" s="252" t="s">
        <v>2199</v>
      </c>
      <c r="G213" s="253" t="s">
        <v>215</v>
      </c>
      <c r="H213" s="254">
        <v>54.1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0.1554</v>
      </c>
      <c r="R213" s="260">
        <f>Q213*H213</f>
        <v>8.40714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200</v>
      </c>
      <c r="AT213" s="262" t="s">
        <v>196</v>
      </c>
      <c r="AU213" s="262" t="s">
        <v>92</v>
      </c>
      <c r="AY213" s="18" t="s">
        <v>195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200</v>
      </c>
      <c r="BM213" s="262" t="s">
        <v>2200</v>
      </c>
    </row>
    <row r="214" spans="1:47" s="2" customFormat="1" ht="12">
      <c r="A214" s="41"/>
      <c r="B214" s="42"/>
      <c r="C214" s="43"/>
      <c r="D214" s="263" t="s">
        <v>202</v>
      </c>
      <c r="E214" s="43"/>
      <c r="F214" s="264" t="s">
        <v>2199</v>
      </c>
      <c r="G214" s="43"/>
      <c r="H214" s="43"/>
      <c r="I214" s="221"/>
      <c r="J214" s="43"/>
      <c r="K214" s="43"/>
      <c r="L214" s="44"/>
      <c r="M214" s="265"/>
      <c r="N214" s="266"/>
      <c r="O214" s="94"/>
      <c r="P214" s="94"/>
      <c r="Q214" s="94"/>
      <c r="R214" s="94"/>
      <c r="S214" s="94"/>
      <c r="T214" s="95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8" t="s">
        <v>202</v>
      </c>
      <c r="AU214" s="18" t="s">
        <v>92</v>
      </c>
    </row>
    <row r="215" spans="1:51" s="13" customFormat="1" ht="12">
      <c r="A215" s="13"/>
      <c r="B215" s="267"/>
      <c r="C215" s="268"/>
      <c r="D215" s="263" t="s">
        <v>203</v>
      </c>
      <c r="E215" s="269" t="s">
        <v>1</v>
      </c>
      <c r="F215" s="270" t="s">
        <v>2201</v>
      </c>
      <c r="G215" s="268"/>
      <c r="H215" s="271">
        <v>54.1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7" t="s">
        <v>203</v>
      </c>
      <c r="AU215" s="277" t="s">
        <v>92</v>
      </c>
      <c r="AV215" s="13" t="s">
        <v>92</v>
      </c>
      <c r="AW215" s="13" t="s">
        <v>35</v>
      </c>
      <c r="AX215" s="13" t="s">
        <v>90</v>
      </c>
      <c r="AY215" s="277" t="s">
        <v>195</v>
      </c>
    </row>
    <row r="216" spans="1:65" s="2" customFormat="1" ht="24.15" customHeight="1">
      <c r="A216" s="41"/>
      <c r="B216" s="42"/>
      <c r="C216" s="278" t="s">
        <v>391</v>
      </c>
      <c r="D216" s="278" t="s">
        <v>206</v>
      </c>
      <c r="E216" s="279" t="s">
        <v>2202</v>
      </c>
      <c r="F216" s="280" t="s">
        <v>2203</v>
      </c>
      <c r="G216" s="281" t="s">
        <v>353</v>
      </c>
      <c r="H216" s="282">
        <v>37.8</v>
      </c>
      <c r="I216" s="283"/>
      <c r="J216" s="284">
        <f>ROUND(I216*H216,2)</f>
        <v>0</v>
      </c>
      <c r="K216" s="285"/>
      <c r="L216" s="286"/>
      <c r="M216" s="287" t="s">
        <v>1</v>
      </c>
      <c r="N216" s="288" t="s">
        <v>47</v>
      </c>
      <c r="O216" s="94"/>
      <c r="P216" s="260">
        <f>O216*H216</f>
        <v>0</v>
      </c>
      <c r="Q216" s="260">
        <v>0.08</v>
      </c>
      <c r="R216" s="260">
        <f>Q216*H216</f>
        <v>3.024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209</v>
      </c>
      <c r="AT216" s="262" t="s">
        <v>206</v>
      </c>
      <c r="AU216" s="262" t="s">
        <v>92</v>
      </c>
      <c r="AY216" s="18" t="s">
        <v>195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200</v>
      </c>
      <c r="BM216" s="262" t="s">
        <v>2204</v>
      </c>
    </row>
    <row r="217" spans="1:47" s="2" customFormat="1" ht="12">
      <c r="A217" s="41"/>
      <c r="B217" s="42"/>
      <c r="C217" s="43"/>
      <c r="D217" s="263" t="s">
        <v>202</v>
      </c>
      <c r="E217" s="43"/>
      <c r="F217" s="264" t="s">
        <v>2203</v>
      </c>
      <c r="G217" s="43"/>
      <c r="H217" s="43"/>
      <c r="I217" s="221"/>
      <c r="J217" s="43"/>
      <c r="K217" s="43"/>
      <c r="L217" s="44"/>
      <c r="M217" s="265"/>
      <c r="N217" s="266"/>
      <c r="O217" s="94"/>
      <c r="P217" s="94"/>
      <c r="Q217" s="94"/>
      <c r="R217" s="94"/>
      <c r="S217" s="94"/>
      <c r="T217" s="9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202</v>
      </c>
      <c r="AU217" s="18" t="s">
        <v>92</v>
      </c>
    </row>
    <row r="218" spans="1:51" s="13" customFormat="1" ht="12">
      <c r="A218" s="13"/>
      <c r="B218" s="267"/>
      <c r="C218" s="268"/>
      <c r="D218" s="263" t="s">
        <v>203</v>
      </c>
      <c r="E218" s="269" t="s">
        <v>1</v>
      </c>
      <c r="F218" s="270" t="s">
        <v>2205</v>
      </c>
      <c r="G218" s="268"/>
      <c r="H218" s="271">
        <v>36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7" t="s">
        <v>203</v>
      </c>
      <c r="AU218" s="277" t="s">
        <v>92</v>
      </c>
      <c r="AV218" s="13" t="s">
        <v>92</v>
      </c>
      <c r="AW218" s="13" t="s">
        <v>35</v>
      </c>
      <c r="AX218" s="13" t="s">
        <v>82</v>
      </c>
      <c r="AY218" s="277" t="s">
        <v>195</v>
      </c>
    </row>
    <row r="219" spans="1:51" s="13" customFormat="1" ht="12">
      <c r="A219" s="13"/>
      <c r="B219" s="267"/>
      <c r="C219" s="268"/>
      <c r="D219" s="263" t="s">
        <v>203</v>
      </c>
      <c r="E219" s="269" t="s">
        <v>1</v>
      </c>
      <c r="F219" s="270" t="s">
        <v>2206</v>
      </c>
      <c r="G219" s="268"/>
      <c r="H219" s="271">
        <v>37.8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7" t="s">
        <v>203</v>
      </c>
      <c r="AU219" s="277" t="s">
        <v>92</v>
      </c>
      <c r="AV219" s="13" t="s">
        <v>92</v>
      </c>
      <c r="AW219" s="13" t="s">
        <v>35</v>
      </c>
      <c r="AX219" s="13" t="s">
        <v>90</v>
      </c>
      <c r="AY219" s="277" t="s">
        <v>195</v>
      </c>
    </row>
    <row r="220" spans="1:65" s="2" customFormat="1" ht="21.75" customHeight="1">
      <c r="A220" s="41"/>
      <c r="B220" s="42"/>
      <c r="C220" s="278" t="s">
        <v>396</v>
      </c>
      <c r="D220" s="278" t="s">
        <v>206</v>
      </c>
      <c r="E220" s="279" t="s">
        <v>2207</v>
      </c>
      <c r="F220" s="280" t="s">
        <v>2208</v>
      </c>
      <c r="G220" s="281" t="s">
        <v>215</v>
      </c>
      <c r="H220" s="282">
        <v>18</v>
      </c>
      <c r="I220" s="283"/>
      <c r="J220" s="284">
        <f>ROUND(I220*H220,2)</f>
        <v>0</v>
      </c>
      <c r="K220" s="285"/>
      <c r="L220" s="286"/>
      <c r="M220" s="287" t="s">
        <v>1</v>
      </c>
      <c r="N220" s="288" t="s">
        <v>47</v>
      </c>
      <c r="O220" s="94"/>
      <c r="P220" s="260">
        <f>O220*H220</f>
        <v>0</v>
      </c>
      <c r="Q220" s="260">
        <v>0.0484</v>
      </c>
      <c r="R220" s="260">
        <f>Q220*H220</f>
        <v>0.8712</v>
      </c>
      <c r="S220" s="260">
        <v>0</v>
      </c>
      <c r="T220" s="261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2" t="s">
        <v>209</v>
      </c>
      <c r="AT220" s="262" t="s">
        <v>206</v>
      </c>
      <c r="AU220" s="262" t="s">
        <v>92</v>
      </c>
      <c r="AY220" s="18" t="s">
        <v>195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90</v>
      </c>
      <c r="BK220" s="154">
        <f>ROUND(I220*H220,2)</f>
        <v>0</v>
      </c>
      <c r="BL220" s="18" t="s">
        <v>200</v>
      </c>
      <c r="BM220" s="262" t="s">
        <v>2209</v>
      </c>
    </row>
    <row r="221" spans="1:47" s="2" customFormat="1" ht="12">
      <c r="A221" s="41"/>
      <c r="B221" s="42"/>
      <c r="C221" s="43"/>
      <c r="D221" s="263" t="s">
        <v>202</v>
      </c>
      <c r="E221" s="43"/>
      <c r="F221" s="264" t="s">
        <v>2208</v>
      </c>
      <c r="G221" s="43"/>
      <c r="H221" s="43"/>
      <c r="I221" s="221"/>
      <c r="J221" s="43"/>
      <c r="K221" s="43"/>
      <c r="L221" s="44"/>
      <c r="M221" s="265"/>
      <c r="N221" s="266"/>
      <c r="O221" s="94"/>
      <c r="P221" s="94"/>
      <c r="Q221" s="94"/>
      <c r="R221" s="94"/>
      <c r="S221" s="94"/>
      <c r="T221" s="95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8" t="s">
        <v>202</v>
      </c>
      <c r="AU221" s="18" t="s">
        <v>92</v>
      </c>
    </row>
    <row r="222" spans="1:51" s="13" customFormat="1" ht="12">
      <c r="A222" s="13"/>
      <c r="B222" s="267"/>
      <c r="C222" s="268"/>
      <c r="D222" s="263" t="s">
        <v>203</v>
      </c>
      <c r="E222" s="269" t="s">
        <v>1</v>
      </c>
      <c r="F222" s="270" t="s">
        <v>2210</v>
      </c>
      <c r="G222" s="268"/>
      <c r="H222" s="271">
        <v>18</v>
      </c>
      <c r="I222" s="272"/>
      <c r="J222" s="268"/>
      <c r="K222" s="268"/>
      <c r="L222" s="273"/>
      <c r="M222" s="274"/>
      <c r="N222" s="275"/>
      <c r="O222" s="275"/>
      <c r="P222" s="275"/>
      <c r="Q222" s="275"/>
      <c r="R222" s="275"/>
      <c r="S222" s="275"/>
      <c r="T222" s="27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7" t="s">
        <v>203</v>
      </c>
      <c r="AU222" s="277" t="s">
        <v>92</v>
      </c>
      <c r="AV222" s="13" t="s">
        <v>92</v>
      </c>
      <c r="AW222" s="13" t="s">
        <v>35</v>
      </c>
      <c r="AX222" s="13" t="s">
        <v>90</v>
      </c>
      <c r="AY222" s="277" t="s">
        <v>195</v>
      </c>
    </row>
    <row r="223" spans="1:63" s="12" customFormat="1" ht="22.8" customHeight="1">
      <c r="A223" s="12"/>
      <c r="B223" s="236"/>
      <c r="C223" s="237"/>
      <c r="D223" s="238" t="s">
        <v>81</v>
      </c>
      <c r="E223" s="321" t="s">
        <v>757</v>
      </c>
      <c r="F223" s="321" t="s">
        <v>758</v>
      </c>
      <c r="G223" s="237"/>
      <c r="H223" s="237"/>
      <c r="I223" s="240"/>
      <c r="J223" s="322">
        <f>BK223</f>
        <v>0</v>
      </c>
      <c r="K223" s="237"/>
      <c r="L223" s="242"/>
      <c r="M223" s="243"/>
      <c r="N223" s="244"/>
      <c r="O223" s="244"/>
      <c r="P223" s="245">
        <f>SUM(P224:P225)</f>
        <v>0</v>
      </c>
      <c r="Q223" s="244"/>
      <c r="R223" s="245">
        <f>SUM(R224:R225)</f>
        <v>0</v>
      </c>
      <c r="S223" s="244"/>
      <c r="T223" s="246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7" t="s">
        <v>90</v>
      </c>
      <c r="AT223" s="248" t="s">
        <v>81</v>
      </c>
      <c r="AU223" s="248" t="s">
        <v>90</v>
      </c>
      <c r="AY223" s="247" t="s">
        <v>195</v>
      </c>
      <c r="BK223" s="249">
        <f>SUM(BK224:BK225)</f>
        <v>0</v>
      </c>
    </row>
    <row r="224" spans="1:65" s="2" customFormat="1" ht="24.15" customHeight="1">
      <c r="A224" s="41"/>
      <c r="B224" s="42"/>
      <c r="C224" s="250" t="s">
        <v>400</v>
      </c>
      <c r="D224" s="250" t="s">
        <v>196</v>
      </c>
      <c r="E224" s="251" t="s">
        <v>2211</v>
      </c>
      <c r="F224" s="252" t="s">
        <v>2212</v>
      </c>
      <c r="G224" s="253" t="s">
        <v>268</v>
      </c>
      <c r="H224" s="254">
        <v>79.495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200</v>
      </c>
      <c r="AT224" s="262" t="s">
        <v>196</v>
      </c>
      <c r="AU224" s="262" t="s">
        <v>92</v>
      </c>
      <c r="AY224" s="18" t="s">
        <v>195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200</v>
      </c>
      <c r="BM224" s="262" t="s">
        <v>2213</v>
      </c>
    </row>
    <row r="225" spans="1:47" s="2" customFormat="1" ht="12">
      <c r="A225" s="41"/>
      <c r="B225" s="42"/>
      <c r="C225" s="43"/>
      <c r="D225" s="263" t="s">
        <v>202</v>
      </c>
      <c r="E225" s="43"/>
      <c r="F225" s="264" t="s">
        <v>2212</v>
      </c>
      <c r="G225" s="43"/>
      <c r="H225" s="43"/>
      <c r="I225" s="221"/>
      <c r="J225" s="43"/>
      <c r="K225" s="43"/>
      <c r="L225" s="44"/>
      <c r="M225" s="324"/>
      <c r="N225" s="325"/>
      <c r="O225" s="326"/>
      <c r="P225" s="326"/>
      <c r="Q225" s="326"/>
      <c r="R225" s="326"/>
      <c r="S225" s="326"/>
      <c r="T225" s="327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8" t="s">
        <v>202</v>
      </c>
      <c r="AU225" s="18" t="s">
        <v>92</v>
      </c>
    </row>
    <row r="226" spans="1:31" s="2" customFormat="1" ht="6.95" customHeight="1">
      <c r="A226" s="41"/>
      <c r="B226" s="69"/>
      <c r="C226" s="70"/>
      <c r="D226" s="70"/>
      <c r="E226" s="70"/>
      <c r="F226" s="70"/>
      <c r="G226" s="70"/>
      <c r="H226" s="70"/>
      <c r="I226" s="70"/>
      <c r="J226" s="70"/>
      <c r="K226" s="70"/>
      <c r="L226" s="44"/>
      <c r="M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</row>
  </sheetData>
  <sheetProtection password="CC35" sheet="1" objects="1" scenarios="1" formatColumns="0" formatRows="0" autoFilter="0"/>
  <autoFilter ref="C134:K22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146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2214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148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139</v>
      </c>
      <c r="E31" s="41"/>
      <c r="F31" s="41"/>
      <c r="G31" s="41"/>
      <c r="H31" s="41"/>
      <c r="I31" s="41"/>
      <c r="J31" s="175">
        <f>J110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ROUND((SUM(BE110:BE117)+SUM(BE137:BE269)),2)</f>
        <v>0</v>
      </c>
      <c r="G35" s="41"/>
      <c r="H35" s="41"/>
      <c r="I35" s="182">
        <v>0.21</v>
      </c>
      <c r="J35" s="181">
        <f>ROUND(((SUM(BE110:BE117)+SUM(BE137:BE269))*I35),2)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ROUND((SUM(BF110:BF117)+SUM(BF137:BF269)),2)</f>
        <v>0</v>
      </c>
      <c r="G36" s="41"/>
      <c r="H36" s="41"/>
      <c r="I36" s="182">
        <v>0.15</v>
      </c>
      <c r="J36" s="181">
        <f>ROUND(((SUM(BF110:BF117)+SUM(BF137:BF269))*I36),2)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ROUND((SUM(BG110:BG117)+SUM(BG137:BG269)),2)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ROUND((SUM(BH110:BH117)+SUM(BH137:BH269)),2)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ROUND((SUM(BI110:BI117)+SUM(BI137:BI269)),2)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146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05 - Opěrná zeď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150</v>
      </c>
      <c r="D94" s="160"/>
      <c r="E94" s="160"/>
      <c r="F94" s="160"/>
      <c r="G94" s="160"/>
      <c r="H94" s="160"/>
      <c r="I94" s="160"/>
      <c r="J94" s="203" t="s">
        <v>151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152</v>
      </c>
      <c r="D96" s="43"/>
      <c r="E96" s="43"/>
      <c r="F96" s="43"/>
      <c r="G96" s="43"/>
      <c r="H96" s="43"/>
      <c r="I96" s="43"/>
      <c r="J96" s="113">
        <f>J137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153</v>
      </c>
    </row>
    <row r="97" spans="1:31" s="9" customFormat="1" ht="24.95" customHeight="1">
      <c r="A97" s="9"/>
      <c r="B97" s="205"/>
      <c r="C97" s="206"/>
      <c r="D97" s="207" t="s">
        <v>2215</v>
      </c>
      <c r="E97" s="208"/>
      <c r="F97" s="208"/>
      <c r="G97" s="208"/>
      <c r="H97" s="208"/>
      <c r="I97" s="208"/>
      <c r="J97" s="209">
        <f>J138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5"/>
      <c r="C98" s="206"/>
      <c r="D98" s="207" t="s">
        <v>156</v>
      </c>
      <c r="E98" s="208"/>
      <c r="F98" s="208"/>
      <c r="G98" s="208"/>
      <c r="H98" s="208"/>
      <c r="I98" s="208"/>
      <c r="J98" s="209">
        <f>J187</f>
        <v>0</v>
      </c>
      <c r="K98" s="206"/>
      <c r="L98" s="2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1"/>
      <c r="C99" s="136"/>
      <c r="D99" s="212" t="s">
        <v>157</v>
      </c>
      <c r="E99" s="213"/>
      <c r="F99" s="213"/>
      <c r="G99" s="213"/>
      <c r="H99" s="213"/>
      <c r="I99" s="213"/>
      <c r="J99" s="214">
        <f>J188</f>
        <v>0</v>
      </c>
      <c r="K99" s="136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6"/>
      <c r="D100" s="212" t="s">
        <v>2004</v>
      </c>
      <c r="E100" s="213"/>
      <c r="F100" s="213"/>
      <c r="G100" s="213"/>
      <c r="H100" s="213"/>
      <c r="I100" s="213"/>
      <c r="J100" s="214">
        <f>J208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11"/>
      <c r="C101" s="136"/>
      <c r="D101" s="212" t="s">
        <v>2216</v>
      </c>
      <c r="E101" s="213"/>
      <c r="F101" s="213"/>
      <c r="G101" s="213"/>
      <c r="H101" s="213"/>
      <c r="I101" s="213"/>
      <c r="J101" s="214">
        <f>J209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2108</v>
      </c>
      <c r="E102" s="213"/>
      <c r="F102" s="213"/>
      <c r="G102" s="213"/>
      <c r="H102" s="213"/>
      <c r="I102" s="213"/>
      <c r="J102" s="214">
        <f>J220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2217</v>
      </c>
      <c r="E103" s="213"/>
      <c r="F103" s="213"/>
      <c r="G103" s="213"/>
      <c r="H103" s="213"/>
      <c r="I103" s="213"/>
      <c r="J103" s="214">
        <f>J229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161</v>
      </c>
      <c r="E104" s="213"/>
      <c r="F104" s="213"/>
      <c r="G104" s="213"/>
      <c r="H104" s="213"/>
      <c r="I104" s="213"/>
      <c r="J104" s="214">
        <f>J238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5"/>
      <c r="C105" s="206"/>
      <c r="D105" s="207" t="s">
        <v>164</v>
      </c>
      <c r="E105" s="208"/>
      <c r="F105" s="208"/>
      <c r="G105" s="208"/>
      <c r="H105" s="208"/>
      <c r="I105" s="208"/>
      <c r="J105" s="209">
        <f>J241</f>
        <v>0</v>
      </c>
      <c r="K105" s="206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1"/>
      <c r="C106" s="136"/>
      <c r="D106" s="212" t="s">
        <v>165</v>
      </c>
      <c r="E106" s="213"/>
      <c r="F106" s="213"/>
      <c r="G106" s="213"/>
      <c r="H106" s="213"/>
      <c r="I106" s="213"/>
      <c r="J106" s="214">
        <f>J242</f>
        <v>0</v>
      </c>
      <c r="K106" s="136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6"/>
      <c r="D107" s="212" t="s">
        <v>2218</v>
      </c>
      <c r="E107" s="213"/>
      <c r="F107" s="213"/>
      <c r="G107" s="213"/>
      <c r="H107" s="213"/>
      <c r="I107" s="213"/>
      <c r="J107" s="214">
        <f>J259</f>
        <v>0</v>
      </c>
      <c r="K107" s="136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6.9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29.25" customHeight="1">
      <c r="A110" s="41"/>
      <c r="B110" s="42"/>
      <c r="C110" s="204" t="s">
        <v>173</v>
      </c>
      <c r="D110" s="43"/>
      <c r="E110" s="43"/>
      <c r="F110" s="43"/>
      <c r="G110" s="43"/>
      <c r="H110" s="43"/>
      <c r="I110" s="43"/>
      <c r="J110" s="216">
        <f>ROUND(J111+J112+J113+J114+J115+J116,2)</f>
        <v>0</v>
      </c>
      <c r="K110" s="43"/>
      <c r="L110" s="66"/>
      <c r="N110" s="217" t="s">
        <v>46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65" s="2" customFormat="1" ht="18" customHeight="1">
      <c r="A111" s="41"/>
      <c r="B111" s="42"/>
      <c r="C111" s="43"/>
      <c r="D111" s="155" t="s">
        <v>174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175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134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176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134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5" t="s">
        <v>177</v>
      </c>
      <c r="E114" s="150"/>
      <c r="F114" s="150"/>
      <c r="G114" s="43"/>
      <c r="H114" s="43"/>
      <c r="I114" s="43"/>
      <c r="J114" s="151"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134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65" s="2" customFormat="1" ht="18" customHeight="1">
      <c r="A115" s="41"/>
      <c r="B115" s="42"/>
      <c r="C115" s="43"/>
      <c r="D115" s="155" t="s">
        <v>178</v>
      </c>
      <c r="E115" s="150"/>
      <c r="F115" s="150"/>
      <c r="G115" s="43"/>
      <c r="H115" s="43"/>
      <c r="I115" s="43"/>
      <c r="J115" s="151">
        <v>0</v>
      </c>
      <c r="K115" s="43"/>
      <c r="L115" s="218"/>
      <c r="M115" s="219"/>
      <c r="N115" s="220" t="s">
        <v>48</v>
      </c>
      <c r="O115" s="219"/>
      <c r="P115" s="219"/>
      <c r="Q115" s="219"/>
      <c r="R115" s="219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22" t="s">
        <v>134</v>
      </c>
      <c r="AZ115" s="219"/>
      <c r="BA115" s="219"/>
      <c r="BB115" s="219"/>
      <c r="BC115" s="219"/>
      <c r="BD115" s="219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92</v>
      </c>
      <c r="BK115" s="219"/>
      <c r="BL115" s="219"/>
      <c r="BM115" s="219"/>
    </row>
    <row r="116" spans="1:65" s="2" customFormat="1" ht="18" customHeight="1">
      <c r="A116" s="41"/>
      <c r="B116" s="42"/>
      <c r="C116" s="43"/>
      <c r="D116" s="150" t="s">
        <v>179</v>
      </c>
      <c r="E116" s="43"/>
      <c r="F116" s="43"/>
      <c r="G116" s="43"/>
      <c r="H116" s="43"/>
      <c r="I116" s="43"/>
      <c r="J116" s="151">
        <f>ROUND(J30*T116,2)</f>
        <v>0</v>
      </c>
      <c r="K116" s="43"/>
      <c r="L116" s="218"/>
      <c r="M116" s="219"/>
      <c r="N116" s="220" t="s">
        <v>48</v>
      </c>
      <c r="O116" s="219"/>
      <c r="P116" s="219"/>
      <c r="Q116" s="219"/>
      <c r="R116" s="219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22" t="s">
        <v>180</v>
      </c>
      <c r="AZ116" s="219"/>
      <c r="BA116" s="219"/>
      <c r="BB116" s="219"/>
      <c r="BC116" s="219"/>
      <c r="BD116" s="219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92</v>
      </c>
      <c r="BK116" s="219"/>
      <c r="BL116" s="219"/>
      <c r="BM116" s="219"/>
    </row>
    <row r="117" spans="1:31" s="2" customFormat="1" ht="12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159" t="s">
        <v>144</v>
      </c>
      <c r="D118" s="160"/>
      <c r="E118" s="160"/>
      <c r="F118" s="160"/>
      <c r="G118" s="160"/>
      <c r="H118" s="160"/>
      <c r="I118" s="160"/>
      <c r="J118" s="161">
        <f>ROUND(J96+J110,2)</f>
        <v>0</v>
      </c>
      <c r="K118" s="160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3" spans="1:31" s="2" customFormat="1" ht="6.95" customHeight="1">
      <c r="A123" s="41"/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24.95" customHeight="1">
      <c r="A124" s="41"/>
      <c r="B124" s="42"/>
      <c r="C124" s="24" t="s">
        <v>181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201" t="str">
        <f>E7</f>
        <v>AUTO DÍLNY SPŠ OSTROV</v>
      </c>
      <c r="F127" s="33"/>
      <c r="G127" s="33"/>
      <c r="H127" s="3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146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E9</f>
        <v>05 - Opěrná zeď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F12</f>
        <v>Ostrov, ul. Klínovecká</v>
      </c>
      <c r="G131" s="43"/>
      <c r="H131" s="43"/>
      <c r="I131" s="33" t="s">
        <v>22</v>
      </c>
      <c r="J131" s="82" t="str">
        <f>IF(J12="","",J12)</f>
        <v>11. 7. 2023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40.05" customHeight="1">
      <c r="A133" s="41"/>
      <c r="B133" s="42"/>
      <c r="C133" s="33" t="s">
        <v>24</v>
      </c>
      <c r="D133" s="43"/>
      <c r="E133" s="43"/>
      <c r="F133" s="28" t="str">
        <f>E15</f>
        <v>Střední průmyslová škola Ostrov , Klínovecká 1197</v>
      </c>
      <c r="G133" s="43"/>
      <c r="H133" s="43"/>
      <c r="I133" s="33" t="s">
        <v>31</v>
      </c>
      <c r="J133" s="37" t="str">
        <f>E21</f>
        <v>Projekt stav, spol. s r.o.,Želivského 2227,Sokolov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29</v>
      </c>
      <c r="D134" s="43"/>
      <c r="E134" s="43"/>
      <c r="F134" s="28" t="str">
        <f>IF(E18="","",E18)</f>
        <v>Vyplň údaj</v>
      </c>
      <c r="G134" s="43"/>
      <c r="H134" s="43"/>
      <c r="I134" s="33" t="s">
        <v>36</v>
      </c>
      <c r="J134" s="37" t="str">
        <f>E24</f>
        <v xml:space="preserve">V.Rakyta,Trojmezí 171, 352 01 Hranice, 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4"/>
      <c r="B136" s="225"/>
      <c r="C136" s="226" t="s">
        <v>182</v>
      </c>
      <c r="D136" s="227" t="s">
        <v>67</v>
      </c>
      <c r="E136" s="227" t="s">
        <v>63</v>
      </c>
      <c r="F136" s="227" t="s">
        <v>64</v>
      </c>
      <c r="G136" s="227" t="s">
        <v>183</v>
      </c>
      <c r="H136" s="227" t="s">
        <v>184</v>
      </c>
      <c r="I136" s="227" t="s">
        <v>185</v>
      </c>
      <c r="J136" s="228" t="s">
        <v>151</v>
      </c>
      <c r="K136" s="229" t="s">
        <v>186</v>
      </c>
      <c r="L136" s="230"/>
      <c r="M136" s="103" t="s">
        <v>1</v>
      </c>
      <c r="N136" s="104" t="s">
        <v>46</v>
      </c>
      <c r="O136" s="104" t="s">
        <v>187</v>
      </c>
      <c r="P136" s="104" t="s">
        <v>188</v>
      </c>
      <c r="Q136" s="104" t="s">
        <v>189</v>
      </c>
      <c r="R136" s="104" t="s">
        <v>190</v>
      </c>
      <c r="S136" s="104" t="s">
        <v>191</v>
      </c>
      <c r="T136" s="105" t="s">
        <v>192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1:63" s="2" customFormat="1" ht="22.8" customHeight="1">
      <c r="A137" s="41"/>
      <c r="B137" s="42"/>
      <c r="C137" s="110" t="s">
        <v>193</v>
      </c>
      <c r="D137" s="43"/>
      <c r="E137" s="43"/>
      <c r="F137" s="43"/>
      <c r="G137" s="43"/>
      <c r="H137" s="43"/>
      <c r="I137" s="43"/>
      <c r="J137" s="231">
        <f>BK137</f>
        <v>0</v>
      </c>
      <c r="K137" s="43"/>
      <c r="L137" s="44"/>
      <c r="M137" s="106"/>
      <c r="N137" s="232"/>
      <c r="O137" s="107"/>
      <c r="P137" s="233">
        <f>P138+P187+P241</f>
        <v>0</v>
      </c>
      <c r="Q137" s="107"/>
      <c r="R137" s="233">
        <f>R138+R187+R241</f>
        <v>1068.4739898599998</v>
      </c>
      <c r="S137" s="107"/>
      <c r="T137" s="234">
        <f>T138+T187+T241</f>
        <v>330.83610000000004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153</v>
      </c>
      <c r="BK137" s="235">
        <f>BK138+BK187+BK241</f>
        <v>0</v>
      </c>
    </row>
    <row r="138" spans="1:63" s="12" customFormat="1" ht="25.9" customHeight="1">
      <c r="A138" s="12"/>
      <c r="B138" s="236"/>
      <c r="C138" s="237"/>
      <c r="D138" s="238" t="s">
        <v>81</v>
      </c>
      <c r="E138" s="239" t="s">
        <v>212</v>
      </c>
      <c r="F138" s="239" t="s">
        <v>466</v>
      </c>
      <c r="G138" s="237"/>
      <c r="H138" s="237"/>
      <c r="I138" s="240"/>
      <c r="J138" s="241">
        <f>BK138</f>
        <v>0</v>
      </c>
      <c r="K138" s="237"/>
      <c r="L138" s="242"/>
      <c r="M138" s="243"/>
      <c r="N138" s="244"/>
      <c r="O138" s="244"/>
      <c r="P138" s="245">
        <f>SUM(P139:P186)</f>
        <v>0</v>
      </c>
      <c r="Q138" s="244"/>
      <c r="R138" s="245">
        <f>SUM(R139:R186)</f>
        <v>67.15958004000001</v>
      </c>
      <c r="S138" s="244"/>
      <c r="T138" s="246">
        <f>SUM(T139:T186)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90</v>
      </c>
      <c r="AT138" s="248" t="s">
        <v>81</v>
      </c>
      <c r="AU138" s="248" t="s">
        <v>82</v>
      </c>
      <c r="AY138" s="247" t="s">
        <v>195</v>
      </c>
      <c r="BK138" s="249">
        <f>SUM(BK139:BK186)</f>
        <v>0</v>
      </c>
    </row>
    <row r="139" spans="1:65" s="2" customFormat="1" ht="24.15" customHeight="1">
      <c r="A139" s="41"/>
      <c r="B139" s="42"/>
      <c r="C139" s="250" t="s">
        <v>90</v>
      </c>
      <c r="D139" s="250" t="s">
        <v>196</v>
      </c>
      <c r="E139" s="251" t="s">
        <v>344</v>
      </c>
      <c r="F139" s="252" t="s">
        <v>345</v>
      </c>
      <c r="G139" s="253" t="s">
        <v>215</v>
      </c>
      <c r="H139" s="254">
        <v>28.7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200</v>
      </c>
      <c r="AT139" s="262" t="s">
        <v>196</v>
      </c>
      <c r="AU139" s="262" t="s">
        <v>90</v>
      </c>
      <c r="AY139" s="18" t="s">
        <v>195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200</v>
      </c>
      <c r="BM139" s="262" t="s">
        <v>2219</v>
      </c>
    </row>
    <row r="140" spans="1:47" s="2" customFormat="1" ht="12">
      <c r="A140" s="41"/>
      <c r="B140" s="42"/>
      <c r="C140" s="43"/>
      <c r="D140" s="263" t="s">
        <v>202</v>
      </c>
      <c r="E140" s="43"/>
      <c r="F140" s="264" t="s">
        <v>345</v>
      </c>
      <c r="G140" s="43"/>
      <c r="H140" s="43"/>
      <c r="I140" s="221"/>
      <c r="J140" s="43"/>
      <c r="K140" s="43"/>
      <c r="L140" s="44"/>
      <c r="M140" s="265"/>
      <c r="N140" s="266"/>
      <c r="O140" s="94"/>
      <c r="P140" s="94"/>
      <c r="Q140" s="94"/>
      <c r="R140" s="94"/>
      <c r="S140" s="94"/>
      <c r="T140" s="95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8" t="s">
        <v>202</v>
      </c>
      <c r="AU140" s="18" t="s">
        <v>90</v>
      </c>
    </row>
    <row r="141" spans="1:51" s="13" customFormat="1" ht="12">
      <c r="A141" s="13"/>
      <c r="B141" s="267"/>
      <c r="C141" s="268"/>
      <c r="D141" s="263" t="s">
        <v>203</v>
      </c>
      <c r="E141" s="269" t="s">
        <v>1</v>
      </c>
      <c r="F141" s="270" t="s">
        <v>2220</v>
      </c>
      <c r="G141" s="268"/>
      <c r="H141" s="271">
        <v>28.7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7" t="s">
        <v>203</v>
      </c>
      <c r="AU141" s="277" t="s">
        <v>90</v>
      </c>
      <c r="AV141" s="13" t="s">
        <v>92</v>
      </c>
      <c r="AW141" s="13" t="s">
        <v>35</v>
      </c>
      <c r="AX141" s="13" t="s">
        <v>90</v>
      </c>
      <c r="AY141" s="277" t="s">
        <v>195</v>
      </c>
    </row>
    <row r="142" spans="1:65" s="2" customFormat="1" ht="16.5" customHeight="1">
      <c r="A142" s="41"/>
      <c r="B142" s="42"/>
      <c r="C142" s="278" t="s">
        <v>92</v>
      </c>
      <c r="D142" s="278" t="s">
        <v>206</v>
      </c>
      <c r="E142" s="279" t="s">
        <v>2221</v>
      </c>
      <c r="F142" s="280" t="s">
        <v>2222</v>
      </c>
      <c r="G142" s="281" t="s">
        <v>353</v>
      </c>
      <c r="H142" s="282">
        <v>31.57</v>
      </c>
      <c r="I142" s="283"/>
      <c r="J142" s="284">
        <f>ROUND(I142*H142,2)</f>
        <v>0</v>
      </c>
      <c r="K142" s="285"/>
      <c r="L142" s="286"/>
      <c r="M142" s="287" t="s">
        <v>1</v>
      </c>
      <c r="N142" s="288" t="s">
        <v>47</v>
      </c>
      <c r="O142" s="94"/>
      <c r="P142" s="260">
        <f>O142*H142</f>
        <v>0</v>
      </c>
      <c r="Q142" s="260">
        <v>0.00154</v>
      </c>
      <c r="R142" s="260">
        <f>Q142*H142</f>
        <v>0.048617799999999996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209</v>
      </c>
      <c r="AT142" s="262" t="s">
        <v>206</v>
      </c>
      <c r="AU142" s="262" t="s">
        <v>90</v>
      </c>
      <c r="AY142" s="18" t="s">
        <v>195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200</v>
      </c>
      <c r="BM142" s="262" t="s">
        <v>2223</v>
      </c>
    </row>
    <row r="143" spans="1:47" s="2" customFormat="1" ht="12">
      <c r="A143" s="41"/>
      <c r="B143" s="42"/>
      <c r="C143" s="43"/>
      <c r="D143" s="263" t="s">
        <v>202</v>
      </c>
      <c r="E143" s="43"/>
      <c r="F143" s="264" t="s">
        <v>2222</v>
      </c>
      <c r="G143" s="43"/>
      <c r="H143" s="43"/>
      <c r="I143" s="221"/>
      <c r="J143" s="43"/>
      <c r="K143" s="43"/>
      <c r="L143" s="44"/>
      <c r="M143" s="265"/>
      <c r="N143" s="266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202</v>
      </c>
      <c r="AU143" s="18" t="s">
        <v>90</v>
      </c>
    </row>
    <row r="144" spans="1:51" s="13" customFormat="1" ht="12">
      <c r="A144" s="13"/>
      <c r="B144" s="267"/>
      <c r="C144" s="268"/>
      <c r="D144" s="263" t="s">
        <v>203</v>
      </c>
      <c r="E144" s="269" t="s">
        <v>1</v>
      </c>
      <c r="F144" s="270" t="s">
        <v>2224</v>
      </c>
      <c r="G144" s="268"/>
      <c r="H144" s="271">
        <v>28.7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7" t="s">
        <v>203</v>
      </c>
      <c r="AU144" s="277" t="s">
        <v>90</v>
      </c>
      <c r="AV144" s="13" t="s">
        <v>92</v>
      </c>
      <c r="AW144" s="13" t="s">
        <v>35</v>
      </c>
      <c r="AX144" s="13" t="s">
        <v>82</v>
      </c>
      <c r="AY144" s="277" t="s">
        <v>195</v>
      </c>
    </row>
    <row r="145" spans="1:51" s="13" customFormat="1" ht="12">
      <c r="A145" s="13"/>
      <c r="B145" s="267"/>
      <c r="C145" s="268"/>
      <c r="D145" s="263" t="s">
        <v>203</v>
      </c>
      <c r="E145" s="269" t="s">
        <v>1</v>
      </c>
      <c r="F145" s="270" t="s">
        <v>2225</v>
      </c>
      <c r="G145" s="268"/>
      <c r="H145" s="271">
        <v>31.57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7" t="s">
        <v>203</v>
      </c>
      <c r="AU145" s="277" t="s">
        <v>90</v>
      </c>
      <c r="AV145" s="13" t="s">
        <v>92</v>
      </c>
      <c r="AW145" s="13" t="s">
        <v>35</v>
      </c>
      <c r="AX145" s="13" t="s">
        <v>90</v>
      </c>
      <c r="AY145" s="277" t="s">
        <v>195</v>
      </c>
    </row>
    <row r="146" spans="1:65" s="2" customFormat="1" ht="24.15" customHeight="1">
      <c r="A146" s="41"/>
      <c r="B146" s="42"/>
      <c r="C146" s="250" t="s">
        <v>212</v>
      </c>
      <c r="D146" s="250" t="s">
        <v>196</v>
      </c>
      <c r="E146" s="251" t="s">
        <v>2226</v>
      </c>
      <c r="F146" s="252" t="s">
        <v>2227</v>
      </c>
      <c r="G146" s="253" t="s">
        <v>255</v>
      </c>
      <c r="H146" s="254">
        <v>414.897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200</v>
      </c>
      <c r="AT146" s="262" t="s">
        <v>196</v>
      </c>
      <c r="AU146" s="262" t="s">
        <v>90</v>
      </c>
      <c r="AY146" s="18" t="s">
        <v>195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200</v>
      </c>
      <c r="BM146" s="262" t="s">
        <v>2228</v>
      </c>
    </row>
    <row r="147" spans="1:47" s="2" customFormat="1" ht="12">
      <c r="A147" s="41"/>
      <c r="B147" s="42"/>
      <c r="C147" s="43"/>
      <c r="D147" s="263" t="s">
        <v>202</v>
      </c>
      <c r="E147" s="43"/>
      <c r="F147" s="264" t="s">
        <v>2227</v>
      </c>
      <c r="G147" s="43"/>
      <c r="H147" s="43"/>
      <c r="I147" s="221"/>
      <c r="J147" s="43"/>
      <c r="K147" s="43"/>
      <c r="L147" s="44"/>
      <c r="M147" s="265"/>
      <c r="N147" s="266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202</v>
      </c>
      <c r="AU147" s="18" t="s">
        <v>90</v>
      </c>
    </row>
    <row r="148" spans="1:51" s="14" customFormat="1" ht="12">
      <c r="A148" s="14"/>
      <c r="B148" s="289"/>
      <c r="C148" s="290"/>
      <c r="D148" s="263" t="s">
        <v>203</v>
      </c>
      <c r="E148" s="291" t="s">
        <v>1</v>
      </c>
      <c r="F148" s="292" t="s">
        <v>2229</v>
      </c>
      <c r="G148" s="290"/>
      <c r="H148" s="291" t="s">
        <v>1</v>
      </c>
      <c r="I148" s="293"/>
      <c r="J148" s="290"/>
      <c r="K148" s="290"/>
      <c r="L148" s="294"/>
      <c r="M148" s="295"/>
      <c r="N148" s="296"/>
      <c r="O148" s="296"/>
      <c r="P148" s="296"/>
      <c r="Q148" s="296"/>
      <c r="R148" s="296"/>
      <c r="S148" s="296"/>
      <c r="T148" s="29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8" t="s">
        <v>203</v>
      </c>
      <c r="AU148" s="298" t="s">
        <v>90</v>
      </c>
      <c r="AV148" s="14" t="s">
        <v>90</v>
      </c>
      <c r="AW148" s="14" t="s">
        <v>35</v>
      </c>
      <c r="AX148" s="14" t="s">
        <v>82</v>
      </c>
      <c r="AY148" s="298" t="s">
        <v>195</v>
      </c>
    </row>
    <row r="149" spans="1:51" s="13" customFormat="1" ht="12">
      <c r="A149" s="13"/>
      <c r="B149" s="267"/>
      <c r="C149" s="268"/>
      <c r="D149" s="263" t="s">
        <v>203</v>
      </c>
      <c r="E149" s="269" t="s">
        <v>1</v>
      </c>
      <c r="F149" s="270" t="s">
        <v>2230</v>
      </c>
      <c r="G149" s="268"/>
      <c r="H149" s="271">
        <v>104.784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7" t="s">
        <v>203</v>
      </c>
      <c r="AU149" s="277" t="s">
        <v>90</v>
      </c>
      <c r="AV149" s="13" t="s">
        <v>92</v>
      </c>
      <c r="AW149" s="13" t="s">
        <v>35</v>
      </c>
      <c r="AX149" s="13" t="s">
        <v>82</v>
      </c>
      <c r="AY149" s="277" t="s">
        <v>195</v>
      </c>
    </row>
    <row r="150" spans="1:51" s="14" customFormat="1" ht="12">
      <c r="A150" s="14"/>
      <c r="B150" s="289"/>
      <c r="C150" s="290"/>
      <c r="D150" s="263" t="s">
        <v>203</v>
      </c>
      <c r="E150" s="291" t="s">
        <v>1</v>
      </c>
      <c r="F150" s="292" t="s">
        <v>2231</v>
      </c>
      <c r="G150" s="290"/>
      <c r="H150" s="291" t="s">
        <v>1</v>
      </c>
      <c r="I150" s="293"/>
      <c r="J150" s="290"/>
      <c r="K150" s="290"/>
      <c r="L150" s="294"/>
      <c r="M150" s="295"/>
      <c r="N150" s="296"/>
      <c r="O150" s="296"/>
      <c r="P150" s="296"/>
      <c r="Q150" s="296"/>
      <c r="R150" s="296"/>
      <c r="S150" s="296"/>
      <c r="T150" s="29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8" t="s">
        <v>203</v>
      </c>
      <c r="AU150" s="298" t="s">
        <v>90</v>
      </c>
      <c r="AV150" s="14" t="s">
        <v>90</v>
      </c>
      <c r="AW150" s="14" t="s">
        <v>35</v>
      </c>
      <c r="AX150" s="14" t="s">
        <v>82</v>
      </c>
      <c r="AY150" s="298" t="s">
        <v>195</v>
      </c>
    </row>
    <row r="151" spans="1:51" s="13" customFormat="1" ht="12">
      <c r="A151" s="13"/>
      <c r="B151" s="267"/>
      <c r="C151" s="268"/>
      <c r="D151" s="263" t="s">
        <v>203</v>
      </c>
      <c r="E151" s="269" t="s">
        <v>1</v>
      </c>
      <c r="F151" s="270" t="s">
        <v>2232</v>
      </c>
      <c r="G151" s="268"/>
      <c r="H151" s="271">
        <v>209.013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7" t="s">
        <v>203</v>
      </c>
      <c r="AU151" s="277" t="s">
        <v>90</v>
      </c>
      <c r="AV151" s="13" t="s">
        <v>92</v>
      </c>
      <c r="AW151" s="13" t="s">
        <v>35</v>
      </c>
      <c r="AX151" s="13" t="s">
        <v>82</v>
      </c>
      <c r="AY151" s="277" t="s">
        <v>195</v>
      </c>
    </row>
    <row r="152" spans="1:51" s="14" customFormat="1" ht="12">
      <c r="A152" s="14"/>
      <c r="B152" s="289"/>
      <c r="C152" s="290"/>
      <c r="D152" s="263" t="s">
        <v>203</v>
      </c>
      <c r="E152" s="291" t="s">
        <v>1</v>
      </c>
      <c r="F152" s="292" t="s">
        <v>2233</v>
      </c>
      <c r="G152" s="290"/>
      <c r="H152" s="291" t="s">
        <v>1</v>
      </c>
      <c r="I152" s="293"/>
      <c r="J152" s="290"/>
      <c r="K152" s="290"/>
      <c r="L152" s="294"/>
      <c r="M152" s="295"/>
      <c r="N152" s="296"/>
      <c r="O152" s="296"/>
      <c r="P152" s="296"/>
      <c r="Q152" s="296"/>
      <c r="R152" s="296"/>
      <c r="S152" s="296"/>
      <c r="T152" s="29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8" t="s">
        <v>203</v>
      </c>
      <c r="AU152" s="298" t="s">
        <v>90</v>
      </c>
      <c r="AV152" s="14" t="s">
        <v>90</v>
      </c>
      <c r="AW152" s="14" t="s">
        <v>35</v>
      </c>
      <c r="AX152" s="14" t="s">
        <v>82</v>
      </c>
      <c r="AY152" s="298" t="s">
        <v>195</v>
      </c>
    </row>
    <row r="153" spans="1:51" s="13" customFormat="1" ht="12">
      <c r="A153" s="13"/>
      <c r="B153" s="267"/>
      <c r="C153" s="268"/>
      <c r="D153" s="263" t="s">
        <v>203</v>
      </c>
      <c r="E153" s="269" t="s">
        <v>1</v>
      </c>
      <c r="F153" s="270" t="s">
        <v>2234</v>
      </c>
      <c r="G153" s="268"/>
      <c r="H153" s="271">
        <v>40.5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7" t="s">
        <v>203</v>
      </c>
      <c r="AU153" s="277" t="s">
        <v>90</v>
      </c>
      <c r="AV153" s="13" t="s">
        <v>92</v>
      </c>
      <c r="AW153" s="13" t="s">
        <v>35</v>
      </c>
      <c r="AX153" s="13" t="s">
        <v>82</v>
      </c>
      <c r="AY153" s="277" t="s">
        <v>195</v>
      </c>
    </row>
    <row r="154" spans="1:51" s="14" customFormat="1" ht="12">
      <c r="A154" s="14"/>
      <c r="B154" s="289"/>
      <c r="C154" s="290"/>
      <c r="D154" s="263" t="s">
        <v>203</v>
      </c>
      <c r="E154" s="291" t="s">
        <v>1</v>
      </c>
      <c r="F154" s="292" t="s">
        <v>2235</v>
      </c>
      <c r="G154" s="290"/>
      <c r="H154" s="291" t="s">
        <v>1</v>
      </c>
      <c r="I154" s="293"/>
      <c r="J154" s="290"/>
      <c r="K154" s="290"/>
      <c r="L154" s="294"/>
      <c r="M154" s="295"/>
      <c r="N154" s="296"/>
      <c r="O154" s="296"/>
      <c r="P154" s="296"/>
      <c r="Q154" s="296"/>
      <c r="R154" s="296"/>
      <c r="S154" s="296"/>
      <c r="T154" s="29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8" t="s">
        <v>203</v>
      </c>
      <c r="AU154" s="298" t="s">
        <v>90</v>
      </c>
      <c r="AV154" s="14" t="s">
        <v>90</v>
      </c>
      <c r="AW154" s="14" t="s">
        <v>35</v>
      </c>
      <c r="AX154" s="14" t="s">
        <v>82</v>
      </c>
      <c r="AY154" s="298" t="s">
        <v>195</v>
      </c>
    </row>
    <row r="155" spans="1:51" s="13" customFormat="1" ht="12">
      <c r="A155" s="13"/>
      <c r="B155" s="267"/>
      <c r="C155" s="268"/>
      <c r="D155" s="263" t="s">
        <v>203</v>
      </c>
      <c r="E155" s="269" t="s">
        <v>1</v>
      </c>
      <c r="F155" s="270" t="s">
        <v>2236</v>
      </c>
      <c r="G155" s="268"/>
      <c r="H155" s="271">
        <v>17.2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7" t="s">
        <v>203</v>
      </c>
      <c r="AU155" s="277" t="s">
        <v>90</v>
      </c>
      <c r="AV155" s="13" t="s">
        <v>92</v>
      </c>
      <c r="AW155" s="13" t="s">
        <v>35</v>
      </c>
      <c r="AX155" s="13" t="s">
        <v>82</v>
      </c>
      <c r="AY155" s="277" t="s">
        <v>195</v>
      </c>
    </row>
    <row r="156" spans="1:51" s="14" customFormat="1" ht="12">
      <c r="A156" s="14"/>
      <c r="B156" s="289"/>
      <c r="C156" s="290"/>
      <c r="D156" s="263" t="s">
        <v>203</v>
      </c>
      <c r="E156" s="291" t="s">
        <v>1</v>
      </c>
      <c r="F156" s="292" t="s">
        <v>2237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8" t="s">
        <v>203</v>
      </c>
      <c r="AU156" s="298" t="s">
        <v>90</v>
      </c>
      <c r="AV156" s="14" t="s">
        <v>90</v>
      </c>
      <c r="AW156" s="14" t="s">
        <v>35</v>
      </c>
      <c r="AX156" s="14" t="s">
        <v>82</v>
      </c>
      <c r="AY156" s="298" t="s">
        <v>195</v>
      </c>
    </row>
    <row r="157" spans="1:51" s="13" customFormat="1" ht="12">
      <c r="A157" s="13"/>
      <c r="B157" s="267"/>
      <c r="C157" s="268"/>
      <c r="D157" s="263" t="s">
        <v>203</v>
      </c>
      <c r="E157" s="269" t="s">
        <v>1</v>
      </c>
      <c r="F157" s="270" t="s">
        <v>2238</v>
      </c>
      <c r="G157" s="268"/>
      <c r="H157" s="271">
        <v>17.105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7" t="s">
        <v>203</v>
      </c>
      <c r="AU157" s="277" t="s">
        <v>90</v>
      </c>
      <c r="AV157" s="13" t="s">
        <v>92</v>
      </c>
      <c r="AW157" s="13" t="s">
        <v>35</v>
      </c>
      <c r="AX157" s="13" t="s">
        <v>82</v>
      </c>
      <c r="AY157" s="277" t="s">
        <v>195</v>
      </c>
    </row>
    <row r="158" spans="1:51" s="14" customFormat="1" ht="12">
      <c r="A158" s="14"/>
      <c r="B158" s="289"/>
      <c r="C158" s="290"/>
      <c r="D158" s="263" t="s">
        <v>203</v>
      </c>
      <c r="E158" s="291" t="s">
        <v>1</v>
      </c>
      <c r="F158" s="292" t="s">
        <v>2239</v>
      </c>
      <c r="G158" s="290"/>
      <c r="H158" s="291" t="s">
        <v>1</v>
      </c>
      <c r="I158" s="293"/>
      <c r="J158" s="290"/>
      <c r="K158" s="290"/>
      <c r="L158" s="294"/>
      <c r="M158" s="295"/>
      <c r="N158" s="296"/>
      <c r="O158" s="296"/>
      <c r="P158" s="296"/>
      <c r="Q158" s="296"/>
      <c r="R158" s="296"/>
      <c r="S158" s="296"/>
      <c r="T158" s="29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8" t="s">
        <v>203</v>
      </c>
      <c r="AU158" s="298" t="s">
        <v>90</v>
      </c>
      <c r="AV158" s="14" t="s">
        <v>90</v>
      </c>
      <c r="AW158" s="14" t="s">
        <v>35</v>
      </c>
      <c r="AX158" s="14" t="s">
        <v>82</v>
      </c>
      <c r="AY158" s="298" t="s">
        <v>195</v>
      </c>
    </row>
    <row r="159" spans="1:51" s="13" customFormat="1" ht="12">
      <c r="A159" s="13"/>
      <c r="B159" s="267"/>
      <c r="C159" s="268"/>
      <c r="D159" s="263" t="s">
        <v>203</v>
      </c>
      <c r="E159" s="269" t="s">
        <v>1</v>
      </c>
      <c r="F159" s="270" t="s">
        <v>2240</v>
      </c>
      <c r="G159" s="268"/>
      <c r="H159" s="271">
        <v>26.295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203</v>
      </c>
      <c r="AU159" s="277" t="s">
        <v>90</v>
      </c>
      <c r="AV159" s="13" t="s">
        <v>92</v>
      </c>
      <c r="AW159" s="13" t="s">
        <v>35</v>
      </c>
      <c r="AX159" s="13" t="s">
        <v>82</v>
      </c>
      <c r="AY159" s="277" t="s">
        <v>195</v>
      </c>
    </row>
    <row r="160" spans="1:51" s="15" customFormat="1" ht="12">
      <c r="A160" s="15"/>
      <c r="B160" s="299"/>
      <c r="C160" s="300"/>
      <c r="D160" s="263" t="s">
        <v>203</v>
      </c>
      <c r="E160" s="301" t="s">
        <v>1</v>
      </c>
      <c r="F160" s="302" t="s">
        <v>234</v>
      </c>
      <c r="G160" s="300"/>
      <c r="H160" s="303">
        <v>414.89700000000005</v>
      </c>
      <c r="I160" s="304"/>
      <c r="J160" s="300"/>
      <c r="K160" s="300"/>
      <c r="L160" s="305"/>
      <c r="M160" s="306"/>
      <c r="N160" s="307"/>
      <c r="O160" s="307"/>
      <c r="P160" s="307"/>
      <c r="Q160" s="307"/>
      <c r="R160" s="307"/>
      <c r="S160" s="307"/>
      <c r="T160" s="30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309" t="s">
        <v>203</v>
      </c>
      <c r="AU160" s="309" t="s">
        <v>90</v>
      </c>
      <c r="AV160" s="15" t="s">
        <v>200</v>
      </c>
      <c r="AW160" s="15" t="s">
        <v>35</v>
      </c>
      <c r="AX160" s="15" t="s">
        <v>90</v>
      </c>
      <c r="AY160" s="309" t="s">
        <v>195</v>
      </c>
    </row>
    <row r="161" spans="1:65" s="2" customFormat="1" ht="24.15" customHeight="1">
      <c r="A161" s="41"/>
      <c r="B161" s="42"/>
      <c r="C161" s="250" t="s">
        <v>200</v>
      </c>
      <c r="D161" s="250" t="s">
        <v>196</v>
      </c>
      <c r="E161" s="251" t="s">
        <v>2241</v>
      </c>
      <c r="F161" s="252" t="s">
        <v>2242</v>
      </c>
      <c r="G161" s="253" t="s">
        <v>199</v>
      </c>
      <c r="H161" s="254">
        <v>1632.918</v>
      </c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0.00335</v>
      </c>
      <c r="R161" s="260">
        <f>Q161*H161</f>
        <v>5.4702753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200</v>
      </c>
      <c r="AT161" s="262" t="s">
        <v>196</v>
      </c>
      <c r="AU161" s="262" t="s">
        <v>90</v>
      </c>
      <c r="AY161" s="18" t="s">
        <v>195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200</v>
      </c>
      <c r="BM161" s="262" t="s">
        <v>2243</v>
      </c>
    </row>
    <row r="162" spans="1:47" s="2" customFormat="1" ht="12">
      <c r="A162" s="41"/>
      <c r="B162" s="42"/>
      <c r="C162" s="43"/>
      <c r="D162" s="263" t="s">
        <v>202</v>
      </c>
      <c r="E162" s="43"/>
      <c r="F162" s="264" t="s">
        <v>2242</v>
      </c>
      <c r="G162" s="43"/>
      <c r="H162" s="43"/>
      <c r="I162" s="221"/>
      <c r="J162" s="43"/>
      <c r="K162" s="43"/>
      <c r="L162" s="44"/>
      <c r="M162" s="265"/>
      <c r="N162" s="266"/>
      <c r="O162" s="94"/>
      <c r="P162" s="94"/>
      <c r="Q162" s="94"/>
      <c r="R162" s="94"/>
      <c r="S162" s="94"/>
      <c r="T162" s="95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8" t="s">
        <v>202</v>
      </c>
      <c r="AU162" s="18" t="s">
        <v>90</v>
      </c>
    </row>
    <row r="163" spans="1:51" s="14" customFormat="1" ht="12">
      <c r="A163" s="14"/>
      <c r="B163" s="289"/>
      <c r="C163" s="290"/>
      <c r="D163" s="263" t="s">
        <v>203</v>
      </c>
      <c r="E163" s="291" t="s">
        <v>1</v>
      </c>
      <c r="F163" s="292" t="s">
        <v>2229</v>
      </c>
      <c r="G163" s="290"/>
      <c r="H163" s="291" t="s">
        <v>1</v>
      </c>
      <c r="I163" s="293"/>
      <c r="J163" s="290"/>
      <c r="K163" s="290"/>
      <c r="L163" s="294"/>
      <c r="M163" s="295"/>
      <c r="N163" s="296"/>
      <c r="O163" s="296"/>
      <c r="P163" s="296"/>
      <c r="Q163" s="296"/>
      <c r="R163" s="296"/>
      <c r="S163" s="296"/>
      <c r="T163" s="29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8" t="s">
        <v>203</v>
      </c>
      <c r="AU163" s="298" t="s">
        <v>90</v>
      </c>
      <c r="AV163" s="14" t="s">
        <v>90</v>
      </c>
      <c r="AW163" s="14" t="s">
        <v>35</v>
      </c>
      <c r="AX163" s="14" t="s">
        <v>82</v>
      </c>
      <c r="AY163" s="298" t="s">
        <v>195</v>
      </c>
    </row>
    <row r="164" spans="1:51" s="13" customFormat="1" ht="12">
      <c r="A164" s="13"/>
      <c r="B164" s="267"/>
      <c r="C164" s="268"/>
      <c r="D164" s="263" t="s">
        <v>203</v>
      </c>
      <c r="E164" s="269" t="s">
        <v>1</v>
      </c>
      <c r="F164" s="270" t="s">
        <v>2244</v>
      </c>
      <c r="G164" s="268"/>
      <c r="H164" s="271">
        <v>722.072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7" t="s">
        <v>203</v>
      </c>
      <c r="AU164" s="277" t="s">
        <v>90</v>
      </c>
      <c r="AV164" s="13" t="s">
        <v>92</v>
      </c>
      <c r="AW164" s="13" t="s">
        <v>35</v>
      </c>
      <c r="AX164" s="13" t="s">
        <v>82</v>
      </c>
      <c r="AY164" s="277" t="s">
        <v>195</v>
      </c>
    </row>
    <row r="165" spans="1:51" s="14" customFormat="1" ht="12">
      <c r="A165" s="14"/>
      <c r="B165" s="289"/>
      <c r="C165" s="290"/>
      <c r="D165" s="263" t="s">
        <v>203</v>
      </c>
      <c r="E165" s="291" t="s">
        <v>1</v>
      </c>
      <c r="F165" s="292" t="s">
        <v>2231</v>
      </c>
      <c r="G165" s="290"/>
      <c r="H165" s="291" t="s">
        <v>1</v>
      </c>
      <c r="I165" s="293"/>
      <c r="J165" s="290"/>
      <c r="K165" s="290"/>
      <c r="L165" s="294"/>
      <c r="M165" s="295"/>
      <c r="N165" s="296"/>
      <c r="O165" s="296"/>
      <c r="P165" s="296"/>
      <c r="Q165" s="296"/>
      <c r="R165" s="296"/>
      <c r="S165" s="296"/>
      <c r="T165" s="29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8" t="s">
        <v>203</v>
      </c>
      <c r="AU165" s="298" t="s">
        <v>90</v>
      </c>
      <c r="AV165" s="14" t="s">
        <v>90</v>
      </c>
      <c r="AW165" s="14" t="s">
        <v>35</v>
      </c>
      <c r="AX165" s="14" t="s">
        <v>82</v>
      </c>
      <c r="AY165" s="298" t="s">
        <v>195</v>
      </c>
    </row>
    <row r="166" spans="1:51" s="13" customFormat="1" ht="12">
      <c r="A166" s="13"/>
      <c r="B166" s="267"/>
      <c r="C166" s="268"/>
      <c r="D166" s="263" t="s">
        <v>203</v>
      </c>
      <c r="E166" s="269" t="s">
        <v>1</v>
      </c>
      <c r="F166" s="270" t="s">
        <v>2245</v>
      </c>
      <c r="G166" s="268"/>
      <c r="H166" s="271">
        <v>562.918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7" t="s">
        <v>203</v>
      </c>
      <c r="AU166" s="277" t="s">
        <v>90</v>
      </c>
      <c r="AV166" s="13" t="s">
        <v>92</v>
      </c>
      <c r="AW166" s="13" t="s">
        <v>35</v>
      </c>
      <c r="AX166" s="13" t="s">
        <v>82</v>
      </c>
      <c r="AY166" s="277" t="s">
        <v>195</v>
      </c>
    </row>
    <row r="167" spans="1:51" s="14" customFormat="1" ht="12">
      <c r="A167" s="14"/>
      <c r="B167" s="289"/>
      <c r="C167" s="290"/>
      <c r="D167" s="263" t="s">
        <v>203</v>
      </c>
      <c r="E167" s="291" t="s">
        <v>1</v>
      </c>
      <c r="F167" s="292" t="s">
        <v>2233</v>
      </c>
      <c r="G167" s="290"/>
      <c r="H167" s="291" t="s">
        <v>1</v>
      </c>
      <c r="I167" s="293"/>
      <c r="J167" s="290"/>
      <c r="K167" s="290"/>
      <c r="L167" s="294"/>
      <c r="M167" s="295"/>
      <c r="N167" s="296"/>
      <c r="O167" s="296"/>
      <c r="P167" s="296"/>
      <c r="Q167" s="296"/>
      <c r="R167" s="296"/>
      <c r="S167" s="296"/>
      <c r="T167" s="29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8" t="s">
        <v>203</v>
      </c>
      <c r="AU167" s="298" t="s">
        <v>90</v>
      </c>
      <c r="AV167" s="14" t="s">
        <v>90</v>
      </c>
      <c r="AW167" s="14" t="s">
        <v>35</v>
      </c>
      <c r="AX167" s="14" t="s">
        <v>82</v>
      </c>
      <c r="AY167" s="298" t="s">
        <v>195</v>
      </c>
    </row>
    <row r="168" spans="1:51" s="13" customFormat="1" ht="12">
      <c r="A168" s="13"/>
      <c r="B168" s="267"/>
      <c r="C168" s="268"/>
      <c r="D168" s="263" t="s">
        <v>203</v>
      </c>
      <c r="E168" s="269" t="s">
        <v>1</v>
      </c>
      <c r="F168" s="270" t="s">
        <v>2246</v>
      </c>
      <c r="G168" s="268"/>
      <c r="H168" s="271">
        <v>165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203</v>
      </c>
      <c r="AU168" s="277" t="s">
        <v>90</v>
      </c>
      <c r="AV168" s="13" t="s">
        <v>92</v>
      </c>
      <c r="AW168" s="13" t="s">
        <v>35</v>
      </c>
      <c r="AX168" s="13" t="s">
        <v>82</v>
      </c>
      <c r="AY168" s="277" t="s">
        <v>195</v>
      </c>
    </row>
    <row r="169" spans="1:51" s="14" customFormat="1" ht="12">
      <c r="A169" s="14"/>
      <c r="B169" s="289"/>
      <c r="C169" s="290"/>
      <c r="D169" s="263" t="s">
        <v>203</v>
      </c>
      <c r="E169" s="291" t="s">
        <v>1</v>
      </c>
      <c r="F169" s="292" t="s">
        <v>2235</v>
      </c>
      <c r="G169" s="290"/>
      <c r="H169" s="291" t="s">
        <v>1</v>
      </c>
      <c r="I169" s="293"/>
      <c r="J169" s="290"/>
      <c r="K169" s="290"/>
      <c r="L169" s="294"/>
      <c r="M169" s="295"/>
      <c r="N169" s="296"/>
      <c r="O169" s="296"/>
      <c r="P169" s="296"/>
      <c r="Q169" s="296"/>
      <c r="R169" s="296"/>
      <c r="S169" s="296"/>
      <c r="T169" s="29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98" t="s">
        <v>203</v>
      </c>
      <c r="AU169" s="298" t="s">
        <v>90</v>
      </c>
      <c r="AV169" s="14" t="s">
        <v>90</v>
      </c>
      <c r="AW169" s="14" t="s">
        <v>35</v>
      </c>
      <c r="AX169" s="14" t="s">
        <v>82</v>
      </c>
      <c r="AY169" s="298" t="s">
        <v>195</v>
      </c>
    </row>
    <row r="170" spans="1:51" s="13" customFormat="1" ht="12">
      <c r="A170" s="13"/>
      <c r="B170" s="267"/>
      <c r="C170" s="268"/>
      <c r="D170" s="263" t="s">
        <v>203</v>
      </c>
      <c r="E170" s="269" t="s">
        <v>1</v>
      </c>
      <c r="F170" s="270" t="s">
        <v>2247</v>
      </c>
      <c r="G170" s="268"/>
      <c r="H170" s="271">
        <v>48.55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7" t="s">
        <v>203</v>
      </c>
      <c r="AU170" s="277" t="s">
        <v>90</v>
      </c>
      <c r="AV170" s="13" t="s">
        <v>92</v>
      </c>
      <c r="AW170" s="13" t="s">
        <v>35</v>
      </c>
      <c r="AX170" s="13" t="s">
        <v>82</v>
      </c>
      <c r="AY170" s="277" t="s">
        <v>195</v>
      </c>
    </row>
    <row r="171" spans="1:51" s="14" customFormat="1" ht="12">
      <c r="A171" s="14"/>
      <c r="B171" s="289"/>
      <c r="C171" s="290"/>
      <c r="D171" s="263" t="s">
        <v>203</v>
      </c>
      <c r="E171" s="291" t="s">
        <v>1</v>
      </c>
      <c r="F171" s="292" t="s">
        <v>2237</v>
      </c>
      <c r="G171" s="290"/>
      <c r="H171" s="291" t="s">
        <v>1</v>
      </c>
      <c r="I171" s="293"/>
      <c r="J171" s="290"/>
      <c r="K171" s="290"/>
      <c r="L171" s="294"/>
      <c r="M171" s="295"/>
      <c r="N171" s="296"/>
      <c r="O171" s="296"/>
      <c r="P171" s="296"/>
      <c r="Q171" s="296"/>
      <c r="R171" s="296"/>
      <c r="S171" s="296"/>
      <c r="T171" s="29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8" t="s">
        <v>203</v>
      </c>
      <c r="AU171" s="298" t="s">
        <v>90</v>
      </c>
      <c r="AV171" s="14" t="s">
        <v>90</v>
      </c>
      <c r="AW171" s="14" t="s">
        <v>35</v>
      </c>
      <c r="AX171" s="14" t="s">
        <v>82</v>
      </c>
      <c r="AY171" s="298" t="s">
        <v>195</v>
      </c>
    </row>
    <row r="172" spans="1:51" s="13" customFormat="1" ht="12">
      <c r="A172" s="13"/>
      <c r="B172" s="267"/>
      <c r="C172" s="268"/>
      <c r="D172" s="263" t="s">
        <v>203</v>
      </c>
      <c r="E172" s="269" t="s">
        <v>1</v>
      </c>
      <c r="F172" s="270" t="s">
        <v>2248</v>
      </c>
      <c r="G172" s="268"/>
      <c r="H172" s="271">
        <v>59.198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203</v>
      </c>
      <c r="AU172" s="277" t="s">
        <v>90</v>
      </c>
      <c r="AV172" s="13" t="s">
        <v>92</v>
      </c>
      <c r="AW172" s="13" t="s">
        <v>35</v>
      </c>
      <c r="AX172" s="13" t="s">
        <v>82</v>
      </c>
      <c r="AY172" s="277" t="s">
        <v>195</v>
      </c>
    </row>
    <row r="173" spans="1:51" s="14" customFormat="1" ht="12">
      <c r="A173" s="14"/>
      <c r="B173" s="289"/>
      <c r="C173" s="290"/>
      <c r="D173" s="263" t="s">
        <v>203</v>
      </c>
      <c r="E173" s="291" t="s">
        <v>1</v>
      </c>
      <c r="F173" s="292" t="s">
        <v>2239</v>
      </c>
      <c r="G173" s="290"/>
      <c r="H173" s="291" t="s">
        <v>1</v>
      </c>
      <c r="I173" s="293"/>
      <c r="J173" s="290"/>
      <c r="K173" s="290"/>
      <c r="L173" s="294"/>
      <c r="M173" s="295"/>
      <c r="N173" s="296"/>
      <c r="O173" s="296"/>
      <c r="P173" s="296"/>
      <c r="Q173" s="296"/>
      <c r="R173" s="296"/>
      <c r="S173" s="296"/>
      <c r="T173" s="29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98" t="s">
        <v>203</v>
      </c>
      <c r="AU173" s="298" t="s">
        <v>90</v>
      </c>
      <c r="AV173" s="14" t="s">
        <v>90</v>
      </c>
      <c r="AW173" s="14" t="s">
        <v>35</v>
      </c>
      <c r="AX173" s="14" t="s">
        <v>82</v>
      </c>
      <c r="AY173" s="298" t="s">
        <v>195</v>
      </c>
    </row>
    <row r="174" spans="1:51" s="13" customFormat="1" ht="12">
      <c r="A174" s="13"/>
      <c r="B174" s="267"/>
      <c r="C174" s="268"/>
      <c r="D174" s="263" t="s">
        <v>203</v>
      </c>
      <c r="E174" s="269" t="s">
        <v>1</v>
      </c>
      <c r="F174" s="270" t="s">
        <v>2249</v>
      </c>
      <c r="G174" s="268"/>
      <c r="H174" s="271">
        <v>75.18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7" t="s">
        <v>203</v>
      </c>
      <c r="AU174" s="277" t="s">
        <v>90</v>
      </c>
      <c r="AV174" s="13" t="s">
        <v>92</v>
      </c>
      <c r="AW174" s="13" t="s">
        <v>35</v>
      </c>
      <c r="AX174" s="13" t="s">
        <v>82</v>
      </c>
      <c r="AY174" s="277" t="s">
        <v>195</v>
      </c>
    </row>
    <row r="175" spans="1:51" s="15" customFormat="1" ht="12">
      <c r="A175" s="15"/>
      <c r="B175" s="299"/>
      <c r="C175" s="300"/>
      <c r="D175" s="263" t="s">
        <v>203</v>
      </c>
      <c r="E175" s="301" t="s">
        <v>1</v>
      </c>
      <c r="F175" s="302" t="s">
        <v>234</v>
      </c>
      <c r="G175" s="300"/>
      <c r="H175" s="303">
        <v>1632.9180000000001</v>
      </c>
      <c r="I175" s="304"/>
      <c r="J175" s="300"/>
      <c r="K175" s="300"/>
      <c r="L175" s="305"/>
      <c r="M175" s="306"/>
      <c r="N175" s="307"/>
      <c r="O175" s="307"/>
      <c r="P175" s="307"/>
      <c r="Q175" s="307"/>
      <c r="R175" s="307"/>
      <c r="S175" s="307"/>
      <c r="T175" s="30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309" t="s">
        <v>203</v>
      </c>
      <c r="AU175" s="309" t="s">
        <v>90</v>
      </c>
      <c r="AV175" s="15" t="s">
        <v>200</v>
      </c>
      <c r="AW175" s="15" t="s">
        <v>35</v>
      </c>
      <c r="AX175" s="15" t="s">
        <v>90</v>
      </c>
      <c r="AY175" s="309" t="s">
        <v>195</v>
      </c>
    </row>
    <row r="176" spans="1:65" s="2" customFormat="1" ht="24.15" customHeight="1">
      <c r="A176" s="41"/>
      <c r="B176" s="42"/>
      <c r="C176" s="250" t="s">
        <v>240</v>
      </c>
      <c r="D176" s="250" t="s">
        <v>196</v>
      </c>
      <c r="E176" s="251" t="s">
        <v>2250</v>
      </c>
      <c r="F176" s="252" t="s">
        <v>2251</v>
      </c>
      <c r="G176" s="253" t="s">
        <v>199</v>
      </c>
      <c r="H176" s="254">
        <v>121.978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200</v>
      </c>
      <c r="AT176" s="262" t="s">
        <v>196</v>
      </c>
      <c r="AU176" s="262" t="s">
        <v>90</v>
      </c>
      <c r="AY176" s="18" t="s">
        <v>195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200</v>
      </c>
      <c r="BM176" s="262" t="s">
        <v>2252</v>
      </c>
    </row>
    <row r="177" spans="1:47" s="2" customFormat="1" ht="12">
      <c r="A177" s="41"/>
      <c r="B177" s="42"/>
      <c r="C177" s="43"/>
      <c r="D177" s="263" t="s">
        <v>202</v>
      </c>
      <c r="E177" s="43"/>
      <c r="F177" s="264" t="s">
        <v>2251</v>
      </c>
      <c r="G177" s="43"/>
      <c r="H177" s="43"/>
      <c r="I177" s="221"/>
      <c r="J177" s="43"/>
      <c r="K177" s="43"/>
      <c r="L177" s="44"/>
      <c r="M177" s="265"/>
      <c r="N177" s="266"/>
      <c r="O177" s="94"/>
      <c r="P177" s="94"/>
      <c r="Q177" s="94"/>
      <c r="R177" s="94"/>
      <c r="S177" s="94"/>
      <c r="T177" s="95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8" t="s">
        <v>202</v>
      </c>
      <c r="AU177" s="18" t="s">
        <v>90</v>
      </c>
    </row>
    <row r="178" spans="1:51" s="14" customFormat="1" ht="12">
      <c r="A178" s="14"/>
      <c r="B178" s="289"/>
      <c r="C178" s="290"/>
      <c r="D178" s="263" t="s">
        <v>203</v>
      </c>
      <c r="E178" s="291" t="s">
        <v>1</v>
      </c>
      <c r="F178" s="292" t="s">
        <v>2253</v>
      </c>
      <c r="G178" s="290"/>
      <c r="H178" s="291" t="s">
        <v>1</v>
      </c>
      <c r="I178" s="293"/>
      <c r="J178" s="290"/>
      <c r="K178" s="290"/>
      <c r="L178" s="294"/>
      <c r="M178" s="295"/>
      <c r="N178" s="296"/>
      <c r="O178" s="296"/>
      <c r="P178" s="296"/>
      <c r="Q178" s="296"/>
      <c r="R178" s="296"/>
      <c r="S178" s="296"/>
      <c r="T178" s="29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8" t="s">
        <v>203</v>
      </c>
      <c r="AU178" s="298" t="s">
        <v>90</v>
      </c>
      <c r="AV178" s="14" t="s">
        <v>90</v>
      </c>
      <c r="AW178" s="14" t="s">
        <v>35</v>
      </c>
      <c r="AX178" s="14" t="s">
        <v>82</v>
      </c>
      <c r="AY178" s="298" t="s">
        <v>195</v>
      </c>
    </row>
    <row r="179" spans="1:51" s="13" customFormat="1" ht="12">
      <c r="A179" s="13"/>
      <c r="B179" s="267"/>
      <c r="C179" s="268"/>
      <c r="D179" s="263" t="s">
        <v>203</v>
      </c>
      <c r="E179" s="269" t="s">
        <v>1</v>
      </c>
      <c r="F179" s="270" t="s">
        <v>2254</v>
      </c>
      <c r="G179" s="268"/>
      <c r="H179" s="271">
        <v>121.978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7" t="s">
        <v>203</v>
      </c>
      <c r="AU179" s="277" t="s">
        <v>90</v>
      </c>
      <c r="AV179" s="13" t="s">
        <v>92</v>
      </c>
      <c r="AW179" s="13" t="s">
        <v>35</v>
      </c>
      <c r="AX179" s="13" t="s">
        <v>90</v>
      </c>
      <c r="AY179" s="277" t="s">
        <v>195</v>
      </c>
    </row>
    <row r="180" spans="1:65" s="2" customFormat="1" ht="24.15" customHeight="1">
      <c r="A180" s="41"/>
      <c r="B180" s="42"/>
      <c r="C180" s="250" t="s">
        <v>247</v>
      </c>
      <c r="D180" s="250" t="s">
        <v>196</v>
      </c>
      <c r="E180" s="251" t="s">
        <v>2255</v>
      </c>
      <c r="F180" s="252" t="s">
        <v>2256</v>
      </c>
      <c r="G180" s="253" t="s">
        <v>199</v>
      </c>
      <c r="H180" s="254">
        <v>1632.918</v>
      </c>
      <c r="I180" s="255"/>
      <c r="J180" s="256">
        <f>ROUND(I180*H180,2)</f>
        <v>0</v>
      </c>
      <c r="K180" s="257"/>
      <c r="L180" s="44"/>
      <c r="M180" s="258" t="s">
        <v>1</v>
      </c>
      <c r="N180" s="259" t="s">
        <v>47</v>
      </c>
      <c r="O180" s="94"/>
      <c r="P180" s="260">
        <f>O180*H180</f>
        <v>0</v>
      </c>
      <c r="Q180" s="260">
        <v>0</v>
      </c>
      <c r="R180" s="260">
        <f>Q180*H180</f>
        <v>0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200</v>
      </c>
      <c r="AT180" s="262" t="s">
        <v>196</v>
      </c>
      <c r="AU180" s="262" t="s">
        <v>90</v>
      </c>
      <c r="AY180" s="18" t="s">
        <v>195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200</v>
      </c>
      <c r="BM180" s="262" t="s">
        <v>2257</v>
      </c>
    </row>
    <row r="181" spans="1:47" s="2" customFormat="1" ht="12">
      <c r="A181" s="41"/>
      <c r="B181" s="42"/>
      <c r="C181" s="43"/>
      <c r="D181" s="263" t="s">
        <v>202</v>
      </c>
      <c r="E181" s="43"/>
      <c r="F181" s="264" t="s">
        <v>2256</v>
      </c>
      <c r="G181" s="43"/>
      <c r="H181" s="43"/>
      <c r="I181" s="221"/>
      <c r="J181" s="43"/>
      <c r="K181" s="43"/>
      <c r="L181" s="44"/>
      <c r="M181" s="265"/>
      <c r="N181" s="266"/>
      <c r="O181" s="94"/>
      <c r="P181" s="94"/>
      <c r="Q181" s="94"/>
      <c r="R181" s="94"/>
      <c r="S181" s="94"/>
      <c r="T181" s="95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8" t="s">
        <v>202</v>
      </c>
      <c r="AU181" s="18" t="s">
        <v>90</v>
      </c>
    </row>
    <row r="182" spans="1:65" s="2" customFormat="1" ht="24.15" customHeight="1">
      <c r="A182" s="41"/>
      <c r="B182" s="42"/>
      <c r="C182" s="250" t="s">
        <v>252</v>
      </c>
      <c r="D182" s="250" t="s">
        <v>196</v>
      </c>
      <c r="E182" s="251" t="s">
        <v>2258</v>
      </c>
      <c r="F182" s="252" t="s">
        <v>2259</v>
      </c>
      <c r="G182" s="253" t="s">
        <v>268</v>
      </c>
      <c r="H182" s="254">
        <v>59.066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1.04359</v>
      </c>
      <c r="R182" s="260">
        <f>Q182*H182</f>
        <v>61.64068694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200</v>
      </c>
      <c r="AT182" s="262" t="s">
        <v>196</v>
      </c>
      <c r="AU182" s="262" t="s">
        <v>90</v>
      </c>
      <c r="AY182" s="18" t="s">
        <v>195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200</v>
      </c>
      <c r="BM182" s="262" t="s">
        <v>2260</v>
      </c>
    </row>
    <row r="183" spans="1:47" s="2" customFormat="1" ht="12">
      <c r="A183" s="41"/>
      <c r="B183" s="42"/>
      <c r="C183" s="43"/>
      <c r="D183" s="263" t="s">
        <v>202</v>
      </c>
      <c r="E183" s="43"/>
      <c r="F183" s="264" t="s">
        <v>2259</v>
      </c>
      <c r="G183" s="43"/>
      <c r="H183" s="43"/>
      <c r="I183" s="221"/>
      <c r="J183" s="43"/>
      <c r="K183" s="43"/>
      <c r="L183" s="44"/>
      <c r="M183" s="265"/>
      <c r="N183" s="266"/>
      <c r="O183" s="94"/>
      <c r="P183" s="94"/>
      <c r="Q183" s="94"/>
      <c r="R183" s="94"/>
      <c r="S183" s="94"/>
      <c r="T183" s="95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8" t="s">
        <v>202</v>
      </c>
      <c r="AU183" s="18" t="s">
        <v>90</v>
      </c>
    </row>
    <row r="184" spans="1:51" s="13" customFormat="1" ht="12">
      <c r="A184" s="13"/>
      <c r="B184" s="267"/>
      <c r="C184" s="268"/>
      <c r="D184" s="263" t="s">
        <v>203</v>
      </c>
      <c r="E184" s="269" t="s">
        <v>1</v>
      </c>
      <c r="F184" s="270" t="s">
        <v>2261</v>
      </c>
      <c r="G184" s="268"/>
      <c r="H184" s="271">
        <v>48.636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7" t="s">
        <v>203</v>
      </c>
      <c r="AU184" s="277" t="s">
        <v>90</v>
      </c>
      <c r="AV184" s="13" t="s">
        <v>92</v>
      </c>
      <c r="AW184" s="13" t="s">
        <v>35</v>
      </c>
      <c r="AX184" s="13" t="s">
        <v>82</v>
      </c>
      <c r="AY184" s="277" t="s">
        <v>195</v>
      </c>
    </row>
    <row r="185" spans="1:51" s="13" customFormat="1" ht="12">
      <c r="A185" s="13"/>
      <c r="B185" s="267"/>
      <c r="C185" s="268"/>
      <c r="D185" s="263" t="s">
        <v>203</v>
      </c>
      <c r="E185" s="269" t="s">
        <v>1</v>
      </c>
      <c r="F185" s="270" t="s">
        <v>2262</v>
      </c>
      <c r="G185" s="268"/>
      <c r="H185" s="271">
        <v>10.43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7" t="s">
        <v>203</v>
      </c>
      <c r="AU185" s="277" t="s">
        <v>90</v>
      </c>
      <c r="AV185" s="13" t="s">
        <v>92</v>
      </c>
      <c r="AW185" s="13" t="s">
        <v>35</v>
      </c>
      <c r="AX185" s="13" t="s">
        <v>82</v>
      </c>
      <c r="AY185" s="277" t="s">
        <v>195</v>
      </c>
    </row>
    <row r="186" spans="1:51" s="15" customFormat="1" ht="12">
      <c r="A186" s="15"/>
      <c r="B186" s="299"/>
      <c r="C186" s="300"/>
      <c r="D186" s="263" t="s">
        <v>203</v>
      </c>
      <c r="E186" s="301" t="s">
        <v>1</v>
      </c>
      <c r="F186" s="302" t="s">
        <v>234</v>
      </c>
      <c r="G186" s="300"/>
      <c r="H186" s="303">
        <v>59.066</v>
      </c>
      <c r="I186" s="304"/>
      <c r="J186" s="300"/>
      <c r="K186" s="300"/>
      <c r="L186" s="305"/>
      <c r="M186" s="306"/>
      <c r="N186" s="307"/>
      <c r="O186" s="307"/>
      <c r="P186" s="307"/>
      <c r="Q186" s="307"/>
      <c r="R186" s="307"/>
      <c r="S186" s="307"/>
      <c r="T186" s="30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309" t="s">
        <v>203</v>
      </c>
      <c r="AU186" s="309" t="s">
        <v>90</v>
      </c>
      <c r="AV186" s="15" t="s">
        <v>200</v>
      </c>
      <c r="AW186" s="15" t="s">
        <v>35</v>
      </c>
      <c r="AX186" s="15" t="s">
        <v>90</v>
      </c>
      <c r="AY186" s="309" t="s">
        <v>195</v>
      </c>
    </row>
    <row r="187" spans="1:63" s="12" customFormat="1" ht="25.9" customHeight="1">
      <c r="A187" s="12"/>
      <c r="B187" s="236"/>
      <c r="C187" s="237"/>
      <c r="D187" s="238" t="s">
        <v>81</v>
      </c>
      <c r="E187" s="239" t="s">
        <v>409</v>
      </c>
      <c r="F187" s="239" t="s">
        <v>410</v>
      </c>
      <c r="G187" s="237"/>
      <c r="H187" s="237"/>
      <c r="I187" s="240"/>
      <c r="J187" s="241">
        <f>BK187</f>
        <v>0</v>
      </c>
      <c r="K187" s="237"/>
      <c r="L187" s="242"/>
      <c r="M187" s="243"/>
      <c r="N187" s="244"/>
      <c r="O187" s="244"/>
      <c r="P187" s="245">
        <f>P188+P208+P220+P229+P238</f>
        <v>0</v>
      </c>
      <c r="Q187" s="244"/>
      <c r="R187" s="245">
        <f>R188+R208+R220+R229+R238</f>
        <v>1001.00104</v>
      </c>
      <c r="S187" s="244"/>
      <c r="T187" s="246">
        <f>T188+T208+T220+T229+T238</f>
        <v>329.47110000000004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7" t="s">
        <v>90</v>
      </c>
      <c r="AT187" s="248" t="s">
        <v>81</v>
      </c>
      <c r="AU187" s="248" t="s">
        <v>82</v>
      </c>
      <c r="AY187" s="247" t="s">
        <v>195</v>
      </c>
      <c r="BK187" s="249">
        <f>BK188+BK208+BK220+BK229+BK238</f>
        <v>0</v>
      </c>
    </row>
    <row r="188" spans="1:63" s="12" customFormat="1" ht="22.8" customHeight="1">
      <c r="A188" s="12"/>
      <c r="B188" s="236"/>
      <c r="C188" s="237"/>
      <c r="D188" s="238" t="s">
        <v>81</v>
      </c>
      <c r="E188" s="321" t="s">
        <v>90</v>
      </c>
      <c r="F188" s="321" t="s">
        <v>411</v>
      </c>
      <c r="G188" s="237"/>
      <c r="H188" s="237"/>
      <c r="I188" s="240"/>
      <c r="J188" s="322">
        <f>BK188</f>
        <v>0</v>
      </c>
      <c r="K188" s="237"/>
      <c r="L188" s="242"/>
      <c r="M188" s="243"/>
      <c r="N188" s="244"/>
      <c r="O188" s="244"/>
      <c r="P188" s="245">
        <f>SUM(P189:P207)</f>
        <v>0</v>
      </c>
      <c r="Q188" s="244"/>
      <c r="R188" s="245">
        <f>SUM(R189:R207)</f>
        <v>1001</v>
      </c>
      <c r="S188" s="244"/>
      <c r="T188" s="246">
        <f>SUM(T189:T207)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7" t="s">
        <v>90</v>
      </c>
      <c r="AT188" s="248" t="s">
        <v>81</v>
      </c>
      <c r="AU188" s="248" t="s">
        <v>90</v>
      </c>
      <c r="AY188" s="247" t="s">
        <v>195</v>
      </c>
      <c r="BK188" s="249">
        <f>SUM(BK189:BK207)</f>
        <v>0</v>
      </c>
    </row>
    <row r="189" spans="1:65" s="2" customFormat="1" ht="33" customHeight="1">
      <c r="A189" s="41"/>
      <c r="B189" s="42"/>
      <c r="C189" s="250" t="s">
        <v>209</v>
      </c>
      <c r="D189" s="250" t="s">
        <v>196</v>
      </c>
      <c r="E189" s="251" t="s">
        <v>427</v>
      </c>
      <c r="F189" s="252" t="s">
        <v>428</v>
      </c>
      <c r="G189" s="253" t="s">
        <v>255</v>
      </c>
      <c r="H189" s="254">
        <v>500.5</v>
      </c>
      <c r="I189" s="255"/>
      <c r="J189" s="256">
        <f>ROUND(I189*H189,2)</f>
        <v>0</v>
      </c>
      <c r="K189" s="257"/>
      <c r="L189" s="44"/>
      <c r="M189" s="258" t="s">
        <v>1</v>
      </c>
      <c r="N189" s="259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200</v>
      </c>
      <c r="AT189" s="262" t="s">
        <v>196</v>
      </c>
      <c r="AU189" s="262" t="s">
        <v>92</v>
      </c>
      <c r="AY189" s="18" t="s">
        <v>195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200</v>
      </c>
      <c r="BM189" s="262" t="s">
        <v>2263</v>
      </c>
    </row>
    <row r="190" spans="1:47" s="2" customFormat="1" ht="12">
      <c r="A190" s="41"/>
      <c r="B190" s="42"/>
      <c r="C190" s="43"/>
      <c r="D190" s="263" t="s">
        <v>202</v>
      </c>
      <c r="E190" s="43"/>
      <c r="F190" s="264" t="s">
        <v>428</v>
      </c>
      <c r="G190" s="43"/>
      <c r="H190" s="43"/>
      <c r="I190" s="221"/>
      <c r="J190" s="43"/>
      <c r="K190" s="43"/>
      <c r="L190" s="44"/>
      <c r="M190" s="265"/>
      <c r="N190" s="266"/>
      <c r="O190" s="94"/>
      <c r="P190" s="94"/>
      <c r="Q190" s="94"/>
      <c r="R190" s="94"/>
      <c r="S190" s="94"/>
      <c r="T190" s="9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8" t="s">
        <v>202</v>
      </c>
      <c r="AU190" s="18" t="s">
        <v>92</v>
      </c>
    </row>
    <row r="191" spans="1:51" s="13" customFormat="1" ht="12">
      <c r="A191" s="13"/>
      <c r="B191" s="267"/>
      <c r="C191" s="268"/>
      <c r="D191" s="263" t="s">
        <v>203</v>
      </c>
      <c r="E191" s="269" t="s">
        <v>1</v>
      </c>
      <c r="F191" s="270" t="s">
        <v>2264</v>
      </c>
      <c r="G191" s="268"/>
      <c r="H191" s="271">
        <v>500.5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7" t="s">
        <v>203</v>
      </c>
      <c r="AU191" s="277" t="s">
        <v>92</v>
      </c>
      <c r="AV191" s="13" t="s">
        <v>92</v>
      </c>
      <c r="AW191" s="13" t="s">
        <v>35</v>
      </c>
      <c r="AX191" s="13" t="s">
        <v>90</v>
      </c>
      <c r="AY191" s="277" t="s">
        <v>195</v>
      </c>
    </row>
    <row r="192" spans="1:65" s="2" customFormat="1" ht="33" customHeight="1">
      <c r="A192" s="41"/>
      <c r="B192" s="42"/>
      <c r="C192" s="250" t="s">
        <v>263</v>
      </c>
      <c r="D192" s="250" t="s">
        <v>196</v>
      </c>
      <c r="E192" s="251" t="s">
        <v>432</v>
      </c>
      <c r="F192" s="252" t="s">
        <v>433</v>
      </c>
      <c r="G192" s="253" t="s">
        <v>255</v>
      </c>
      <c r="H192" s="254">
        <v>1101</v>
      </c>
      <c r="I192" s="255"/>
      <c r="J192" s="256">
        <f>ROUND(I192*H192,2)</f>
        <v>0</v>
      </c>
      <c r="K192" s="257"/>
      <c r="L192" s="44"/>
      <c r="M192" s="258" t="s">
        <v>1</v>
      </c>
      <c r="N192" s="259" t="s">
        <v>47</v>
      </c>
      <c r="O192" s="94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200</v>
      </c>
      <c r="AT192" s="262" t="s">
        <v>196</v>
      </c>
      <c r="AU192" s="262" t="s">
        <v>92</v>
      </c>
      <c r="AY192" s="18" t="s">
        <v>195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200</v>
      </c>
      <c r="BM192" s="262" t="s">
        <v>2265</v>
      </c>
    </row>
    <row r="193" spans="1:47" s="2" customFormat="1" ht="12">
      <c r="A193" s="41"/>
      <c r="B193" s="42"/>
      <c r="C193" s="43"/>
      <c r="D193" s="263" t="s">
        <v>202</v>
      </c>
      <c r="E193" s="43"/>
      <c r="F193" s="264" t="s">
        <v>433</v>
      </c>
      <c r="G193" s="43"/>
      <c r="H193" s="43"/>
      <c r="I193" s="221"/>
      <c r="J193" s="43"/>
      <c r="K193" s="43"/>
      <c r="L193" s="44"/>
      <c r="M193" s="265"/>
      <c r="N193" s="266"/>
      <c r="O193" s="94"/>
      <c r="P193" s="94"/>
      <c r="Q193" s="94"/>
      <c r="R193" s="94"/>
      <c r="S193" s="94"/>
      <c r="T193" s="95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8" t="s">
        <v>202</v>
      </c>
      <c r="AU193" s="18" t="s">
        <v>92</v>
      </c>
    </row>
    <row r="194" spans="1:51" s="13" customFormat="1" ht="12">
      <c r="A194" s="13"/>
      <c r="B194" s="267"/>
      <c r="C194" s="268"/>
      <c r="D194" s="263" t="s">
        <v>203</v>
      </c>
      <c r="E194" s="269" t="s">
        <v>1</v>
      </c>
      <c r="F194" s="270" t="s">
        <v>2266</v>
      </c>
      <c r="G194" s="268"/>
      <c r="H194" s="271">
        <v>1101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7" t="s">
        <v>203</v>
      </c>
      <c r="AU194" s="277" t="s">
        <v>92</v>
      </c>
      <c r="AV194" s="13" t="s">
        <v>92</v>
      </c>
      <c r="AW194" s="13" t="s">
        <v>35</v>
      </c>
      <c r="AX194" s="13" t="s">
        <v>90</v>
      </c>
      <c r="AY194" s="277" t="s">
        <v>195</v>
      </c>
    </row>
    <row r="195" spans="1:65" s="2" customFormat="1" ht="24.15" customHeight="1">
      <c r="A195" s="41"/>
      <c r="B195" s="42"/>
      <c r="C195" s="250" t="s">
        <v>99</v>
      </c>
      <c r="D195" s="250" t="s">
        <v>196</v>
      </c>
      <c r="E195" s="251" t="s">
        <v>2267</v>
      </c>
      <c r="F195" s="252" t="s">
        <v>2268</v>
      </c>
      <c r="G195" s="253" t="s">
        <v>255</v>
      </c>
      <c r="H195" s="254">
        <v>500.5</v>
      </c>
      <c r="I195" s="255"/>
      <c r="J195" s="256">
        <f>ROUND(I195*H195,2)</f>
        <v>0</v>
      </c>
      <c r="K195" s="257"/>
      <c r="L195" s="44"/>
      <c r="M195" s="258" t="s">
        <v>1</v>
      </c>
      <c r="N195" s="259" t="s">
        <v>47</v>
      </c>
      <c r="O195" s="94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200</v>
      </c>
      <c r="AT195" s="262" t="s">
        <v>196</v>
      </c>
      <c r="AU195" s="262" t="s">
        <v>92</v>
      </c>
      <c r="AY195" s="18" t="s">
        <v>195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200</v>
      </c>
      <c r="BM195" s="262" t="s">
        <v>2269</v>
      </c>
    </row>
    <row r="196" spans="1:47" s="2" customFormat="1" ht="12">
      <c r="A196" s="41"/>
      <c r="B196" s="42"/>
      <c r="C196" s="43"/>
      <c r="D196" s="263" t="s">
        <v>202</v>
      </c>
      <c r="E196" s="43"/>
      <c r="F196" s="264" t="s">
        <v>2268</v>
      </c>
      <c r="G196" s="43"/>
      <c r="H196" s="43"/>
      <c r="I196" s="221"/>
      <c r="J196" s="43"/>
      <c r="K196" s="43"/>
      <c r="L196" s="44"/>
      <c r="M196" s="265"/>
      <c r="N196" s="266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202</v>
      </c>
      <c r="AU196" s="18" t="s">
        <v>92</v>
      </c>
    </row>
    <row r="197" spans="1:51" s="13" customFormat="1" ht="12">
      <c r="A197" s="13"/>
      <c r="B197" s="267"/>
      <c r="C197" s="268"/>
      <c r="D197" s="263" t="s">
        <v>203</v>
      </c>
      <c r="E197" s="269" t="s">
        <v>1</v>
      </c>
      <c r="F197" s="270" t="s">
        <v>2270</v>
      </c>
      <c r="G197" s="268"/>
      <c r="H197" s="271">
        <v>500.5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7" t="s">
        <v>203</v>
      </c>
      <c r="AU197" s="277" t="s">
        <v>92</v>
      </c>
      <c r="AV197" s="13" t="s">
        <v>92</v>
      </c>
      <c r="AW197" s="13" t="s">
        <v>35</v>
      </c>
      <c r="AX197" s="13" t="s">
        <v>90</v>
      </c>
      <c r="AY197" s="277" t="s">
        <v>195</v>
      </c>
    </row>
    <row r="198" spans="1:65" s="2" customFormat="1" ht="33" customHeight="1">
      <c r="A198" s="41"/>
      <c r="B198" s="42"/>
      <c r="C198" s="250" t="s">
        <v>277</v>
      </c>
      <c r="D198" s="250" t="s">
        <v>196</v>
      </c>
      <c r="E198" s="251" t="s">
        <v>437</v>
      </c>
      <c r="F198" s="252" t="s">
        <v>438</v>
      </c>
      <c r="G198" s="253" t="s">
        <v>268</v>
      </c>
      <c r="H198" s="254">
        <v>1001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200</v>
      </c>
      <c r="AT198" s="262" t="s">
        <v>196</v>
      </c>
      <c r="AU198" s="262" t="s">
        <v>92</v>
      </c>
      <c r="AY198" s="18" t="s">
        <v>195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200</v>
      </c>
      <c r="BM198" s="262" t="s">
        <v>2271</v>
      </c>
    </row>
    <row r="199" spans="1:47" s="2" customFormat="1" ht="12">
      <c r="A199" s="41"/>
      <c r="B199" s="42"/>
      <c r="C199" s="43"/>
      <c r="D199" s="263" t="s">
        <v>202</v>
      </c>
      <c r="E199" s="43"/>
      <c r="F199" s="264" t="s">
        <v>438</v>
      </c>
      <c r="G199" s="43"/>
      <c r="H199" s="43"/>
      <c r="I199" s="221"/>
      <c r="J199" s="43"/>
      <c r="K199" s="43"/>
      <c r="L199" s="44"/>
      <c r="M199" s="265"/>
      <c r="N199" s="266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202</v>
      </c>
      <c r="AU199" s="18" t="s">
        <v>92</v>
      </c>
    </row>
    <row r="200" spans="1:51" s="13" customFormat="1" ht="12">
      <c r="A200" s="13"/>
      <c r="B200" s="267"/>
      <c r="C200" s="268"/>
      <c r="D200" s="263" t="s">
        <v>203</v>
      </c>
      <c r="E200" s="269" t="s">
        <v>1</v>
      </c>
      <c r="F200" s="270" t="s">
        <v>2272</v>
      </c>
      <c r="G200" s="268"/>
      <c r="H200" s="271">
        <v>1001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203</v>
      </c>
      <c r="AU200" s="277" t="s">
        <v>92</v>
      </c>
      <c r="AV200" s="13" t="s">
        <v>92</v>
      </c>
      <c r="AW200" s="13" t="s">
        <v>35</v>
      </c>
      <c r="AX200" s="13" t="s">
        <v>90</v>
      </c>
      <c r="AY200" s="277" t="s">
        <v>195</v>
      </c>
    </row>
    <row r="201" spans="1:65" s="2" customFormat="1" ht="16.5" customHeight="1">
      <c r="A201" s="41"/>
      <c r="B201" s="42"/>
      <c r="C201" s="250" t="s">
        <v>287</v>
      </c>
      <c r="D201" s="250" t="s">
        <v>196</v>
      </c>
      <c r="E201" s="251" t="s">
        <v>442</v>
      </c>
      <c r="F201" s="252" t="s">
        <v>443</v>
      </c>
      <c r="G201" s="253" t="s">
        <v>255</v>
      </c>
      <c r="H201" s="254">
        <v>500.5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0</v>
      </c>
      <c r="R201" s="260">
        <f>Q201*H201</f>
        <v>0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200</v>
      </c>
      <c r="AT201" s="262" t="s">
        <v>196</v>
      </c>
      <c r="AU201" s="262" t="s">
        <v>92</v>
      </c>
      <c r="AY201" s="18" t="s">
        <v>195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200</v>
      </c>
      <c r="BM201" s="262" t="s">
        <v>2273</v>
      </c>
    </row>
    <row r="202" spans="1:47" s="2" customFormat="1" ht="12">
      <c r="A202" s="41"/>
      <c r="B202" s="42"/>
      <c r="C202" s="43"/>
      <c r="D202" s="263" t="s">
        <v>202</v>
      </c>
      <c r="E202" s="43"/>
      <c r="F202" s="264" t="s">
        <v>443</v>
      </c>
      <c r="G202" s="43"/>
      <c r="H202" s="43"/>
      <c r="I202" s="221"/>
      <c r="J202" s="43"/>
      <c r="K202" s="43"/>
      <c r="L202" s="44"/>
      <c r="M202" s="265"/>
      <c r="N202" s="266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202</v>
      </c>
      <c r="AU202" s="18" t="s">
        <v>92</v>
      </c>
    </row>
    <row r="203" spans="1:65" s="2" customFormat="1" ht="24.15" customHeight="1">
      <c r="A203" s="41"/>
      <c r="B203" s="42"/>
      <c r="C203" s="250" t="s">
        <v>292</v>
      </c>
      <c r="D203" s="250" t="s">
        <v>196</v>
      </c>
      <c r="E203" s="251" t="s">
        <v>446</v>
      </c>
      <c r="F203" s="252" t="s">
        <v>447</v>
      </c>
      <c r="G203" s="253" t="s">
        <v>255</v>
      </c>
      <c r="H203" s="254">
        <v>500.5</v>
      </c>
      <c r="I203" s="255"/>
      <c r="J203" s="256">
        <f>ROUND(I203*H203,2)</f>
        <v>0</v>
      </c>
      <c r="K203" s="257"/>
      <c r="L203" s="44"/>
      <c r="M203" s="258" t="s">
        <v>1</v>
      </c>
      <c r="N203" s="259" t="s">
        <v>47</v>
      </c>
      <c r="O203" s="94"/>
      <c r="P203" s="260">
        <f>O203*H203</f>
        <v>0</v>
      </c>
      <c r="Q203" s="260">
        <v>0</v>
      </c>
      <c r="R203" s="260">
        <f>Q203*H203</f>
        <v>0</v>
      </c>
      <c r="S203" s="260">
        <v>0</v>
      </c>
      <c r="T203" s="26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200</v>
      </c>
      <c r="AT203" s="262" t="s">
        <v>196</v>
      </c>
      <c r="AU203" s="262" t="s">
        <v>92</v>
      </c>
      <c r="AY203" s="18" t="s">
        <v>195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200</v>
      </c>
      <c r="BM203" s="262" t="s">
        <v>2274</v>
      </c>
    </row>
    <row r="204" spans="1:47" s="2" customFormat="1" ht="12">
      <c r="A204" s="41"/>
      <c r="B204" s="42"/>
      <c r="C204" s="43"/>
      <c r="D204" s="263" t="s">
        <v>202</v>
      </c>
      <c r="E204" s="43"/>
      <c r="F204" s="264" t="s">
        <v>447</v>
      </c>
      <c r="G204" s="43"/>
      <c r="H204" s="43"/>
      <c r="I204" s="221"/>
      <c r="J204" s="43"/>
      <c r="K204" s="43"/>
      <c r="L204" s="44"/>
      <c r="M204" s="265"/>
      <c r="N204" s="266"/>
      <c r="O204" s="94"/>
      <c r="P204" s="94"/>
      <c r="Q204" s="94"/>
      <c r="R204" s="94"/>
      <c r="S204" s="94"/>
      <c r="T204" s="95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8" t="s">
        <v>202</v>
      </c>
      <c r="AU204" s="18" t="s">
        <v>92</v>
      </c>
    </row>
    <row r="205" spans="1:65" s="2" customFormat="1" ht="16.5" customHeight="1">
      <c r="A205" s="41"/>
      <c r="B205" s="42"/>
      <c r="C205" s="278" t="s">
        <v>297</v>
      </c>
      <c r="D205" s="278" t="s">
        <v>206</v>
      </c>
      <c r="E205" s="279" t="s">
        <v>2275</v>
      </c>
      <c r="F205" s="280" t="s">
        <v>2276</v>
      </c>
      <c r="G205" s="281" t="s">
        <v>268</v>
      </c>
      <c r="H205" s="282">
        <v>1001</v>
      </c>
      <c r="I205" s="283"/>
      <c r="J205" s="284">
        <f>ROUND(I205*H205,2)</f>
        <v>0</v>
      </c>
      <c r="K205" s="285"/>
      <c r="L205" s="286"/>
      <c r="M205" s="287" t="s">
        <v>1</v>
      </c>
      <c r="N205" s="288" t="s">
        <v>47</v>
      </c>
      <c r="O205" s="94"/>
      <c r="P205" s="260">
        <f>O205*H205</f>
        <v>0</v>
      </c>
      <c r="Q205" s="260">
        <v>1</v>
      </c>
      <c r="R205" s="260">
        <f>Q205*H205</f>
        <v>1001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209</v>
      </c>
      <c r="AT205" s="262" t="s">
        <v>206</v>
      </c>
      <c r="AU205" s="262" t="s">
        <v>92</v>
      </c>
      <c r="AY205" s="18" t="s">
        <v>195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200</v>
      </c>
      <c r="BM205" s="262" t="s">
        <v>2277</v>
      </c>
    </row>
    <row r="206" spans="1:47" s="2" customFormat="1" ht="12">
      <c r="A206" s="41"/>
      <c r="B206" s="42"/>
      <c r="C206" s="43"/>
      <c r="D206" s="263" t="s">
        <v>202</v>
      </c>
      <c r="E206" s="43"/>
      <c r="F206" s="264" t="s">
        <v>2276</v>
      </c>
      <c r="G206" s="43"/>
      <c r="H206" s="43"/>
      <c r="I206" s="221"/>
      <c r="J206" s="43"/>
      <c r="K206" s="43"/>
      <c r="L206" s="44"/>
      <c r="M206" s="265"/>
      <c r="N206" s="266"/>
      <c r="O206" s="94"/>
      <c r="P206" s="94"/>
      <c r="Q206" s="94"/>
      <c r="R206" s="94"/>
      <c r="S206" s="94"/>
      <c r="T206" s="95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8" t="s">
        <v>202</v>
      </c>
      <c r="AU206" s="18" t="s">
        <v>92</v>
      </c>
    </row>
    <row r="207" spans="1:51" s="13" customFormat="1" ht="12">
      <c r="A207" s="13"/>
      <c r="B207" s="267"/>
      <c r="C207" s="268"/>
      <c r="D207" s="263" t="s">
        <v>203</v>
      </c>
      <c r="E207" s="269" t="s">
        <v>1</v>
      </c>
      <c r="F207" s="270" t="s">
        <v>2272</v>
      </c>
      <c r="G207" s="268"/>
      <c r="H207" s="271">
        <v>1001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7" t="s">
        <v>203</v>
      </c>
      <c r="AU207" s="277" t="s">
        <v>92</v>
      </c>
      <c r="AV207" s="13" t="s">
        <v>92</v>
      </c>
      <c r="AW207" s="13" t="s">
        <v>35</v>
      </c>
      <c r="AX207" s="13" t="s">
        <v>90</v>
      </c>
      <c r="AY207" s="277" t="s">
        <v>195</v>
      </c>
    </row>
    <row r="208" spans="1:63" s="12" customFormat="1" ht="22.8" customHeight="1">
      <c r="A208" s="12"/>
      <c r="B208" s="236"/>
      <c r="C208" s="237"/>
      <c r="D208" s="238" t="s">
        <v>81</v>
      </c>
      <c r="E208" s="321" t="s">
        <v>92</v>
      </c>
      <c r="F208" s="321" t="s">
        <v>194</v>
      </c>
      <c r="G208" s="237"/>
      <c r="H208" s="237"/>
      <c r="I208" s="240"/>
      <c r="J208" s="322">
        <f>BK208</f>
        <v>0</v>
      </c>
      <c r="K208" s="237"/>
      <c r="L208" s="242"/>
      <c r="M208" s="243"/>
      <c r="N208" s="244"/>
      <c r="O208" s="244"/>
      <c r="P208" s="245">
        <f>P209</f>
        <v>0</v>
      </c>
      <c r="Q208" s="244"/>
      <c r="R208" s="245">
        <f>R209</f>
        <v>0.00104</v>
      </c>
      <c r="S208" s="244"/>
      <c r="T208" s="246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7" t="s">
        <v>90</v>
      </c>
      <c r="AT208" s="248" t="s">
        <v>81</v>
      </c>
      <c r="AU208" s="248" t="s">
        <v>90</v>
      </c>
      <c r="AY208" s="247" t="s">
        <v>195</v>
      </c>
      <c r="BK208" s="249">
        <f>BK209</f>
        <v>0</v>
      </c>
    </row>
    <row r="209" spans="1:63" s="12" customFormat="1" ht="20.85" customHeight="1">
      <c r="A209" s="12"/>
      <c r="B209" s="236"/>
      <c r="C209" s="237"/>
      <c r="D209" s="238" t="s">
        <v>81</v>
      </c>
      <c r="E209" s="321" t="s">
        <v>391</v>
      </c>
      <c r="F209" s="321" t="s">
        <v>2278</v>
      </c>
      <c r="G209" s="237"/>
      <c r="H209" s="237"/>
      <c r="I209" s="240"/>
      <c r="J209" s="322">
        <f>BK209</f>
        <v>0</v>
      </c>
      <c r="K209" s="237"/>
      <c r="L209" s="242"/>
      <c r="M209" s="243"/>
      <c r="N209" s="244"/>
      <c r="O209" s="244"/>
      <c r="P209" s="245">
        <f>SUM(P210:P219)</f>
        <v>0</v>
      </c>
      <c r="Q209" s="244"/>
      <c r="R209" s="245">
        <f>SUM(R210:R219)</f>
        <v>0.00104</v>
      </c>
      <c r="S209" s="244"/>
      <c r="T209" s="246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7" t="s">
        <v>90</v>
      </c>
      <c r="AT209" s="248" t="s">
        <v>81</v>
      </c>
      <c r="AU209" s="248" t="s">
        <v>92</v>
      </c>
      <c r="AY209" s="247" t="s">
        <v>195</v>
      </c>
      <c r="BK209" s="249">
        <f>SUM(BK210:BK219)</f>
        <v>0</v>
      </c>
    </row>
    <row r="210" spans="1:65" s="2" customFormat="1" ht="24.15" customHeight="1">
      <c r="A210" s="41"/>
      <c r="B210" s="42"/>
      <c r="C210" s="250" t="s">
        <v>8</v>
      </c>
      <c r="D210" s="250" t="s">
        <v>196</v>
      </c>
      <c r="E210" s="251" t="s">
        <v>2279</v>
      </c>
      <c r="F210" s="252" t="s">
        <v>2280</v>
      </c>
      <c r="G210" s="253" t="s">
        <v>2281</v>
      </c>
      <c r="H210" s="254">
        <v>1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0.00104</v>
      </c>
      <c r="R210" s="260">
        <f>Q210*H210</f>
        <v>0.00104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200</v>
      </c>
      <c r="AT210" s="262" t="s">
        <v>196</v>
      </c>
      <c r="AU210" s="262" t="s">
        <v>212</v>
      </c>
      <c r="AY210" s="18" t="s">
        <v>195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200</v>
      </c>
      <c r="BM210" s="262" t="s">
        <v>2282</v>
      </c>
    </row>
    <row r="211" spans="1:47" s="2" customFormat="1" ht="12">
      <c r="A211" s="41"/>
      <c r="B211" s="42"/>
      <c r="C211" s="43"/>
      <c r="D211" s="263" t="s">
        <v>202</v>
      </c>
      <c r="E211" s="43"/>
      <c r="F211" s="264" t="s">
        <v>2280</v>
      </c>
      <c r="G211" s="43"/>
      <c r="H211" s="43"/>
      <c r="I211" s="221"/>
      <c r="J211" s="43"/>
      <c r="K211" s="43"/>
      <c r="L211" s="44"/>
      <c r="M211" s="265"/>
      <c r="N211" s="266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202</v>
      </c>
      <c r="AU211" s="18" t="s">
        <v>212</v>
      </c>
    </row>
    <row r="212" spans="1:65" s="2" customFormat="1" ht="16.5" customHeight="1">
      <c r="A212" s="41"/>
      <c r="B212" s="42"/>
      <c r="C212" s="250" t="s">
        <v>308</v>
      </c>
      <c r="D212" s="250" t="s">
        <v>196</v>
      </c>
      <c r="E212" s="251" t="s">
        <v>2283</v>
      </c>
      <c r="F212" s="252" t="s">
        <v>2284</v>
      </c>
      <c r="G212" s="253" t="s">
        <v>2281</v>
      </c>
      <c r="H212" s="254">
        <v>2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200</v>
      </c>
      <c r="AT212" s="262" t="s">
        <v>196</v>
      </c>
      <c r="AU212" s="262" t="s">
        <v>212</v>
      </c>
      <c r="AY212" s="18" t="s">
        <v>195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200</v>
      </c>
      <c r="BM212" s="262" t="s">
        <v>2285</v>
      </c>
    </row>
    <row r="213" spans="1:47" s="2" customFormat="1" ht="12">
      <c r="A213" s="41"/>
      <c r="B213" s="42"/>
      <c r="C213" s="43"/>
      <c r="D213" s="263" t="s">
        <v>202</v>
      </c>
      <c r="E213" s="43"/>
      <c r="F213" s="264" t="s">
        <v>2284</v>
      </c>
      <c r="G213" s="43"/>
      <c r="H213" s="43"/>
      <c r="I213" s="221"/>
      <c r="J213" s="43"/>
      <c r="K213" s="43"/>
      <c r="L213" s="44"/>
      <c r="M213" s="265"/>
      <c r="N213" s="266"/>
      <c r="O213" s="94"/>
      <c r="P213" s="94"/>
      <c r="Q213" s="94"/>
      <c r="R213" s="94"/>
      <c r="S213" s="94"/>
      <c r="T213" s="9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202</v>
      </c>
      <c r="AU213" s="18" t="s">
        <v>212</v>
      </c>
    </row>
    <row r="214" spans="1:65" s="2" customFormat="1" ht="16.5" customHeight="1">
      <c r="A214" s="41"/>
      <c r="B214" s="42"/>
      <c r="C214" s="250" t="s">
        <v>315</v>
      </c>
      <c r="D214" s="250" t="s">
        <v>196</v>
      </c>
      <c r="E214" s="251" t="s">
        <v>2286</v>
      </c>
      <c r="F214" s="252" t="s">
        <v>2287</v>
      </c>
      <c r="G214" s="253" t="s">
        <v>863</v>
      </c>
      <c r="H214" s="254">
        <v>14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200</v>
      </c>
      <c r="AT214" s="262" t="s">
        <v>196</v>
      </c>
      <c r="AU214" s="262" t="s">
        <v>212</v>
      </c>
      <c r="AY214" s="18" t="s">
        <v>195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200</v>
      </c>
      <c r="BM214" s="262" t="s">
        <v>2288</v>
      </c>
    </row>
    <row r="215" spans="1:47" s="2" customFormat="1" ht="12">
      <c r="A215" s="41"/>
      <c r="B215" s="42"/>
      <c r="C215" s="43"/>
      <c r="D215" s="263" t="s">
        <v>202</v>
      </c>
      <c r="E215" s="43"/>
      <c r="F215" s="264" t="s">
        <v>2287</v>
      </c>
      <c r="G215" s="43"/>
      <c r="H215" s="43"/>
      <c r="I215" s="221"/>
      <c r="J215" s="43"/>
      <c r="K215" s="43"/>
      <c r="L215" s="44"/>
      <c r="M215" s="265"/>
      <c r="N215" s="266"/>
      <c r="O215" s="94"/>
      <c r="P215" s="94"/>
      <c r="Q215" s="94"/>
      <c r="R215" s="94"/>
      <c r="S215" s="94"/>
      <c r="T215" s="9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202</v>
      </c>
      <c r="AU215" s="18" t="s">
        <v>212</v>
      </c>
    </row>
    <row r="216" spans="1:65" s="2" customFormat="1" ht="16.5" customHeight="1">
      <c r="A216" s="41"/>
      <c r="B216" s="42"/>
      <c r="C216" s="250" t="s">
        <v>321</v>
      </c>
      <c r="D216" s="250" t="s">
        <v>196</v>
      </c>
      <c r="E216" s="251" t="s">
        <v>2289</v>
      </c>
      <c r="F216" s="252" t="s">
        <v>2290</v>
      </c>
      <c r="G216" s="253" t="s">
        <v>2291</v>
      </c>
      <c r="H216" s="254">
        <v>32</v>
      </c>
      <c r="I216" s="255"/>
      <c r="J216" s="256">
        <f>ROUND(I216*H216,2)</f>
        <v>0</v>
      </c>
      <c r="K216" s="257"/>
      <c r="L216" s="44"/>
      <c r="M216" s="258" t="s">
        <v>1</v>
      </c>
      <c r="N216" s="259" t="s">
        <v>47</v>
      </c>
      <c r="O216" s="94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200</v>
      </c>
      <c r="AT216" s="262" t="s">
        <v>196</v>
      </c>
      <c r="AU216" s="262" t="s">
        <v>212</v>
      </c>
      <c r="AY216" s="18" t="s">
        <v>195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200</v>
      </c>
      <c r="BM216" s="262" t="s">
        <v>2292</v>
      </c>
    </row>
    <row r="217" spans="1:47" s="2" customFormat="1" ht="12">
      <c r="A217" s="41"/>
      <c r="B217" s="42"/>
      <c r="C217" s="43"/>
      <c r="D217" s="263" t="s">
        <v>202</v>
      </c>
      <c r="E217" s="43"/>
      <c r="F217" s="264" t="s">
        <v>2290</v>
      </c>
      <c r="G217" s="43"/>
      <c r="H217" s="43"/>
      <c r="I217" s="221"/>
      <c r="J217" s="43"/>
      <c r="K217" s="43"/>
      <c r="L217" s="44"/>
      <c r="M217" s="265"/>
      <c r="N217" s="266"/>
      <c r="O217" s="94"/>
      <c r="P217" s="94"/>
      <c r="Q217" s="94"/>
      <c r="R217" s="94"/>
      <c r="S217" s="94"/>
      <c r="T217" s="9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202</v>
      </c>
      <c r="AU217" s="18" t="s">
        <v>212</v>
      </c>
    </row>
    <row r="218" spans="1:65" s="2" customFormat="1" ht="24.15" customHeight="1">
      <c r="A218" s="41"/>
      <c r="B218" s="42"/>
      <c r="C218" s="250" t="s">
        <v>325</v>
      </c>
      <c r="D218" s="250" t="s">
        <v>196</v>
      </c>
      <c r="E218" s="251" t="s">
        <v>2293</v>
      </c>
      <c r="F218" s="252" t="s">
        <v>2294</v>
      </c>
      <c r="G218" s="253" t="s">
        <v>2291</v>
      </c>
      <c r="H218" s="254">
        <v>10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200</v>
      </c>
      <c r="AT218" s="262" t="s">
        <v>196</v>
      </c>
      <c r="AU218" s="262" t="s">
        <v>212</v>
      </c>
      <c r="AY218" s="18" t="s">
        <v>195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200</v>
      </c>
      <c r="BM218" s="262" t="s">
        <v>2295</v>
      </c>
    </row>
    <row r="219" spans="1:47" s="2" customFormat="1" ht="12">
      <c r="A219" s="41"/>
      <c r="B219" s="42"/>
      <c r="C219" s="43"/>
      <c r="D219" s="263" t="s">
        <v>202</v>
      </c>
      <c r="E219" s="43"/>
      <c r="F219" s="264" t="s">
        <v>2294</v>
      </c>
      <c r="G219" s="43"/>
      <c r="H219" s="43"/>
      <c r="I219" s="221"/>
      <c r="J219" s="43"/>
      <c r="K219" s="43"/>
      <c r="L219" s="44"/>
      <c r="M219" s="265"/>
      <c r="N219" s="266"/>
      <c r="O219" s="94"/>
      <c r="P219" s="94"/>
      <c r="Q219" s="94"/>
      <c r="R219" s="94"/>
      <c r="S219" s="94"/>
      <c r="T219" s="9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202</v>
      </c>
      <c r="AU219" s="18" t="s">
        <v>212</v>
      </c>
    </row>
    <row r="220" spans="1:63" s="12" customFormat="1" ht="22.8" customHeight="1">
      <c r="A220" s="12"/>
      <c r="B220" s="236"/>
      <c r="C220" s="237"/>
      <c r="D220" s="238" t="s">
        <v>81</v>
      </c>
      <c r="E220" s="321" t="s">
        <v>263</v>
      </c>
      <c r="F220" s="321" t="s">
        <v>369</v>
      </c>
      <c r="G220" s="237"/>
      <c r="H220" s="237"/>
      <c r="I220" s="240"/>
      <c r="J220" s="322">
        <f>BK220</f>
        <v>0</v>
      </c>
      <c r="K220" s="237"/>
      <c r="L220" s="242"/>
      <c r="M220" s="243"/>
      <c r="N220" s="244"/>
      <c r="O220" s="244"/>
      <c r="P220" s="245">
        <f>SUM(P221:P228)</f>
        <v>0</v>
      </c>
      <c r="Q220" s="244"/>
      <c r="R220" s="245">
        <f>SUM(R221:R228)</f>
        <v>0</v>
      </c>
      <c r="S220" s="244"/>
      <c r="T220" s="246">
        <f>SUM(T221:T228)</f>
        <v>329.47110000000004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7" t="s">
        <v>90</v>
      </c>
      <c r="AT220" s="248" t="s">
        <v>81</v>
      </c>
      <c r="AU220" s="248" t="s">
        <v>90</v>
      </c>
      <c r="AY220" s="247" t="s">
        <v>195</v>
      </c>
      <c r="BK220" s="249">
        <f>SUM(BK221:BK228)</f>
        <v>0</v>
      </c>
    </row>
    <row r="221" spans="1:65" s="2" customFormat="1" ht="24.15" customHeight="1">
      <c r="A221" s="41"/>
      <c r="B221" s="42"/>
      <c r="C221" s="250" t="s">
        <v>343</v>
      </c>
      <c r="D221" s="250" t="s">
        <v>196</v>
      </c>
      <c r="E221" s="251" t="s">
        <v>2296</v>
      </c>
      <c r="F221" s="252" t="s">
        <v>2297</v>
      </c>
      <c r="G221" s="253" t="s">
        <v>255</v>
      </c>
      <c r="H221" s="254">
        <v>136.71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2.41</v>
      </c>
      <c r="T221" s="261">
        <f>S221*H221</f>
        <v>329.47110000000004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200</v>
      </c>
      <c r="AT221" s="262" t="s">
        <v>196</v>
      </c>
      <c r="AU221" s="262" t="s">
        <v>92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200</v>
      </c>
      <c r="BM221" s="262" t="s">
        <v>2298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2297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92</v>
      </c>
    </row>
    <row r="223" spans="1:51" s="14" customFormat="1" ht="12">
      <c r="A223" s="14"/>
      <c r="B223" s="289"/>
      <c r="C223" s="290"/>
      <c r="D223" s="263" t="s">
        <v>203</v>
      </c>
      <c r="E223" s="291" t="s">
        <v>1</v>
      </c>
      <c r="F223" s="292" t="s">
        <v>2299</v>
      </c>
      <c r="G223" s="290"/>
      <c r="H223" s="291" t="s">
        <v>1</v>
      </c>
      <c r="I223" s="293"/>
      <c r="J223" s="290"/>
      <c r="K223" s="290"/>
      <c r="L223" s="294"/>
      <c r="M223" s="295"/>
      <c r="N223" s="296"/>
      <c r="O223" s="296"/>
      <c r="P223" s="296"/>
      <c r="Q223" s="296"/>
      <c r="R223" s="296"/>
      <c r="S223" s="296"/>
      <c r="T223" s="29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98" t="s">
        <v>203</v>
      </c>
      <c r="AU223" s="298" t="s">
        <v>92</v>
      </c>
      <c r="AV223" s="14" t="s">
        <v>90</v>
      </c>
      <c r="AW223" s="14" t="s">
        <v>35</v>
      </c>
      <c r="AX223" s="14" t="s">
        <v>82</v>
      </c>
      <c r="AY223" s="298" t="s">
        <v>195</v>
      </c>
    </row>
    <row r="224" spans="1:51" s="13" customFormat="1" ht="12">
      <c r="A224" s="13"/>
      <c r="B224" s="267"/>
      <c r="C224" s="268"/>
      <c r="D224" s="263" t="s">
        <v>203</v>
      </c>
      <c r="E224" s="269" t="s">
        <v>1</v>
      </c>
      <c r="F224" s="270" t="s">
        <v>2300</v>
      </c>
      <c r="G224" s="268"/>
      <c r="H224" s="271">
        <v>42.488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7" t="s">
        <v>203</v>
      </c>
      <c r="AU224" s="277" t="s">
        <v>92</v>
      </c>
      <c r="AV224" s="13" t="s">
        <v>92</v>
      </c>
      <c r="AW224" s="13" t="s">
        <v>35</v>
      </c>
      <c r="AX224" s="13" t="s">
        <v>82</v>
      </c>
      <c r="AY224" s="277" t="s">
        <v>195</v>
      </c>
    </row>
    <row r="225" spans="1:51" s="13" customFormat="1" ht="12">
      <c r="A225" s="13"/>
      <c r="B225" s="267"/>
      <c r="C225" s="268"/>
      <c r="D225" s="263" t="s">
        <v>203</v>
      </c>
      <c r="E225" s="269" t="s">
        <v>1</v>
      </c>
      <c r="F225" s="270" t="s">
        <v>2301</v>
      </c>
      <c r="G225" s="268"/>
      <c r="H225" s="271">
        <v>33.242</v>
      </c>
      <c r="I225" s="272"/>
      <c r="J225" s="268"/>
      <c r="K225" s="268"/>
      <c r="L225" s="273"/>
      <c r="M225" s="274"/>
      <c r="N225" s="275"/>
      <c r="O225" s="275"/>
      <c r="P225" s="275"/>
      <c r="Q225" s="275"/>
      <c r="R225" s="275"/>
      <c r="S225" s="275"/>
      <c r="T225" s="27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7" t="s">
        <v>203</v>
      </c>
      <c r="AU225" s="277" t="s">
        <v>92</v>
      </c>
      <c r="AV225" s="13" t="s">
        <v>92</v>
      </c>
      <c r="AW225" s="13" t="s">
        <v>35</v>
      </c>
      <c r="AX225" s="13" t="s">
        <v>82</v>
      </c>
      <c r="AY225" s="277" t="s">
        <v>195</v>
      </c>
    </row>
    <row r="226" spans="1:51" s="13" customFormat="1" ht="12">
      <c r="A226" s="13"/>
      <c r="B226" s="267"/>
      <c r="C226" s="268"/>
      <c r="D226" s="263" t="s">
        <v>203</v>
      </c>
      <c r="E226" s="269" t="s">
        <v>1</v>
      </c>
      <c r="F226" s="270" t="s">
        <v>2302</v>
      </c>
      <c r="G226" s="268"/>
      <c r="H226" s="271">
        <v>27.38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7" t="s">
        <v>203</v>
      </c>
      <c r="AU226" s="277" t="s">
        <v>92</v>
      </c>
      <c r="AV226" s="13" t="s">
        <v>92</v>
      </c>
      <c r="AW226" s="13" t="s">
        <v>35</v>
      </c>
      <c r="AX226" s="13" t="s">
        <v>82</v>
      </c>
      <c r="AY226" s="277" t="s">
        <v>195</v>
      </c>
    </row>
    <row r="227" spans="1:51" s="13" customFormat="1" ht="12">
      <c r="A227" s="13"/>
      <c r="B227" s="267"/>
      <c r="C227" s="268"/>
      <c r="D227" s="263" t="s">
        <v>203</v>
      </c>
      <c r="E227" s="269" t="s">
        <v>1</v>
      </c>
      <c r="F227" s="270" t="s">
        <v>2303</v>
      </c>
      <c r="G227" s="268"/>
      <c r="H227" s="271">
        <v>33.6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7" t="s">
        <v>203</v>
      </c>
      <c r="AU227" s="277" t="s">
        <v>92</v>
      </c>
      <c r="AV227" s="13" t="s">
        <v>92</v>
      </c>
      <c r="AW227" s="13" t="s">
        <v>35</v>
      </c>
      <c r="AX227" s="13" t="s">
        <v>82</v>
      </c>
      <c r="AY227" s="277" t="s">
        <v>195</v>
      </c>
    </row>
    <row r="228" spans="1:51" s="15" customFormat="1" ht="12">
      <c r="A228" s="15"/>
      <c r="B228" s="299"/>
      <c r="C228" s="300"/>
      <c r="D228" s="263" t="s">
        <v>203</v>
      </c>
      <c r="E228" s="301" t="s">
        <v>1</v>
      </c>
      <c r="F228" s="302" t="s">
        <v>234</v>
      </c>
      <c r="G228" s="300"/>
      <c r="H228" s="303">
        <v>136.70999999999998</v>
      </c>
      <c r="I228" s="304"/>
      <c r="J228" s="300"/>
      <c r="K228" s="300"/>
      <c r="L228" s="305"/>
      <c r="M228" s="306"/>
      <c r="N228" s="307"/>
      <c r="O228" s="307"/>
      <c r="P228" s="307"/>
      <c r="Q228" s="307"/>
      <c r="R228" s="307"/>
      <c r="S228" s="307"/>
      <c r="T228" s="30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9" t="s">
        <v>203</v>
      </c>
      <c r="AU228" s="309" t="s">
        <v>92</v>
      </c>
      <c r="AV228" s="15" t="s">
        <v>200</v>
      </c>
      <c r="AW228" s="15" t="s">
        <v>35</v>
      </c>
      <c r="AX228" s="15" t="s">
        <v>90</v>
      </c>
      <c r="AY228" s="309" t="s">
        <v>195</v>
      </c>
    </row>
    <row r="229" spans="1:63" s="12" customFormat="1" ht="22.8" customHeight="1">
      <c r="A229" s="12"/>
      <c r="B229" s="236"/>
      <c r="C229" s="237"/>
      <c r="D229" s="238" t="s">
        <v>81</v>
      </c>
      <c r="E229" s="321" t="s">
        <v>2304</v>
      </c>
      <c r="F229" s="321" t="s">
        <v>2305</v>
      </c>
      <c r="G229" s="237"/>
      <c r="H229" s="237"/>
      <c r="I229" s="240"/>
      <c r="J229" s="322">
        <f>BK229</f>
        <v>0</v>
      </c>
      <c r="K229" s="237"/>
      <c r="L229" s="242"/>
      <c r="M229" s="243"/>
      <c r="N229" s="244"/>
      <c r="O229" s="244"/>
      <c r="P229" s="245">
        <f>SUM(P230:P237)</f>
        <v>0</v>
      </c>
      <c r="Q229" s="244"/>
      <c r="R229" s="245">
        <f>SUM(R230:R237)</f>
        <v>0</v>
      </c>
      <c r="S229" s="244"/>
      <c r="T229" s="246">
        <f>SUM(T230:T237)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7" t="s">
        <v>90</v>
      </c>
      <c r="AT229" s="248" t="s">
        <v>81</v>
      </c>
      <c r="AU229" s="248" t="s">
        <v>90</v>
      </c>
      <c r="AY229" s="247" t="s">
        <v>195</v>
      </c>
      <c r="BK229" s="249">
        <f>SUM(BK230:BK237)</f>
        <v>0</v>
      </c>
    </row>
    <row r="230" spans="1:65" s="2" customFormat="1" ht="16.5" customHeight="1">
      <c r="A230" s="41"/>
      <c r="B230" s="42"/>
      <c r="C230" s="250" t="s">
        <v>7</v>
      </c>
      <c r="D230" s="250" t="s">
        <v>196</v>
      </c>
      <c r="E230" s="251" t="s">
        <v>2306</v>
      </c>
      <c r="F230" s="252" t="s">
        <v>2307</v>
      </c>
      <c r="G230" s="253" t="s">
        <v>268</v>
      </c>
      <c r="H230" s="254">
        <v>330.836</v>
      </c>
      <c r="I230" s="255"/>
      <c r="J230" s="256">
        <f>ROUND(I230*H230,2)</f>
        <v>0</v>
      </c>
      <c r="K230" s="257"/>
      <c r="L230" s="44"/>
      <c r="M230" s="258" t="s">
        <v>1</v>
      </c>
      <c r="N230" s="259" t="s">
        <v>47</v>
      </c>
      <c r="O230" s="94"/>
      <c r="P230" s="260">
        <f>O230*H230</f>
        <v>0</v>
      </c>
      <c r="Q230" s="260">
        <v>0</v>
      </c>
      <c r="R230" s="260">
        <f>Q230*H230</f>
        <v>0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200</v>
      </c>
      <c r="AT230" s="262" t="s">
        <v>196</v>
      </c>
      <c r="AU230" s="262" t="s">
        <v>92</v>
      </c>
      <c r="AY230" s="18" t="s">
        <v>195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200</v>
      </c>
      <c r="BM230" s="262" t="s">
        <v>2308</v>
      </c>
    </row>
    <row r="231" spans="1:47" s="2" customFormat="1" ht="12">
      <c r="A231" s="41"/>
      <c r="B231" s="42"/>
      <c r="C231" s="43"/>
      <c r="D231" s="263" t="s">
        <v>202</v>
      </c>
      <c r="E231" s="43"/>
      <c r="F231" s="264" t="s">
        <v>2307</v>
      </c>
      <c r="G231" s="43"/>
      <c r="H231" s="43"/>
      <c r="I231" s="221"/>
      <c r="J231" s="43"/>
      <c r="K231" s="43"/>
      <c r="L231" s="44"/>
      <c r="M231" s="265"/>
      <c r="N231" s="266"/>
      <c r="O231" s="94"/>
      <c r="P231" s="94"/>
      <c r="Q231" s="94"/>
      <c r="R231" s="94"/>
      <c r="S231" s="94"/>
      <c r="T231" s="95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8" t="s">
        <v>202</v>
      </c>
      <c r="AU231" s="18" t="s">
        <v>92</v>
      </c>
    </row>
    <row r="232" spans="1:65" s="2" customFormat="1" ht="24.15" customHeight="1">
      <c r="A232" s="41"/>
      <c r="B232" s="42"/>
      <c r="C232" s="250" t="s">
        <v>355</v>
      </c>
      <c r="D232" s="250" t="s">
        <v>196</v>
      </c>
      <c r="E232" s="251" t="s">
        <v>2309</v>
      </c>
      <c r="F232" s="252" t="s">
        <v>2310</v>
      </c>
      <c r="G232" s="253" t="s">
        <v>268</v>
      </c>
      <c r="H232" s="254">
        <v>330.836</v>
      </c>
      <c r="I232" s="255"/>
      <c r="J232" s="256">
        <f>ROUND(I232*H232,2)</f>
        <v>0</v>
      </c>
      <c r="K232" s="257"/>
      <c r="L232" s="44"/>
      <c r="M232" s="258" t="s">
        <v>1</v>
      </c>
      <c r="N232" s="259" t="s">
        <v>47</v>
      </c>
      <c r="O232" s="94"/>
      <c r="P232" s="260">
        <f>O232*H232</f>
        <v>0</v>
      </c>
      <c r="Q232" s="260">
        <v>0</v>
      </c>
      <c r="R232" s="260">
        <f>Q232*H232</f>
        <v>0</v>
      </c>
      <c r="S232" s="260">
        <v>0</v>
      </c>
      <c r="T232" s="26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2" t="s">
        <v>200</v>
      </c>
      <c r="AT232" s="262" t="s">
        <v>196</v>
      </c>
      <c r="AU232" s="262" t="s">
        <v>92</v>
      </c>
      <c r="AY232" s="18" t="s">
        <v>195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90</v>
      </c>
      <c r="BK232" s="154">
        <f>ROUND(I232*H232,2)</f>
        <v>0</v>
      </c>
      <c r="BL232" s="18" t="s">
        <v>200</v>
      </c>
      <c r="BM232" s="262" t="s">
        <v>2311</v>
      </c>
    </row>
    <row r="233" spans="1:47" s="2" customFormat="1" ht="12">
      <c r="A233" s="41"/>
      <c r="B233" s="42"/>
      <c r="C233" s="43"/>
      <c r="D233" s="263" t="s">
        <v>202</v>
      </c>
      <c r="E233" s="43"/>
      <c r="F233" s="264" t="s">
        <v>2310</v>
      </c>
      <c r="G233" s="43"/>
      <c r="H233" s="43"/>
      <c r="I233" s="221"/>
      <c r="J233" s="43"/>
      <c r="K233" s="43"/>
      <c r="L233" s="44"/>
      <c r="M233" s="265"/>
      <c r="N233" s="266"/>
      <c r="O233" s="94"/>
      <c r="P233" s="94"/>
      <c r="Q233" s="94"/>
      <c r="R233" s="94"/>
      <c r="S233" s="94"/>
      <c r="T233" s="95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8" t="s">
        <v>202</v>
      </c>
      <c r="AU233" s="18" t="s">
        <v>92</v>
      </c>
    </row>
    <row r="234" spans="1:65" s="2" customFormat="1" ht="24.15" customHeight="1">
      <c r="A234" s="41"/>
      <c r="B234" s="42"/>
      <c r="C234" s="250" t="s">
        <v>360</v>
      </c>
      <c r="D234" s="250" t="s">
        <v>196</v>
      </c>
      <c r="E234" s="251" t="s">
        <v>2312</v>
      </c>
      <c r="F234" s="252" t="s">
        <v>2313</v>
      </c>
      <c r="G234" s="253" t="s">
        <v>268</v>
      </c>
      <c r="H234" s="254">
        <v>330.836</v>
      </c>
      <c r="I234" s="255"/>
      <c r="J234" s="256">
        <f>ROUND(I234*H234,2)</f>
        <v>0</v>
      </c>
      <c r="K234" s="257"/>
      <c r="L234" s="44"/>
      <c r="M234" s="258" t="s">
        <v>1</v>
      </c>
      <c r="N234" s="259" t="s">
        <v>47</v>
      </c>
      <c r="O234" s="94"/>
      <c r="P234" s="260">
        <f>O234*H234</f>
        <v>0</v>
      </c>
      <c r="Q234" s="260">
        <v>0</v>
      </c>
      <c r="R234" s="260">
        <f>Q234*H234</f>
        <v>0</v>
      </c>
      <c r="S234" s="260">
        <v>0</v>
      </c>
      <c r="T234" s="26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2" t="s">
        <v>200</v>
      </c>
      <c r="AT234" s="262" t="s">
        <v>196</v>
      </c>
      <c r="AU234" s="262" t="s">
        <v>92</v>
      </c>
      <c r="AY234" s="18" t="s">
        <v>195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90</v>
      </c>
      <c r="BK234" s="154">
        <f>ROUND(I234*H234,2)</f>
        <v>0</v>
      </c>
      <c r="BL234" s="18" t="s">
        <v>200</v>
      </c>
      <c r="BM234" s="262" t="s">
        <v>2314</v>
      </c>
    </row>
    <row r="235" spans="1:47" s="2" customFormat="1" ht="12">
      <c r="A235" s="41"/>
      <c r="B235" s="42"/>
      <c r="C235" s="43"/>
      <c r="D235" s="263" t="s">
        <v>202</v>
      </c>
      <c r="E235" s="43"/>
      <c r="F235" s="264" t="s">
        <v>2313</v>
      </c>
      <c r="G235" s="43"/>
      <c r="H235" s="43"/>
      <c r="I235" s="221"/>
      <c r="J235" s="43"/>
      <c r="K235" s="43"/>
      <c r="L235" s="44"/>
      <c r="M235" s="265"/>
      <c r="N235" s="266"/>
      <c r="O235" s="94"/>
      <c r="P235" s="94"/>
      <c r="Q235" s="94"/>
      <c r="R235" s="94"/>
      <c r="S235" s="94"/>
      <c r="T235" s="95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8" t="s">
        <v>202</v>
      </c>
      <c r="AU235" s="18" t="s">
        <v>92</v>
      </c>
    </row>
    <row r="236" spans="1:65" s="2" customFormat="1" ht="16.5" customHeight="1">
      <c r="A236" s="41"/>
      <c r="B236" s="42"/>
      <c r="C236" s="250" t="s">
        <v>365</v>
      </c>
      <c r="D236" s="250" t="s">
        <v>196</v>
      </c>
      <c r="E236" s="251" t="s">
        <v>2315</v>
      </c>
      <c r="F236" s="252" t="s">
        <v>2316</v>
      </c>
      <c r="G236" s="253" t="s">
        <v>268</v>
      </c>
      <c r="H236" s="254">
        <v>330.836</v>
      </c>
      <c r="I236" s="255"/>
      <c r="J236" s="256">
        <f>ROUND(I236*H236,2)</f>
        <v>0</v>
      </c>
      <c r="K236" s="257"/>
      <c r="L236" s="44"/>
      <c r="M236" s="258" t="s">
        <v>1</v>
      </c>
      <c r="N236" s="259" t="s">
        <v>47</v>
      </c>
      <c r="O236" s="94"/>
      <c r="P236" s="260">
        <f>O236*H236</f>
        <v>0</v>
      </c>
      <c r="Q236" s="260">
        <v>0</v>
      </c>
      <c r="R236" s="260">
        <f>Q236*H236</f>
        <v>0</v>
      </c>
      <c r="S236" s="260">
        <v>0</v>
      </c>
      <c r="T236" s="261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2" t="s">
        <v>200</v>
      </c>
      <c r="AT236" s="262" t="s">
        <v>196</v>
      </c>
      <c r="AU236" s="262" t="s">
        <v>92</v>
      </c>
      <c r="AY236" s="18" t="s">
        <v>195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90</v>
      </c>
      <c r="BK236" s="154">
        <f>ROUND(I236*H236,2)</f>
        <v>0</v>
      </c>
      <c r="BL236" s="18" t="s">
        <v>200</v>
      </c>
      <c r="BM236" s="262" t="s">
        <v>2317</v>
      </c>
    </row>
    <row r="237" spans="1:47" s="2" customFormat="1" ht="12">
      <c r="A237" s="41"/>
      <c r="B237" s="42"/>
      <c r="C237" s="43"/>
      <c r="D237" s="263" t="s">
        <v>202</v>
      </c>
      <c r="E237" s="43"/>
      <c r="F237" s="264" t="s">
        <v>2316</v>
      </c>
      <c r="G237" s="43"/>
      <c r="H237" s="43"/>
      <c r="I237" s="221"/>
      <c r="J237" s="43"/>
      <c r="K237" s="43"/>
      <c r="L237" s="44"/>
      <c r="M237" s="265"/>
      <c r="N237" s="266"/>
      <c r="O237" s="94"/>
      <c r="P237" s="94"/>
      <c r="Q237" s="94"/>
      <c r="R237" s="94"/>
      <c r="S237" s="94"/>
      <c r="T237" s="95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8" t="s">
        <v>202</v>
      </c>
      <c r="AU237" s="18" t="s">
        <v>92</v>
      </c>
    </row>
    <row r="238" spans="1:63" s="12" customFormat="1" ht="22.8" customHeight="1">
      <c r="A238" s="12"/>
      <c r="B238" s="236"/>
      <c r="C238" s="237"/>
      <c r="D238" s="238" t="s">
        <v>81</v>
      </c>
      <c r="E238" s="321" t="s">
        <v>757</v>
      </c>
      <c r="F238" s="321" t="s">
        <v>758</v>
      </c>
      <c r="G238" s="237"/>
      <c r="H238" s="237"/>
      <c r="I238" s="240"/>
      <c r="J238" s="322">
        <f>BK238</f>
        <v>0</v>
      </c>
      <c r="K238" s="237"/>
      <c r="L238" s="242"/>
      <c r="M238" s="243"/>
      <c r="N238" s="244"/>
      <c r="O238" s="244"/>
      <c r="P238" s="245">
        <f>SUM(P239:P240)</f>
        <v>0</v>
      </c>
      <c r="Q238" s="244"/>
      <c r="R238" s="245">
        <f>SUM(R239:R240)</f>
        <v>0</v>
      </c>
      <c r="S238" s="244"/>
      <c r="T238" s="246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47" t="s">
        <v>90</v>
      </c>
      <c r="AT238" s="248" t="s">
        <v>81</v>
      </c>
      <c r="AU238" s="248" t="s">
        <v>90</v>
      </c>
      <c r="AY238" s="247" t="s">
        <v>195</v>
      </c>
      <c r="BK238" s="249">
        <f>SUM(BK239:BK240)</f>
        <v>0</v>
      </c>
    </row>
    <row r="239" spans="1:65" s="2" customFormat="1" ht="24.15" customHeight="1">
      <c r="A239" s="41"/>
      <c r="B239" s="42"/>
      <c r="C239" s="250" t="s">
        <v>370</v>
      </c>
      <c r="D239" s="250" t="s">
        <v>196</v>
      </c>
      <c r="E239" s="251" t="s">
        <v>2318</v>
      </c>
      <c r="F239" s="252" t="s">
        <v>2319</v>
      </c>
      <c r="G239" s="253" t="s">
        <v>268</v>
      </c>
      <c r="H239" s="254">
        <v>1117.311</v>
      </c>
      <c r="I239" s="255"/>
      <c r="J239" s="256">
        <f>ROUND(I239*H239,2)</f>
        <v>0</v>
      </c>
      <c r="K239" s="257"/>
      <c r="L239" s="44"/>
      <c r="M239" s="258" t="s">
        <v>1</v>
      </c>
      <c r="N239" s="259" t="s">
        <v>47</v>
      </c>
      <c r="O239" s="94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200</v>
      </c>
      <c r="AT239" s="262" t="s">
        <v>196</v>
      </c>
      <c r="AU239" s="262" t="s">
        <v>92</v>
      </c>
      <c r="AY239" s="18" t="s">
        <v>195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200</v>
      </c>
      <c r="BM239" s="262" t="s">
        <v>2320</v>
      </c>
    </row>
    <row r="240" spans="1:47" s="2" customFormat="1" ht="12">
      <c r="A240" s="41"/>
      <c r="B240" s="42"/>
      <c r="C240" s="43"/>
      <c r="D240" s="263" t="s">
        <v>202</v>
      </c>
      <c r="E240" s="43"/>
      <c r="F240" s="264" t="s">
        <v>2319</v>
      </c>
      <c r="G240" s="43"/>
      <c r="H240" s="43"/>
      <c r="I240" s="221"/>
      <c r="J240" s="43"/>
      <c r="K240" s="43"/>
      <c r="L240" s="44"/>
      <c r="M240" s="265"/>
      <c r="N240" s="266"/>
      <c r="O240" s="94"/>
      <c r="P240" s="94"/>
      <c r="Q240" s="94"/>
      <c r="R240" s="94"/>
      <c r="S240" s="94"/>
      <c r="T240" s="95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8" t="s">
        <v>202</v>
      </c>
      <c r="AU240" s="18" t="s">
        <v>92</v>
      </c>
    </row>
    <row r="241" spans="1:63" s="12" customFormat="1" ht="25.9" customHeight="1">
      <c r="A241" s="12"/>
      <c r="B241" s="236"/>
      <c r="C241" s="237"/>
      <c r="D241" s="238" t="s">
        <v>81</v>
      </c>
      <c r="E241" s="239" t="s">
        <v>950</v>
      </c>
      <c r="F241" s="239" t="s">
        <v>951</v>
      </c>
      <c r="G241" s="237"/>
      <c r="H241" s="237"/>
      <c r="I241" s="240"/>
      <c r="J241" s="241">
        <f>BK241</f>
        <v>0</v>
      </c>
      <c r="K241" s="237"/>
      <c r="L241" s="242"/>
      <c r="M241" s="243"/>
      <c r="N241" s="244"/>
      <c r="O241" s="244"/>
      <c r="P241" s="245">
        <f>P242+P259</f>
        <v>0</v>
      </c>
      <c r="Q241" s="244"/>
      <c r="R241" s="245">
        <f>R242+R259</f>
        <v>0.31336982</v>
      </c>
      <c r="S241" s="244"/>
      <c r="T241" s="246">
        <f>T242+T259</f>
        <v>1.3650000000000002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47" t="s">
        <v>92</v>
      </c>
      <c r="AT241" s="248" t="s">
        <v>81</v>
      </c>
      <c r="AU241" s="248" t="s">
        <v>82</v>
      </c>
      <c r="AY241" s="247" t="s">
        <v>195</v>
      </c>
      <c r="BK241" s="249">
        <f>BK242+BK259</f>
        <v>0</v>
      </c>
    </row>
    <row r="242" spans="1:63" s="12" customFormat="1" ht="22.8" customHeight="1">
      <c r="A242" s="12"/>
      <c r="B242" s="236"/>
      <c r="C242" s="237"/>
      <c r="D242" s="238" t="s">
        <v>81</v>
      </c>
      <c r="E242" s="321" t="s">
        <v>952</v>
      </c>
      <c r="F242" s="321" t="s">
        <v>953</v>
      </c>
      <c r="G242" s="237"/>
      <c r="H242" s="237"/>
      <c r="I242" s="240"/>
      <c r="J242" s="322">
        <f>BK242</f>
        <v>0</v>
      </c>
      <c r="K242" s="237"/>
      <c r="L242" s="242"/>
      <c r="M242" s="243"/>
      <c r="N242" s="244"/>
      <c r="O242" s="244"/>
      <c r="P242" s="245">
        <f>SUM(P243:P258)</f>
        <v>0</v>
      </c>
      <c r="Q242" s="244"/>
      <c r="R242" s="245">
        <f>SUM(R243:R258)</f>
        <v>0.29194982</v>
      </c>
      <c r="S242" s="244"/>
      <c r="T242" s="246">
        <f>SUM(T243:T258)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7" t="s">
        <v>92</v>
      </c>
      <c r="AT242" s="248" t="s">
        <v>81</v>
      </c>
      <c r="AU242" s="248" t="s">
        <v>90</v>
      </c>
      <c r="AY242" s="247" t="s">
        <v>195</v>
      </c>
      <c r="BK242" s="249">
        <f>SUM(BK243:BK258)</f>
        <v>0</v>
      </c>
    </row>
    <row r="243" spans="1:65" s="2" customFormat="1" ht="24.15" customHeight="1">
      <c r="A243" s="41"/>
      <c r="B243" s="42"/>
      <c r="C243" s="250" t="s">
        <v>376</v>
      </c>
      <c r="D243" s="250" t="s">
        <v>196</v>
      </c>
      <c r="E243" s="251" t="s">
        <v>2321</v>
      </c>
      <c r="F243" s="252" t="s">
        <v>2322</v>
      </c>
      <c r="G243" s="253" t="s">
        <v>199</v>
      </c>
      <c r="H243" s="254">
        <v>448.808</v>
      </c>
      <c r="I243" s="255"/>
      <c r="J243" s="256">
        <f>ROUND(I243*H243,2)</f>
        <v>0</v>
      </c>
      <c r="K243" s="257"/>
      <c r="L243" s="44"/>
      <c r="M243" s="258" t="s">
        <v>1</v>
      </c>
      <c r="N243" s="259" t="s">
        <v>47</v>
      </c>
      <c r="O243" s="94"/>
      <c r="P243" s="260">
        <f>O243*H243</f>
        <v>0</v>
      </c>
      <c r="Q243" s="260">
        <v>4E-05</v>
      </c>
      <c r="R243" s="260">
        <f>Q243*H243</f>
        <v>0.01795232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308</v>
      </c>
      <c r="AT243" s="262" t="s">
        <v>196</v>
      </c>
      <c r="AU243" s="262" t="s">
        <v>92</v>
      </c>
      <c r="AY243" s="18" t="s">
        <v>195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308</v>
      </c>
      <c r="BM243" s="262" t="s">
        <v>2323</v>
      </c>
    </row>
    <row r="244" spans="1:47" s="2" customFormat="1" ht="12">
      <c r="A244" s="41"/>
      <c r="B244" s="42"/>
      <c r="C244" s="43"/>
      <c r="D244" s="263" t="s">
        <v>202</v>
      </c>
      <c r="E244" s="43"/>
      <c r="F244" s="264" t="s">
        <v>2322</v>
      </c>
      <c r="G244" s="43"/>
      <c r="H244" s="43"/>
      <c r="I244" s="221"/>
      <c r="J244" s="43"/>
      <c r="K244" s="43"/>
      <c r="L244" s="44"/>
      <c r="M244" s="265"/>
      <c r="N244" s="266"/>
      <c r="O244" s="94"/>
      <c r="P244" s="94"/>
      <c r="Q244" s="94"/>
      <c r="R244" s="94"/>
      <c r="S244" s="94"/>
      <c r="T244" s="95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8" t="s">
        <v>202</v>
      </c>
      <c r="AU244" s="18" t="s">
        <v>92</v>
      </c>
    </row>
    <row r="245" spans="1:51" s="14" customFormat="1" ht="12">
      <c r="A245" s="14"/>
      <c r="B245" s="289"/>
      <c r="C245" s="290"/>
      <c r="D245" s="263" t="s">
        <v>203</v>
      </c>
      <c r="E245" s="291" t="s">
        <v>1</v>
      </c>
      <c r="F245" s="292" t="s">
        <v>2229</v>
      </c>
      <c r="G245" s="290"/>
      <c r="H245" s="291" t="s">
        <v>1</v>
      </c>
      <c r="I245" s="293"/>
      <c r="J245" s="290"/>
      <c r="K245" s="290"/>
      <c r="L245" s="294"/>
      <c r="M245" s="295"/>
      <c r="N245" s="296"/>
      <c r="O245" s="296"/>
      <c r="P245" s="296"/>
      <c r="Q245" s="296"/>
      <c r="R245" s="296"/>
      <c r="S245" s="296"/>
      <c r="T245" s="29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98" t="s">
        <v>203</v>
      </c>
      <c r="AU245" s="298" t="s">
        <v>92</v>
      </c>
      <c r="AV245" s="14" t="s">
        <v>90</v>
      </c>
      <c r="AW245" s="14" t="s">
        <v>35</v>
      </c>
      <c r="AX245" s="14" t="s">
        <v>82</v>
      </c>
      <c r="AY245" s="298" t="s">
        <v>195</v>
      </c>
    </row>
    <row r="246" spans="1:51" s="13" customFormat="1" ht="12">
      <c r="A246" s="13"/>
      <c r="B246" s="267"/>
      <c r="C246" s="268"/>
      <c r="D246" s="263" t="s">
        <v>203</v>
      </c>
      <c r="E246" s="269" t="s">
        <v>1</v>
      </c>
      <c r="F246" s="270" t="s">
        <v>2324</v>
      </c>
      <c r="G246" s="268"/>
      <c r="H246" s="271">
        <v>130.272</v>
      </c>
      <c r="I246" s="272"/>
      <c r="J246" s="268"/>
      <c r="K246" s="268"/>
      <c r="L246" s="273"/>
      <c r="M246" s="274"/>
      <c r="N246" s="275"/>
      <c r="O246" s="275"/>
      <c r="P246" s="275"/>
      <c r="Q246" s="275"/>
      <c r="R246" s="275"/>
      <c r="S246" s="275"/>
      <c r="T246" s="27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7" t="s">
        <v>203</v>
      </c>
      <c r="AU246" s="277" t="s">
        <v>92</v>
      </c>
      <c r="AV246" s="13" t="s">
        <v>92</v>
      </c>
      <c r="AW246" s="13" t="s">
        <v>35</v>
      </c>
      <c r="AX246" s="13" t="s">
        <v>82</v>
      </c>
      <c r="AY246" s="277" t="s">
        <v>195</v>
      </c>
    </row>
    <row r="247" spans="1:51" s="14" customFormat="1" ht="12">
      <c r="A247" s="14"/>
      <c r="B247" s="289"/>
      <c r="C247" s="290"/>
      <c r="D247" s="263" t="s">
        <v>203</v>
      </c>
      <c r="E247" s="291" t="s">
        <v>1</v>
      </c>
      <c r="F247" s="292" t="s">
        <v>2231</v>
      </c>
      <c r="G247" s="290"/>
      <c r="H247" s="291" t="s">
        <v>1</v>
      </c>
      <c r="I247" s="293"/>
      <c r="J247" s="290"/>
      <c r="K247" s="290"/>
      <c r="L247" s="294"/>
      <c r="M247" s="295"/>
      <c r="N247" s="296"/>
      <c r="O247" s="296"/>
      <c r="P247" s="296"/>
      <c r="Q247" s="296"/>
      <c r="R247" s="296"/>
      <c r="S247" s="296"/>
      <c r="T247" s="29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98" t="s">
        <v>203</v>
      </c>
      <c r="AU247" s="298" t="s">
        <v>92</v>
      </c>
      <c r="AV247" s="14" t="s">
        <v>90</v>
      </c>
      <c r="AW247" s="14" t="s">
        <v>35</v>
      </c>
      <c r="AX247" s="14" t="s">
        <v>82</v>
      </c>
      <c r="AY247" s="298" t="s">
        <v>195</v>
      </c>
    </row>
    <row r="248" spans="1:51" s="13" customFormat="1" ht="12">
      <c r="A248" s="13"/>
      <c r="B248" s="267"/>
      <c r="C248" s="268"/>
      <c r="D248" s="263" t="s">
        <v>203</v>
      </c>
      <c r="E248" s="269" t="s">
        <v>1</v>
      </c>
      <c r="F248" s="270" t="s">
        <v>2325</v>
      </c>
      <c r="G248" s="268"/>
      <c r="H248" s="271">
        <v>248.556</v>
      </c>
      <c r="I248" s="272"/>
      <c r="J248" s="268"/>
      <c r="K248" s="268"/>
      <c r="L248" s="273"/>
      <c r="M248" s="274"/>
      <c r="N248" s="275"/>
      <c r="O248" s="275"/>
      <c r="P248" s="275"/>
      <c r="Q248" s="275"/>
      <c r="R248" s="275"/>
      <c r="S248" s="275"/>
      <c r="T248" s="27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7" t="s">
        <v>203</v>
      </c>
      <c r="AU248" s="277" t="s">
        <v>92</v>
      </c>
      <c r="AV248" s="13" t="s">
        <v>92</v>
      </c>
      <c r="AW248" s="13" t="s">
        <v>35</v>
      </c>
      <c r="AX248" s="13" t="s">
        <v>82</v>
      </c>
      <c r="AY248" s="277" t="s">
        <v>195</v>
      </c>
    </row>
    <row r="249" spans="1:51" s="14" customFormat="1" ht="12">
      <c r="A249" s="14"/>
      <c r="B249" s="289"/>
      <c r="C249" s="290"/>
      <c r="D249" s="263" t="s">
        <v>203</v>
      </c>
      <c r="E249" s="291" t="s">
        <v>1</v>
      </c>
      <c r="F249" s="292" t="s">
        <v>2235</v>
      </c>
      <c r="G249" s="290"/>
      <c r="H249" s="291" t="s">
        <v>1</v>
      </c>
      <c r="I249" s="293"/>
      <c r="J249" s="290"/>
      <c r="K249" s="290"/>
      <c r="L249" s="294"/>
      <c r="M249" s="295"/>
      <c r="N249" s="296"/>
      <c r="O249" s="296"/>
      <c r="P249" s="296"/>
      <c r="Q249" s="296"/>
      <c r="R249" s="296"/>
      <c r="S249" s="296"/>
      <c r="T249" s="29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98" t="s">
        <v>203</v>
      </c>
      <c r="AU249" s="298" t="s">
        <v>92</v>
      </c>
      <c r="AV249" s="14" t="s">
        <v>90</v>
      </c>
      <c r="AW249" s="14" t="s">
        <v>35</v>
      </c>
      <c r="AX249" s="14" t="s">
        <v>82</v>
      </c>
      <c r="AY249" s="298" t="s">
        <v>195</v>
      </c>
    </row>
    <row r="250" spans="1:51" s="13" customFormat="1" ht="12">
      <c r="A250" s="13"/>
      <c r="B250" s="267"/>
      <c r="C250" s="268"/>
      <c r="D250" s="263" t="s">
        <v>203</v>
      </c>
      <c r="E250" s="269" t="s">
        <v>1</v>
      </c>
      <c r="F250" s="270" t="s">
        <v>2326</v>
      </c>
      <c r="G250" s="268"/>
      <c r="H250" s="271">
        <v>20.4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7" t="s">
        <v>203</v>
      </c>
      <c r="AU250" s="277" t="s">
        <v>92</v>
      </c>
      <c r="AV250" s="13" t="s">
        <v>92</v>
      </c>
      <c r="AW250" s="13" t="s">
        <v>35</v>
      </c>
      <c r="AX250" s="13" t="s">
        <v>82</v>
      </c>
      <c r="AY250" s="277" t="s">
        <v>195</v>
      </c>
    </row>
    <row r="251" spans="1:51" s="14" customFormat="1" ht="12">
      <c r="A251" s="14"/>
      <c r="B251" s="289"/>
      <c r="C251" s="290"/>
      <c r="D251" s="263" t="s">
        <v>203</v>
      </c>
      <c r="E251" s="291" t="s">
        <v>1</v>
      </c>
      <c r="F251" s="292" t="s">
        <v>2237</v>
      </c>
      <c r="G251" s="290"/>
      <c r="H251" s="291" t="s">
        <v>1</v>
      </c>
      <c r="I251" s="293"/>
      <c r="J251" s="290"/>
      <c r="K251" s="290"/>
      <c r="L251" s="294"/>
      <c r="M251" s="295"/>
      <c r="N251" s="296"/>
      <c r="O251" s="296"/>
      <c r="P251" s="296"/>
      <c r="Q251" s="296"/>
      <c r="R251" s="296"/>
      <c r="S251" s="296"/>
      <c r="T251" s="29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98" t="s">
        <v>203</v>
      </c>
      <c r="AU251" s="298" t="s">
        <v>92</v>
      </c>
      <c r="AV251" s="14" t="s">
        <v>90</v>
      </c>
      <c r="AW251" s="14" t="s">
        <v>35</v>
      </c>
      <c r="AX251" s="14" t="s">
        <v>82</v>
      </c>
      <c r="AY251" s="298" t="s">
        <v>195</v>
      </c>
    </row>
    <row r="252" spans="1:51" s="13" customFormat="1" ht="12">
      <c r="A252" s="13"/>
      <c r="B252" s="267"/>
      <c r="C252" s="268"/>
      <c r="D252" s="263" t="s">
        <v>203</v>
      </c>
      <c r="E252" s="269" t="s">
        <v>1</v>
      </c>
      <c r="F252" s="270" t="s">
        <v>2327</v>
      </c>
      <c r="G252" s="268"/>
      <c r="H252" s="271">
        <v>19.005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7" t="s">
        <v>203</v>
      </c>
      <c r="AU252" s="277" t="s">
        <v>92</v>
      </c>
      <c r="AV252" s="13" t="s">
        <v>92</v>
      </c>
      <c r="AW252" s="13" t="s">
        <v>35</v>
      </c>
      <c r="AX252" s="13" t="s">
        <v>82</v>
      </c>
      <c r="AY252" s="277" t="s">
        <v>195</v>
      </c>
    </row>
    <row r="253" spans="1:51" s="14" customFormat="1" ht="12">
      <c r="A253" s="14"/>
      <c r="B253" s="289"/>
      <c r="C253" s="290"/>
      <c r="D253" s="263" t="s">
        <v>203</v>
      </c>
      <c r="E253" s="291" t="s">
        <v>1</v>
      </c>
      <c r="F253" s="292" t="s">
        <v>2239</v>
      </c>
      <c r="G253" s="290"/>
      <c r="H253" s="291" t="s">
        <v>1</v>
      </c>
      <c r="I253" s="293"/>
      <c r="J253" s="290"/>
      <c r="K253" s="290"/>
      <c r="L253" s="294"/>
      <c r="M253" s="295"/>
      <c r="N253" s="296"/>
      <c r="O253" s="296"/>
      <c r="P253" s="296"/>
      <c r="Q253" s="296"/>
      <c r="R253" s="296"/>
      <c r="S253" s="296"/>
      <c r="T253" s="29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98" t="s">
        <v>203</v>
      </c>
      <c r="AU253" s="298" t="s">
        <v>92</v>
      </c>
      <c r="AV253" s="14" t="s">
        <v>90</v>
      </c>
      <c r="AW253" s="14" t="s">
        <v>35</v>
      </c>
      <c r="AX253" s="14" t="s">
        <v>82</v>
      </c>
      <c r="AY253" s="298" t="s">
        <v>195</v>
      </c>
    </row>
    <row r="254" spans="1:51" s="13" customFormat="1" ht="12">
      <c r="A254" s="13"/>
      <c r="B254" s="267"/>
      <c r="C254" s="268"/>
      <c r="D254" s="263" t="s">
        <v>203</v>
      </c>
      <c r="E254" s="269" t="s">
        <v>1</v>
      </c>
      <c r="F254" s="270" t="s">
        <v>2328</v>
      </c>
      <c r="G254" s="268"/>
      <c r="H254" s="271">
        <v>30.575</v>
      </c>
      <c r="I254" s="272"/>
      <c r="J254" s="268"/>
      <c r="K254" s="268"/>
      <c r="L254" s="273"/>
      <c r="M254" s="274"/>
      <c r="N254" s="275"/>
      <c r="O254" s="275"/>
      <c r="P254" s="275"/>
      <c r="Q254" s="275"/>
      <c r="R254" s="275"/>
      <c r="S254" s="275"/>
      <c r="T254" s="27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7" t="s">
        <v>203</v>
      </c>
      <c r="AU254" s="277" t="s">
        <v>92</v>
      </c>
      <c r="AV254" s="13" t="s">
        <v>92</v>
      </c>
      <c r="AW254" s="13" t="s">
        <v>35</v>
      </c>
      <c r="AX254" s="13" t="s">
        <v>82</v>
      </c>
      <c r="AY254" s="277" t="s">
        <v>195</v>
      </c>
    </row>
    <row r="255" spans="1:51" s="15" customFormat="1" ht="12">
      <c r="A255" s="15"/>
      <c r="B255" s="299"/>
      <c r="C255" s="300"/>
      <c r="D255" s="263" t="s">
        <v>203</v>
      </c>
      <c r="E255" s="301" t="s">
        <v>1</v>
      </c>
      <c r="F255" s="302" t="s">
        <v>234</v>
      </c>
      <c r="G255" s="300"/>
      <c r="H255" s="303">
        <v>448.80799999999994</v>
      </c>
      <c r="I255" s="304"/>
      <c r="J255" s="300"/>
      <c r="K255" s="300"/>
      <c r="L255" s="305"/>
      <c r="M255" s="306"/>
      <c r="N255" s="307"/>
      <c r="O255" s="307"/>
      <c r="P255" s="307"/>
      <c r="Q255" s="307"/>
      <c r="R255" s="307"/>
      <c r="S255" s="307"/>
      <c r="T255" s="30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309" t="s">
        <v>203</v>
      </c>
      <c r="AU255" s="309" t="s">
        <v>92</v>
      </c>
      <c r="AV255" s="15" t="s">
        <v>200</v>
      </c>
      <c r="AW255" s="15" t="s">
        <v>35</v>
      </c>
      <c r="AX255" s="15" t="s">
        <v>90</v>
      </c>
      <c r="AY255" s="309" t="s">
        <v>195</v>
      </c>
    </row>
    <row r="256" spans="1:65" s="2" customFormat="1" ht="16.5" customHeight="1">
      <c r="A256" s="41"/>
      <c r="B256" s="42"/>
      <c r="C256" s="278" t="s">
        <v>381</v>
      </c>
      <c r="D256" s="278" t="s">
        <v>206</v>
      </c>
      <c r="E256" s="279" t="s">
        <v>2329</v>
      </c>
      <c r="F256" s="280" t="s">
        <v>2330</v>
      </c>
      <c r="G256" s="281" t="s">
        <v>199</v>
      </c>
      <c r="H256" s="282">
        <v>547.995</v>
      </c>
      <c r="I256" s="283"/>
      <c r="J256" s="284">
        <f>ROUND(I256*H256,2)</f>
        <v>0</v>
      </c>
      <c r="K256" s="285"/>
      <c r="L256" s="286"/>
      <c r="M256" s="287" t="s">
        <v>1</v>
      </c>
      <c r="N256" s="288" t="s">
        <v>47</v>
      </c>
      <c r="O256" s="94"/>
      <c r="P256" s="260">
        <f>O256*H256</f>
        <v>0</v>
      </c>
      <c r="Q256" s="260">
        <v>0.0005</v>
      </c>
      <c r="R256" s="260">
        <f>Q256*H256</f>
        <v>0.2739975</v>
      </c>
      <c r="S256" s="260">
        <v>0</v>
      </c>
      <c r="T256" s="261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62" t="s">
        <v>405</v>
      </c>
      <c r="AT256" s="262" t="s">
        <v>206</v>
      </c>
      <c r="AU256" s="262" t="s">
        <v>92</v>
      </c>
      <c r="AY256" s="18" t="s">
        <v>195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8" t="s">
        <v>90</v>
      </c>
      <c r="BK256" s="154">
        <f>ROUND(I256*H256,2)</f>
        <v>0</v>
      </c>
      <c r="BL256" s="18" t="s">
        <v>308</v>
      </c>
      <c r="BM256" s="262" t="s">
        <v>2331</v>
      </c>
    </row>
    <row r="257" spans="1:47" s="2" customFormat="1" ht="12">
      <c r="A257" s="41"/>
      <c r="B257" s="42"/>
      <c r="C257" s="43"/>
      <c r="D257" s="263" t="s">
        <v>202</v>
      </c>
      <c r="E257" s="43"/>
      <c r="F257" s="264" t="s">
        <v>2330</v>
      </c>
      <c r="G257" s="43"/>
      <c r="H257" s="43"/>
      <c r="I257" s="221"/>
      <c r="J257" s="43"/>
      <c r="K257" s="43"/>
      <c r="L257" s="44"/>
      <c r="M257" s="265"/>
      <c r="N257" s="266"/>
      <c r="O257" s="94"/>
      <c r="P257" s="94"/>
      <c r="Q257" s="94"/>
      <c r="R257" s="94"/>
      <c r="S257" s="94"/>
      <c r="T257" s="95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8" t="s">
        <v>202</v>
      </c>
      <c r="AU257" s="18" t="s">
        <v>92</v>
      </c>
    </row>
    <row r="258" spans="1:51" s="13" customFormat="1" ht="12">
      <c r="A258" s="13"/>
      <c r="B258" s="267"/>
      <c r="C258" s="268"/>
      <c r="D258" s="263" t="s">
        <v>203</v>
      </c>
      <c r="E258" s="269" t="s">
        <v>1</v>
      </c>
      <c r="F258" s="270" t="s">
        <v>2332</v>
      </c>
      <c r="G258" s="268"/>
      <c r="H258" s="271">
        <v>547.995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7" t="s">
        <v>203</v>
      </c>
      <c r="AU258" s="277" t="s">
        <v>92</v>
      </c>
      <c r="AV258" s="13" t="s">
        <v>92</v>
      </c>
      <c r="AW258" s="13" t="s">
        <v>35</v>
      </c>
      <c r="AX258" s="13" t="s">
        <v>90</v>
      </c>
      <c r="AY258" s="277" t="s">
        <v>195</v>
      </c>
    </row>
    <row r="259" spans="1:63" s="12" customFormat="1" ht="22.8" customHeight="1">
      <c r="A259" s="12"/>
      <c r="B259" s="236"/>
      <c r="C259" s="237"/>
      <c r="D259" s="238" t="s">
        <v>81</v>
      </c>
      <c r="E259" s="321" t="s">
        <v>764</v>
      </c>
      <c r="F259" s="321" t="s">
        <v>765</v>
      </c>
      <c r="G259" s="237"/>
      <c r="H259" s="237"/>
      <c r="I259" s="240"/>
      <c r="J259" s="322">
        <f>BK259</f>
        <v>0</v>
      </c>
      <c r="K259" s="237"/>
      <c r="L259" s="242"/>
      <c r="M259" s="243"/>
      <c r="N259" s="244"/>
      <c r="O259" s="244"/>
      <c r="P259" s="245">
        <f>SUM(P260:P269)</f>
        <v>0</v>
      </c>
      <c r="Q259" s="244"/>
      <c r="R259" s="245">
        <f>SUM(R260:R269)</f>
        <v>0.02142</v>
      </c>
      <c r="S259" s="244"/>
      <c r="T259" s="246">
        <f>SUM(T260:T269)</f>
        <v>1.3650000000000002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47" t="s">
        <v>92</v>
      </c>
      <c r="AT259" s="248" t="s">
        <v>81</v>
      </c>
      <c r="AU259" s="248" t="s">
        <v>90</v>
      </c>
      <c r="AY259" s="247" t="s">
        <v>195</v>
      </c>
      <c r="BK259" s="249">
        <f>SUM(BK260:BK269)</f>
        <v>0</v>
      </c>
    </row>
    <row r="260" spans="1:65" s="2" customFormat="1" ht="33" customHeight="1">
      <c r="A260" s="41"/>
      <c r="B260" s="42"/>
      <c r="C260" s="250" t="s">
        <v>385</v>
      </c>
      <c r="D260" s="250" t="s">
        <v>196</v>
      </c>
      <c r="E260" s="251" t="s">
        <v>2333</v>
      </c>
      <c r="F260" s="252" t="s">
        <v>2334</v>
      </c>
      <c r="G260" s="253" t="s">
        <v>215</v>
      </c>
      <c r="H260" s="254">
        <v>54.6</v>
      </c>
      <c r="I260" s="255"/>
      <c r="J260" s="256">
        <f>ROUND(I260*H260,2)</f>
        <v>0</v>
      </c>
      <c r="K260" s="257"/>
      <c r="L260" s="44"/>
      <c r="M260" s="258" t="s">
        <v>1</v>
      </c>
      <c r="N260" s="259" t="s">
        <v>47</v>
      </c>
      <c r="O260" s="94"/>
      <c r="P260" s="260">
        <f>O260*H260</f>
        <v>0</v>
      </c>
      <c r="Q260" s="260">
        <v>0</v>
      </c>
      <c r="R260" s="260">
        <f>Q260*H260</f>
        <v>0</v>
      </c>
      <c r="S260" s="260">
        <v>0.025</v>
      </c>
      <c r="T260" s="261">
        <f>S260*H260</f>
        <v>1.3650000000000002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2" t="s">
        <v>308</v>
      </c>
      <c r="AT260" s="262" t="s">
        <v>196</v>
      </c>
      <c r="AU260" s="262" t="s">
        <v>92</v>
      </c>
      <c r="AY260" s="18" t="s">
        <v>195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8" t="s">
        <v>90</v>
      </c>
      <c r="BK260" s="154">
        <f>ROUND(I260*H260,2)</f>
        <v>0</v>
      </c>
      <c r="BL260" s="18" t="s">
        <v>308</v>
      </c>
      <c r="BM260" s="262" t="s">
        <v>2335</v>
      </c>
    </row>
    <row r="261" spans="1:47" s="2" customFormat="1" ht="12">
      <c r="A261" s="41"/>
      <c r="B261" s="42"/>
      <c r="C261" s="43"/>
      <c r="D261" s="263" t="s">
        <v>202</v>
      </c>
      <c r="E261" s="43"/>
      <c r="F261" s="264" t="s">
        <v>2334</v>
      </c>
      <c r="G261" s="43"/>
      <c r="H261" s="43"/>
      <c r="I261" s="221"/>
      <c r="J261" s="43"/>
      <c r="K261" s="43"/>
      <c r="L261" s="44"/>
      <c r="M261" s="265"/>
      <c r="N261" s="266"/>
      <c r="O261" s="94"/>
      <c r="P261" s="94"/>
      <c r="Q261" s="94"/>
      <c r="R261" s="94"/>
      <c r="S261" s="94"/>
      <c r="T261" s="95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8" t="s">
        <v>202</v>
      </c>
      <c r="AU261" s="18" t="s">
        <v>92</v>
      </c>
    </row>
    <row r="262" spans="1:51" s="13" customFormat="1" ht="12">
      <c r="A262" s="13"/>
      <c r="B262" s="267"/>
      <c r="C262" s="268"/>
      <c r="D262" s="263" t="s">
        <v>203</v>
      </c>
      <c r="E262" s="269" t="s">
        <v>1</v>
      </c>
      <c r="F262" s="270" t="s">
        <v>2336</v>
      </c>
      <c r="G262" s="268"/>
      <c r="H262" s="271">
        <v>54.6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7" t="s">
        <v>203</v>
      </c>
      <c r="AU262" s="277" t="s">
        <v>92</v>
      </c>
      <c r="AV262" s="13" t="s">
        <v>92</v>
      </c>
      <c r="AW262" s="13" t="s">
        <v>35</v>
      </c>
      <c r="AX262" s="13" t="s">
        <v>90</v>
      </c>
      <c r="AY262" s="277" t="s">
        <v>195</v>
      </c>
    </row>
    <row r="263" spans="1:65" s="2" customFormat="1" ht="24.15" customHeight="1">
      <c r="A263" s="41"/>
      <c r="B263" s="42"/>
      <c r="C263" s="250" t="s">
        <v>391</v>
      </c>
      <c r="D263" s="250" t="s">
        <v>196</v>
      </c>
      <c r="E263" s="251" t="s">
        <v>2337</v>
      </c>
      <c r="F263" s="252" t="s">
        <v>2338</v>
      </c>
      <c r="G263" s="253" t="s">
        <v>215</v>
      </c>
      <c r="H263" s="254">
        <v>53.55</v>
      </c>
      <c r="I263" s="255"/>
      <c r="J263" s="256">
        <f>ROUND(I263*H263,2)</f>
        <v>0</v>
      </c>
      <c r="K263" s="257"/>
      <c r="L263" s="44"/>
      <c r="M263" s="258" t="s">
        <v>1</v>
      </c>
      <c r="N263" s="259" t="s">
        <v>47</v>
      </c>
      <c r="O263" s="94"/>
      <c r="P263" s="260">
        <f>O263*H263</f>
        <v>0</v>
      </c>
      <c r="Q263" s="260">
        <v>0.0004</v>
      </c>
      <c r="R263" s="260">
        <f>Q263*H263</f>
        <v>0.02142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308</v>
      </c>
      <c r="AT263" s="262" t="s">
        <v>196</v>
      </c>
      <c r="AU263" s="262" t="s">
        <v>92</v>
      </c>
      <c r="AY263" s="18" t="s">
        <v>195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308</v>
      </c>
      <c r="BM263" s="262" t="s">
        <v>2339</v>
      </c>
    </row>
    <row r="264" spans="1:47" s="2" customFormat="1" ht="12">
      <c r="A264" s="41"/>
      <c r="B264" s="42"/>
      <c r="C264" s="43"/>
      <c r="D264" s="263" t="s">
        <v>202</v>
      </c>
      <c r="E264" s="43"/>
      <c r="F264" s="264" t="s">
        <v>2338</v>
      </c>
      <c r="G264" s="43"/>
      <c r="H264" s="43"/>
      <c r="I264" s="221"/>
      <c r="J264" s="43"/>
      <c r="K264" s="43"/>
      <c r="L264" s="44"/>
      <c r="M264" s="265"/>
      <c r="N264" s="266"/>
      <c r="O264" s="94"/>
      <c r="P264" s="94"/>
      <c r="Q264" s="94"/>
      <c r="R264" s="94"/>
      <c r="S264" s="94"/>
      <c r="T264" s="95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8" t="s">
        <v>202</v>
      </c>
      <c r="AU264" s="18" t="s">
        <v>92</v>
      </c>
    </row>
    <row r="265" spans="1:51" s="13" customFormat="1" ht="12">
      <c r="A265" s="13"/>
      <c r="B265" s="267"/>
      <c r="C265" s="268"/>
      <c r="D265" s="263" t="s">
        <v>203</v>
      </c>
      <c r="E265" s="269" t="s">
        <v>1</v>
      </c>
      <c r="F265" s="270" t="s">
        <v>2340</v>
      </c>
      <c r="G265" s="268"/>
      <c r="H265" s="271">
        <v>53.55</v>
      </c>
      <c r="I265" s="272"/>
      <c r="J265" s="268"/>
      <c r="K265" s="268"/>
      <c r="L265" s="273"/>
      <c r="M265" s="274"/>
      <c r="N265" s="275"/>
      <c r="O265" s="275"/>
      <c r="P265" s="275"/>
      <c r="Q265" s="275"/>
      <c r="R265" s="275"/>
      <c r="S265" s="275"/>
      <c r="T265" s="27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7" t="s">
        <v>203</v>
      </c>
      <c r="AU265" s="277" t="s">
        <v>92</v>
      </c>
      <c r="AV265" s="13" t="s">
        <v>92</v>
      </c>
      <c r="AW265" s="13" t="s">
        <v>35</v>
      </c>
      <c r="AX265" s="13" t="s">
        <v>90</v>
      </c>
      <c r="AY265" s="277" t="s">
        <v>195</v>
      </c>
    </row>
    <row r="266" spans="1:65" s="2" customFormat="1" ht="16.5" customHeight="1">
      <c r="A266" s="41"/>
      <c r="B266" s="42"/>
      <c r="C266" s="278" t="s">
        <v>396</v>
      </c>
      <c r="D266" s="278" t="s">
        <v>206</v>
      </c>
      <c r="E266" s="279" t="s">
        <v>2341</v>
      </c>
      <c r="F266" s="280" t="s">
        <v>2342</v>
      </c>
      <c r="G266" s="281" t="s">
        <v>215</v>
      </c>
      <c r="H266" s="282">
        <v>53.55</v>
      </c>
      <c r="I266" s="283"/>
      <c r="J266" s="284">
        <f>ROUND(I266*H266,2)</f>
        <v>0</v>
      </c>
      <c r="K266" s="285"/>
      <c r="L266" s="286"/>
      <c r="M266" s="287" t="s">
        <v>1</v>
      </c>
      <c r="N266" s="288" t="s">
        <v>47</v>
      </c>
      <c r="O266" s="94"/>
      <c r="P266" s="260">
        <f>O266*H266</f>
        <v>0</v>
      </c>
      <c r="Q266" s="260">
        <v>0</v>
      </c>
      <c r="R266" s="260">
        <f>Q266*H266</f>
        <v>0</v>
      </c>
      <c r="S266" s="260">
        <v>0</v>
      </c>
      <c r="T266" s="261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2" t="s">
        <v>405</v>
      </c>
      <c r="AT266" s="262" t="s">
        <v>206</v>
      </c>
      <c r="AU266" s="262" t="s">
        <v>92</v>
      </c>
      <c r="AY266" s="18" t="s">
        <v>195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8" t="s">
        <v>90</v>
      </c>
      <c r="BK266" s="154">
        <f>ROUND(I266*H266,2)</f>
        <v>0</v>
      </c>
      <c r="BL266" s="18" t="s">
        <v>308</v>
      </c>
      <c r="BM266" s="262" t="s">
        <v>2343</v>
      </c>
    </row>
    <row r="267" spans="1:47" s="2" customFormat="1" ht="12">
      <c r="A267" s="41"/>
      <c r="B267" s="42"/>
      <c r="C267" s="43"/>
      <c r="D267" s="263" t="s">
        <v>202</v>
      </c>
      <c r="E267" s="43"/>
      <c r="F267" s="264" t="s">
        <v>2342</v>
      </c>
      <c r="G267" s="43"/>
      <c r="H267" s="43"/>
      <c r="I267" s="221"/>
      <c r="J267" s="43"/>
      <c r="K267" s="43"/>
      <c r="L267" s="44"/>
      <c r="M267" s="265"/>
      <c r="N267" s="266"/>
      <c r="O267" s="94"/>
      <c r="P267" s="94"/>
      <c r="Q267" s="94"/>
      <c r="R267" s="94"/>
      <c r="S267" s="94"/>
      <c r="T267" s="95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8" t="s">
        <v>202</v>
      </c>
      <c r="AU267" s="18" t="s">
        <v>92</v>
      </c>
    </row>
    <row r="268" spans="1:65" s="2" customFormat="1" ht="24.15" customHeight="1">
      <c r="A268" s="41"/>
      <c r="B268" s="42"/>
      <c r="C268" s="250" t="s">
        <v>400</v>
      </c>
      <c r="D268" s="250" t="s">
        <v>196</v>
      </c>
      <c r="E268" s="251" t="s">
        <v>871</v>
      </c>
      <c r="F268" s="252" t="s">
        <v>872</v>
      </c>
      <c r="G268" s="253" t="s">
        <v>873</v>
      </c>
      <c r="H268" s="323"/>
      <c r="I268" s="255"/>
      <c r="J268" s="256">
        <f>ROUND(I268*H268,2)</f>
        <v>0</v>
      </c>
      <c r="K268" s="257"/>
      <c r="L268" s="44"/>
      <c r="M268" s="258" t="s">
        <v>1</v>
      </c>
      <c r="N268" s="259" t="s">
        <v>47</v>
      </c>
      <c r="O268" s="94"/>
      <c r="P268" s="260">
        <f>O268*H268</f>
        <v>0</v>
      </c>
      <c r="Q268" s="260">
        <v>0</v>
      </c>
      <c r="R268" s="260">
        <f>Q268*H268</f>
        <v>0</v>
      </c>
      <c r="S268" s="260">
        <v>0</v>
      </c>
      <c r="T268" s="261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2" t="s">
        <v>308</v>
      </c>
      <c r="AT268" s="262" t="s">
        <v>196</v>
      </c>
      <c r="AU268" s="262" t="s">
        <v>92</v>
      </c>
      <c r="AY268" s="18" t="s">
        <v>195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8" t="s">
        <v>90</v>
      </c>
      <c r="BK268" s="154">
        <f>ROUND(I268*H268,2)</f>
        <v>0</v>
      </c>
      <c r="BL268" s="18" t="s">
        <v>308</v>
      </c>
      <c r="BM268" s="262" t="s">
        <v>2344</v>
      </c>
    </row>
    <row r="269" spans="1:47" s="2" customFormat="1" ht="12">
      <c r="A269" s="41"/>
      <c r="B269" s="42"/>
      <c r="C269" s="43"/>
      <c r="D269" s="263" t="s">
        <v>202</v>
      </c>
      <c r="E269" s="43"/>
      <c r="F269" s="264" t="s">
        <v>872</v>
      </c>
      <c r="G269" s="43"/>
      <c r="H269" s="43"/>
      <c r="I269" s="221"/>
      <c r="J269" s="43"/>
      <c r="K269" s="43"/>
      <c r="L269" s="44"/>
      <c r="M269" s="324"/>
      <c r="N269" s="325"/>
      <c r="O269" s="326"/>
      <c r="P269" s="326"/>
      <c r="Q269" s="326"/>
      <c r="R269" s="326"/>
      <c r="S269" s="326"/>
      <c r="T269" s="327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8" t="s">
        <v>202</v>
      </c>
      <c r="AU269" s="18" t="s">
        <v>92</v>
      </c>
    </row>
    <row r="270" spans="1:31" s="2" customFormat="1" ht="6.95" customHeight="1">
      <c r="A270" s="41"/>
      <c r="B270" s="69"/>
      <c r="C270" s="70"/>
      <c r="D270" s="70"/>
      <c r="E270" s="70"/>
      <c r="F270" s="70"/>
      <c r="G270" s="70"/>
      <c r="H270" s="70"/>
      <c r="I270" s="70"/>
      <c r="J270" s="70"/>
      <c r="K270" s="70"/>
      <c r="L270" s="44"/>
      <c r="M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</row>
  </sheetData>
  <sheetProtection password="CC35" sheet="1" objects="1" scenarios="1" formatColumns="0" formatRows="0" autoFilter="0"/>
  <autoFilter ref="C136:K269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145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146</v>
      </c>
      <c r="L8" s="21"/>
    </row>
    <row r="9" spans="1:31" s="2" customFormat="1" ht="16.5" customHeight="1">
      <c r="A9" s="41"/>
      <c r="B9" s="44"/>
      <c r="C9" s="41"/>
      <c r="D9" s="41"/>
      <c r="E9" s="167" t="s">
        <v>2345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1698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2346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2347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2348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2349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148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139</v>
      </c>
      <c r="E33" s="41"/>
      <c r="F33" s="41"/>
      <c r="G33" s="41"/>
      <c r="H33" s="41"/>
      <c r="I33" s="41"/>
      <c r="J33" s="175">
        <f>J106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ROUND((SUM(BE106:BE113)+SUM(BE135:BE481)),2)</f>
        <v>0</v>
      </c>
      <c r="G37" s="41"/>
      <c r="H37" s="41"/>
      <c r="I37" s="182">
        <v>0.21</v>
      </c>
      <c r="J37" s="181">
        <f>ROUND(((SUM(BE106:BE113)+SUM(BE135:BE481))*I37),2)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ROUND((SUM(BF106:BF113)+SUM(BF135:BF481)),2)</f>
        <v>0</v>
      </c>
      <c r="G38" s="41"/>
      <c r="H38" s="41"/>
      <c r="I38" s="182">
        <v>0.15</v>
      </c>
      <c r="J38" s="181">
        <f>ROUND(((SUM(BF106:BF113)+SUM(BF135:BF481))*I38),2)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ROUND((SUM(BG106:BG113)+SUM(BG135:BG481)),2)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ROUND((SUM(BH106:BH113)+SUM(BH135:BH481)),2)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ROUND((SUM(BI106:BI113)+SUM(BI135:BI481)),2)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149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2345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1698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D1.4b - Zařízení silnoproudé elektrotechniky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 xml:space="preserve"> 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>Klimešová Miroslava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150</v>
      </c>
      <c r="D96" s="160"/>
      <c r="E96" s="160"/>
      <c r="F96" s="160"/>
      <c r="G96" s="160"/>
      <c r="H96" s="160"/>
      <c r="I96" s="160"/>
      <c r="J96" s="203" t="s">
        <v>151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152</v>
      </c>
      <c r="D98" s="43"/>
      <c r="E98" s="43"/>
      <c r="F98" s="43"/>
      <c r="G98" s="43"/>
      <c r="H98" s="43"/>
      <c r="I98" s="43"/>
      <c r="J98" s="113">
        <f>J135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153</v>
      </c>
    </row>
    <row r="99" spans="1:31" s="9" customFormat="1" ht="24.95" customHeight="1">
      <c r="A99" s="9"/>
      <c r="B99" s="205"/>
      <c r="C99" s="206"/>
      <c r="D99" s="207" t="s">
        <v>164</v>
      </c>
      <c r="E99" s="208"/>
      <c r="F99" s="208"/>
      <c r="G99" s="208"/>
      <c r="H99" s="208"/>
      <c r="I99" s="208"/>
      <c r="J99" s="209">
        <f>J136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2350</v>
      </c>
      <c r="E100" s="213"/>
      <c r="F100" s="213"/>
      <c r="G100" s="213"/>
      <c r="H100" s="213"/>
      <c r="I100" s="213"/>
      <c r="J100" s="214">
        <f>J137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2351</v>
      </c>
      <c r="E101" s="213"/>
      <c r="F101" s="213"/>
      <c r="G101" s="213"/>
      <c r="H101" s="213"/>
      <c r="I101" s="213"/>
      <c r="J101" s="214">
        <f>J421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5"/>
      <c r="C102" s="206"/>
      <c r="D102" s="207" t="s">
        <v>1414</v>
      </c>
      <c r="E102" s="208"/>
      <c r="F102" s="208"/>
      <c r="G102" s="208"/>
      <c r="H102" s="208"/>
      <c r="I102" s="208"/>
      <c r="J102" s="209">
        <f>J439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2352</v>
      </c>
      <c r="E103" s="213"/>
      <c r="F103" s="213"/>
      <c r="G103" s="213"/>
      <c r="H103" s="213"/>
      <c r="I103" s="213"/>
      <c r="J103" s="214">
        <f>J440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173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174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134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175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134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176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134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177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134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178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134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179</v>
      </c>
      <c r="E112" s="43"/>
      <c r="F112" s="43"/>
      <c r="G112" s="43"/>
      <c r="H112" s="43"/>
      <c r="I112" s="43"/>
      <c r="J112" s="151">
        <f>ROUND(J32*T112,2)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180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144</v>
      </c>
      <c r="D114" s="160"/>
      <c r="E114" s="160"/>
      <c r="F114" s="160"/>
      <c r="G114" s="160"/>
      <c r="H114" s="160"/>
      <c r="I114" s="160"/>
      <c r="J114" s="161">
        <f>ROUND(J98+J106,2)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181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146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1"/>
      <c r="B125" s="42"/>
      <c r="C125" s="43"/>
      <c r="D125" s="43"/>
      <c r="E125" s="201" t="s">
        <v>2345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1698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E11</f>
        <v>D1.4b - Zařízení silnoproudé elektrotechniky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F14</f>
        <v xml:space="preserve"> </v>
      </c>
      <c r="G129" s="43"/>
      <c r="H129" s="43"/>
      <c r="I129" s="33" t="s">
        <v>22</v>
      </c>
      <c r="J129" s="82" t="str">
        <f>IF(J14="","",J14)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E17</f>
        <v>Střední průmyslová škola Ostrov , Klínovecká 1197</v>
      </c>
      <c r="G131" s="43"/>
      <c r="H131" s="43"/>
      <c r="I131" s="33" t="s">
        <v>31</v>
      </c>
      <c r="J131" s="37" t="str">
        <f>E23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5.15" customHeight="1">
      <c r="A132" s="41"/>
      <c r="B132" s="42"/>
      <c r="C132" s="33" t="s">
        <v>29</v>
      </c>
      <c r="D132" s="43"/>
      <c r="E132" s="43"/>
      <c r="F132" s="28" t="str">
        <f>IF(E20="","",E20)</f>
        <v>Vyplň údaj</v>
      </c>
      <c r="G132" s="43"/>
      <c r="H132" s="43"/>
      <c r="I132" s="33" t="s">
        <v>36</v>
      </c>
      <c r="J132" s="37" t="str">
        <f>E26</f>
        <v>Klimešová Miroslava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182</v>
      </c>
      <c r="D134" s="227" t="s">
        <v>67</v>
      </c>
      <c r="E134" s="227" t="s">
        <v>63</v>
      </c>
      <c r="F134" s="227" t="s">
        <v>64</v>
      </c>
      <c r="G134" s="227" t="s">
        <v>183</v>
      </c>
      <c r="H134" s="227" t="s">
        <v>184</v>
      </c>
      <c r="I134" s="227" t="s">
        <v>185</v>
      </c>
      <c r="J134" s="228" t="s">
        <v>151</v>
      </c>
      <c r="K134" s="229" t="s">
        <v>186</v>
      </c>
      <c r="L134" s="230"/>
      <c r="M134" s="103" t="s">
        <v>1</v>
      </c>
      <c r="N134" s="104" t="s">
        <v>46</v>
      </c>
      <c r="O134" s="104" t="s">
        <v>187</v>
      </c>
      <c r="P134" s="104" t="s">
        <v>188</v>
      </c>
      <c r="Q134" s="104" t="s">
        <v>189</v>
      </c>
      <c r="R134" s="104" t="s">
        <v>190</v>
      </c>
      <c r="S134" s="104" t="s">
        <v>191</v>
      </c>
      <c r="T134" s="105" t="s">
        <v>192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193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P136+P439</f>
        <v>0</v>
      </c>
      <c r="Q135" s="107"/>
      <c r="R135" s="233">
        <f>R136+R439</f>
        <v>1.2778394999999996</v>
      </c>
      <c r="S135" s="107"/>
      <c r="T135" s="234">
        <f>T136+T439</f>
        <v>0.49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153</v>
      </c>
      <c r="BK135" s="235">
        <f>BK136+BK439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950</v>
      </c>
      <c r="F136" s="239" t="s">
        <v>951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P137+P421</f>
        <v>0</v>
      </c>
      <c r="Q136" s="244"/>
      <c r="R136" s="245">
        <f>R137+R421</f>
        <v>1.2465899999999996</v>
      </c>
      <c r="S136" s="244"/>
      <c r="T136" s="246">
        <f>T137+T421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92</v>
      </c>
      <c r="AT136" s="248" t="s">
        <v>81</v>
      </c>
      <c r="AU136" s="248" t="s">
        <v>82</v>
      </c>
      <c r="AY136" s="247" t="s">
        <v>195</v>
      </c>
      <c r="BK136" s="249">
        <f>BK137+BK421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21" t="s">
        <v>2353</v>
      </c>
      <c r="F137" s="321" t="s">
        <v>2354</v>
      </c>
      <c r="G137" s="237"/>
      <c r="H137" s="237"/>
      <c r="I137" s="240"/>
      <c r="J137" s="322">
        <f>BK137</f>
        <v>0</v>
      </c>
      <c r="K137" s="237"/>
      <c r="L137" s="242"/>
      <c r="M137" s="243"/>
      <c r="N137" s="244"/>
      <c r="O137" s="244"/>
      <c r="P137" s="245">
        <f>SUM(P138:P420)</f>
        <v>0</v>
      </c>
      <c r="Q137" s="244"/>
      <c r="R137" s="245">
        <f>SUM(R138:R420)</f>
        <v>1.2461299999999997</v>
      </c>
      <c r="S137" s="244"/>
      <c r="T137" s="246">
        <f>SUM(T138:T420)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92</v>
      </c>
      <c r="AT137" s="248" t="s">
        <v>81</v>
      </c>
      <c r="AU137" s="248" t="s">
        <v>90</v>
      </c>
      <c r="AY137" s="247" t="s">
        <v>195</v>
      </c>
      <c r="BK137" s="249">
        <f>SUM(BK138:BK420)</f>
        <v>0</v>
      </c>
    </row>
    <row r="138" spans="1:65" s="2" customFormat="1" ht="24.15" customHeight="1">
      <c r="A138" s="41"/>
      <c r="B138" s="42"/>
      <c r="C138" s="250" t="s">
        <v>90</v>
      </c>
      <c r="D138" s="250" t="s">
        <v>196</v>
      </c>
      <c r="E138" s="251" t="s">
        <v>2355</v>
      </c>
      <c r="F138" s="252" t="s">
        <v>2356</v>
      </c>
      <c r="G138" s="253" t="s">
        <v>215</v>
      </c>
      <c r="H138" s="254">
        <v>35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308</v>
      </c>
      <c r="AT138" s="262" t="s">
        <v>196</v>
      </c>
      <c r="AU138" s="262" t="s">
        <v>92</v>
      </c>
      <c r="AY138" s="18" t="s">
        <v>195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308</v>
      </c>
      <c r="BM138" s="262" t="s">
        <v>2357</v>
      </c>
    </row>
    <row r="139" spans="1:47" s="2" customFormat="1" ht="12">
      <c r="A139" s="41"/>
      <c r="B139" s="42"/>
      <c r="C139" s="43"/>
      <c r="D139" s="263" t="s">
        <v>202</v>
      </c>
      <c r="E139" s="43"/>
      <c r="F139" s="264" t="s">
        <v>2356</v>
      </c>
      <c r="G139" s="43"/>
      <c r="H139" s="43"/>
      <c r="I139" s="221"/>
      <c r="J139" s="43"/>
      <c r="K139" s="43"/>
      <c r="L139" s="44"/>
      <c r="M139" s="265"/>
      <c r="N139" s="266"/>
      <c r="O139" s="94"/>
      <c r="P139" s="94"/>
      <c r="Q139" s="94"/>
      <c r="R139" s="94"/>
      <c r="S139" s="94"/>
      <c r="T139" s="9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202</v>
      </c>
      <c r="AU139" s="18" t="s">
        <v>92</v>
      </c>
    </row>
    <row r="140" spans="1:65" s="2" customFormat="1" ht="21.75" customHeight="1">
      <c r="A140" s="41"/>
      <c r="B140" s="42"/>
      <c r="C140" s="278" t="s">
        <v>92</v>
      </c>
      <c r="D140" s="278" t="s">
        <v>206</v>
      </c>
      <c r="E140" s="279" t="s">
        <v>2358</v>
      </c>
      <c r="F140" s="280" t="s">
        <v>2359</v>
      </c>
      <c r="G140" s="281" t="s">
        <v>215</v>
      </c>
      <c r="H140" s="282">
        <v>36.75</v>
      </c>
      <c r="I140" s="283"/>
      <c r="J140" s="284">
        <f>ROUND(I140*H140,2)</f>
        <v>0</v>
      </c>
      <c r="K140" s="285"/>
      <c r="L140" s="286"/>
      <c r="M140" s="287" t="s">
        <v>1</v>
      </c>
      <c r="N140" s="288" t="s">
        <v>47</v>
      </c>
      <c r="O140" s="94"/>
      <c r="P140" s="260">
        <f>O140*H140</f>
        <v>0</v>
      </c>
      <c r="Q140" s="260">
        <v>0.00022</v>
      </c>
      <c r="R140" s="260">
        <f>Q140*H140</f>
        <v>0.008085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405</v>
      </c>
      <c r="AT140" s="262" t="s">
        <v>206</v>
      </c>
      <c r="AU140" s="262" t="s">
        <v>92</v>
      </c>
      <c r="AY140" s="18" t="s">
        <v>195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308</v>
      </c>
      <c r="BM140" s="262" t="s">
        <v>2360</v>
      </c>
    </row>
    <row r="141" spans="1:47" s="2" customFormat="1" ht="12">
      <c r="A141" s="41"/>
      <c r="B141" s="42"/>
      <c r="C141" s="43"/>
      <c r="D141" s="263" t="s">
        <v>202</v>
      </c>
      <c r="E141" s="43"/>
      <c r="F141" s="264" t="s">
        <v>2359</v>
      </c>
      <c r="G141" s="43"/>
      <c r="H141" s="43"/>
      <c r="I141" s="221"/>
      <c r="J141" s="43"/>
      <c r="K141" s="43"/>
      <c r="L141" s="44"/>
      <c r="M141" s="265"/>
      <c r="N141" s="266"/>
      <c r="O141" s="94"/>
      <c r="P141" s="94"/>
      <c r="Q141" s="94"/>
      <c r="R141" s="94"/>
      <c r="S141" s="94"/>
      <c r="T141" s="9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202</v>
      </c>
      <c r="AU141" s="18" t="s">
        <v>92</v>
      </c>
    </row>
    <row r="142" spans="1:51" s="13" customFormat="1" ht="12">
      <c r="A142" s="13"/>
      <c r="B142" s="267"/>
      <c r="C142" s="268"/>
      <c r="D142" s="263" t="s">
        <v>203</v>
      </c>
      <c r="E142" s="269" t="s">
        <v>1</v>
      </c>
      <c r="F142" s="270" t="s">
        <v>2361</v>
      </c>
      <c r="G142" s="268"/>
      <c r="H142" s="271">
        <v>36.75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7" t="s">
        <v>203</v>
      </c>
      <c r="AU142" s="277" t="s">
        <v>92</v>
      </c>
      <c r="AV142" s="13" t="s">
        <v>92</v>
      </c>
      <c r="AW142" s="13" t="s">
        <v>35</v>
      </c>
      <c r="AX142" s="13" t="s">
        <v>90</v>
      </c>
      <c r="AY142" s="277" t="s">
        <v>195</v>
      </c>
    </row>
    <row r="143" spans="1:65" s="2" customFormat="1" ht="16.5" customHeight="1">
      <c r="A143" s="41"/>
      <c r="B143" s="42"/>
      <c r="C143" s="250" t="s">
        <v>212</v>
      </c>
      <c r="D143" s="250" t="s">
        <v>196</v>
      </c>
      <c r="E143" s="251" t="s">
        <v>2362</v>
      </c>
      <c r="F143" s="252" t="s">
        <v>2363</v>
      </c>
      <c r="G143" s="253" t="s">
        <v>353</v>
      </c>
      <c r="H143" s="254">
        <v>2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308</v>
      </c>
      <c r="AT143" s="262" t="s">
        <v>196</v>
      </c>
      <c r="AU143" s="262" t="s">
        <v>92</v>
      </c>
      <c r="AY143" s="18" t="s">
        <v>195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308</v>
      </c>
      <c r="BM143" s="262" t="s">
        <v>2364</v>
      </c>
    </row>
    <row r="144" spans="1:47" s="2" customFormat="1" ht="12">
      <c r="A144" s="41"/>
      <c r="B144" s="42"/>
      <c r="C144" s="43"/>
      <c r="D144" s="263" t="s">
        <v>202</v>
      </c>
      <c r="E144" s="43"/>
      <c r="F144" s="264" t="s">
        <v>2363</v>
      </c>
      <c r="G144" s="43"/>
      <c r="H144" s="43"/>
      <c r="I144" s="221"/>
      <c r="J144" s="43"/>
      <c r="K144" s="43"/>
      <c r="L144" s="44"/>
      <c r="M144" s="265"/>
      <c r="N144" s="266"/>
      <c r="O144" s="94"/>
      <c r="P144" s="94"/>
      <c r="Q144" s="94"/>
      <c r="R144" s="94"/>
      <c r="S144" s="94"/>
      <c r="T144" s="95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8" t="s">
        <v>202</v>
      </c>
      <c r="AU144" s="18" t="s">
        <v>92</v>
      </c>
    </row>
    <row r="145" spans="1:65" s="2" customFormat="1" ht="24.15" customHeight="1">
      <c r="A145" s="41"/>
      <c r="B145" s="42"/>
      <c r="C145" s="278" t="s">
        <v>200</v>
      </c>
      <c r="D145" s="278" t="s">
        <v>206</v>
      </c>
      <c r="E145" s="279" t="s">
        <v>2365</v>
      </c>
      <c r="F145" s="280" t="s">
        <v>2366</v>
      </c>
      <c r="G145" s="281" t="s">
        <v>353</v>
      </c>
      <c r="H145" s="282">
        <v>2</v>
      </c>
      <c r="I145" s="283"/>
      <c r="J145" s="284">
        <f>ROUND(I145*H145,2)</f>
        <v>0</v>
      </c>
      <c r="K145" s="285"/>
      <c r="L145" s="286"/>
      <c r="M145" s="287" t="s">
        <v>1</v>
      </c>
      <c r="N145" s="288" t="s">
        <v>47</v>
      </c>
      <c r="O145" s="94"/>
      <c r="P145" s="260">
        <f>O145*H145</f>
        <v>0</v>
      </c>
      <c r="Q145" s="260">
        <v>5E-05</v>
      </c>
      <c r="R145" s="260">
        <f>Q145*H145</f>
        <v>0.0001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405</v>
      </c>
      <c r="AT145" s="262" t="s">
        <v>206</v>
      </c>
      <c r="AU145" s="262" t="s">
        <v>92</v>
      </c>
      <c r="AY145" s="18" t="s">
        <v>195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308</v>
      </c>
      <c r="BM145" s="262" t="s">
        <v>2367</v>
      </c>
    </row>
    <row r="146" spans="1:47" s="2" customFormat="1" ht="12">
      <c r="A146" s="41"/>
      <c r="B146" s="42"/>
      <c r="C146" s="43"/>
      <c r="D146" s="263" t="s">
        <v>202</v>
      </c>
      <c r="E146" s="43"/>
      <c r="F146" s="264" t="s">
        <v>2366</v>
      </c>
      <c r="G146" s="43"/>
      <c r="H146" s="43"/>
      <c r="I146" s="221"/>
      <c r="J146" s="43"/>
      <c r="K146" s="43"/>
      <c r="L146" s="44"/>
      <c r="M146" s="265"/>
      <c r="N146" s="266"/>
      <c r="O146" s="94"/>
      <c r="P146" s="94"/>
      <c r="Q146" s="94"/>
      <c r="R146" s="94"/>
      <c r="S146" s="94"/>
      <c r="T146" s="95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202</v>
      </c>
      <c r="AU146" s="18" t="s">
        <v>92</v>
      </c>
    </row>
    <row r="147" spans="1:65" s="2" customFormat="1" ht="21.75" customHeight="1">
      <c r="A147" s="41"/>
      <c r="B147" s="42"/>
      <c r="C147" s="250" t="s">
        <v>240</v>
      </c>
      <c r="D147" s="250" t="s">
        <v>196</v>
      </c>
      <c r="E147" s="251" t="s">
        <v>2368</v>
      </c>
      <c r="F147" s="252" t="s">
        <v>2369</v>
      </c>
      <c r="G147" s="253" t="s">
        <v>353</v>
      </c>
      <c r="H147" s="254">
        <v>31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308</v>
      </c>
      <c r="AT147" s="262" t="s">
        <v>196</v>
      </c>
      <c r="AU147" s="262" t="s">
        <v>92</v>
      </c>
      <c r="AY147" s="18" t="s">
        <v>195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308</v>
      </c>
      <c r="BM147" s="262" t="s">
        <v>2370</v>
      </c>
    </row>
    <row r="148" spans="1:47" s="2" customFormat="1" ht="12">
      <c r="A148" s="41"/>
      <c r="B148" s="42"/>
      <c r="C148" s="43"/>
      <c r="D148" s="263" t="s">
        <v>202</v>
      </c>
      <c r="E148" s="43"/>
      <c r="F148" s="264" t="s">
        <v>2369</v>
      </c>
      <c r="G148" s="43"/>
      <c r="H148" s="43"/>
      <c r="I148" s="221"/>
      <c r="J148" s="43"/>
      <c r="K148" s="43"/>
      <c r="L148" s="44"/>
      <c r="M148" s="265"/>
      <c r="N148" s="266"/>
      <c r="O148" s="94"/>
      <c r="P148" s="94"/>
      <c r="Q148" s="94"/>
      <c r="R148" s="94"/>
      <c r="S148" s="94"/>
      <c r="T148" s="95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202</v>
      </c>
      <c r="AU148" s="18" t="s">
        <v>92</v>
      </c>
    </row>
    <row r="149" spans="1:65" s="2" customFormat="1" ht="21.75" customHeight="1">
      <c r="A149" s="41"/>
      <c r="B149" s="42"/>
      <c r="C149" s="278" t="s">
        <v>247</v>
      </c>
      <c r="D149" s="278" t="s">
        <v>206</v>
      </c>
      <c r="E149" s="279" t="s">
        <v>2371</v>
      </c>
      <c r="F149" s="280" t="s">
        <v>2372</v>
      </c>
      <c r="G149" s="281" t="s">
        <v>353</v>
      </c>
      <c r="H149" s="282">
        <v>31</v>
      </c>
      <c r="I149" s="283"/>
      <c r="J149" s="284">
        <f>ROUND(I149*H149,2)</f>
        <v>0</v>
      </c>
      <c r="K149" s="285"/>
      <c r="L149" s="286"/>
      <c r="M149" s="287" t="s">
        <v>1</v>
      </c>
      <c r="N149" s="288" t="s">
        <v>47</v>
      </c>
      <c r="O149" s="94"/>
      <c r="P149" s="260">
        <f>O149*H149</f>
        <v>0</v>
      </c>
      <c r="Q149" s="260">
        <v>4E-05</v>
      </c>
      <c r="R149" s="260">
        <f>Q149*H149</f>
        <v>0.00124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405</v>
      </c>
      <c r="AT149" s="262" t="s">
        <v>206</v>
      </c>
      <c r="AU149" s="262" t="s">
        <v>92</v>
      </c>
      <c r="AY149" s="18" t="s">
        <v>195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308</v>
      </c>
      <c r="BM149" s="262" t="s">
        <v>2373</v>
      </c>
    </row>
    <row r="150" spans="1:47" s="2" customFormat="1" ht="12">
      <c r="A150" s="41"/>
      <c r="B150" s="42"/>
      <c r="C150" s="43"/>
      <c r="D150" s="263" t="s">
        <v>202</v>
      </c>
      <c r="E150" s="43"/>
      <c r="F150" s="264" t="s">
        <v>2372</v>
      </c>
      <c r="G150" s="43"/>
      <c r="H150" s="43"/>
      <c r="I150" s="221"/>
      <c r="J150" s="43"/>
      <c r="K150" s="43"/>
      <c r="L150" s="44"/>
      <c r="M150" s="265"/>
      <c r="N150" s="266"/>
      <c r="O150" s="94"/>
      <c r="P150" s="94"/>
      <c r="Q150" s="94"/>
      <c r="R150" s="94"/>
      <c r="S150" s="94"/>
      <c r="T150" s="95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8" t="s">
        <v>202</v>
      </c>
      <c r="AU150" s="18" t="s">
        <v>92</v>
      </c>
    </row>
    <row r="151" spans="1:65" s="2" customFormat="1" ht="16.5" customHeight="1">
      <c r="A151" s="41"/>
      <c r="B151" s="42"/>
      <c r="C151" s="250" t="s">
        <v>252</v>
      </c>
      <c r="D151" s="250" t="s">
        <v>196</v>
      </c>
      <c r="E151" s="251" t="s">
        <v>2374</v>
      </c>
      <c r="F151" s="252" t="s">
        <v>2375</v>
      </c>
      <c r="G151" s="253" t="s">
        <v>353</v>
      </c>
      <c r="H151" s="254">
        <v>25</v>
      </c>
      <c r="I151" s="255"/>
      <c r="J151" s="256">
        <f>ROUND(I151*H151,2)</f>
        <v>0</v>
      </c>
      <c r="K151" s="257"/>
      <c r="L151" s="44"/>
      <c r="M151" s="258" t="s">
        <v>1</v>
      </c>
      <c r="N151" s="259" t="s">
        <v>47</v>
      </c>
      <c r="O151" s="94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308</v>
      </c>
      <c r="AT151" s="262" t="s">
        <v>196</v>
      </c>
      <c r="AU151" s="262" t="s">
        <v>92</v>
      </c>
      <c r="AY151" s="18" t="s">
        <v>195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308</v>
      </c>
      <c r="BM151" s="262" t="s">
        <v>2376</v>
      </c>
    </row>
    <row r="152" spans="1:47" s="2" customFormat="1" ht="12">
      <c r="A152" s="41"/>
      <c r="B152" s="42"/>
      <c r="C152" s="43"/>
      <c r="D152" s="263" t="s">
        <v>202</v>
      </c>
      <c r="E152" s="43"/>
      <c r="F152" s="264" t="s">
        <v>2375</v>
      </c>
      <c r="G152" s="43"/>
      <c r="H152" s="43"/>
      <c r="I152" s="221"/>
      <c r="J152" s="43"/>
      <c r="K152" s="43"/>
      <c r="L152" s="44"/>
      <c r="M152" s="265"/>
      <c r="N152" s="266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202</v>
      </c>
      <c r="AU152" s="18" t="s">
        <v>92</v>
      </c>
    </row>
    <row r="153" spans="1:65" s="2" customFormat="1" ht="24.15" customHeight="1">
      <c r="A153" s="41"/>
      <c r="B153" s="42"/>
      <c r="C153" s="278" t="s">
        <v>209</v>
      </c>
      <c r="D153" s="278" t="s">
        <v>206</v>
      </c>
      <c r="E153" s="279" t="s">
        <v>2377</v>
      </c>
      <c r="F153" s="280" t="s">
        <v>2378</v>
      </c>
      <c r="G153" s="281" t="s">
        <v>353</v>
      </c>
      <c r="H153" s="282">
        <v>25</v>
      </c>
      <c r="I153" s="283"/>
      <c r="J153" s="284">
        <f>ROUND(I153*H153,2)</f>
        <v>0</v>
      </c>
      <c r="K153" s="285"/>
      <c r="L153" s="286"/>
      <c r="M153" s="287" t="s">
        <v>1</v>
      </c>
      <c r="N153" s="288" t="s">
        <v>47</v>
      </c>
      <c r="O153" s="94"/>
      <c r="P153" s="260">
        <f>O153*H153</f>
        <v>0</v>
      </c>
      <c r="Q153" s="260">
        <v>9E-05</v>
      </c>
      <c r="R153" s="260">
        <f>Q153*H153</f>
        <v>0.0022500000000000003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405</v>
      </c>
      <c r="AT153" s="262" t="s">
        <v>206</v>
      </c>
      <c r="AU153" s="262" t="s">
        <v>92</v>
      </c>
      <c r="AY153" s="18" t="s">
        <v>195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308</v>
      </c>
      <c r="BM153" s="262" t="s">
        <v>2379</v>
      </c>
    </row>
    <row r="154" spans="1:47" s="2" customFormat="1" ht="12">
      <c r="A154" s="41"/>
      <c r="B154" s="42"/>
      <c r="C154" s="43"/>
      <c r="D154" s="263" t="s">
        <v>202</v>
      </c>
      <c r="E154" s="43"/>
      <c r="F154" s="264" t="s">
        <v>2378</v>
      </c>
      <c r="G154" s="43"/>
      <c r="H154" s="43"/>
      <c r="I154" s="221"/>
      <c r="J154" s="43"/>
      <c r="K154" s="43"/>
      <c r="L154" s="44"/>
      <c r="M154" s="265"/>
      <c r="N154" s="266"/>
      <c r="O154" s="94"/>
      <c r="P154" s="94"/>
      <c r="Q154" s="94"/>
      <c r="R154" s="94"/>
      <c r="S154" s="94"/>
      <c r="T154" s="9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8" t="s">
        <v>202</v>
      </c>
      <c r="AU154" s="18" t="s">
        <v>92</v>
      </c>
    </row>
    <row r="155" spans="1:65" s="2" customFormat="1" ht="24.15" customHeight="1">
      <c r="A155" s="41"/>
      <c r="B155" s="42"/>
      <c r="C155" s="250" t="s">
        <v>263</v>
      </c>
      <c r="D155" s="250" t="s">
        <v>196</v>
      </c>
      <c r="E155" s="251" t="s">
        <v>2380</v>
      </c>
      <c r="F155" s="252" t="s">
        <v>2381</v>
      </c>
      <c r="G155" s="253" t="s">
        <v>353</v>
      </c>
      <c r="H155" s="254">
        <v>20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308</v>
      </c>
      <c r="AT155" s="262" t="s">
        <v>196</v>
      </c>
      <c r="AU155" s="262" t="s">
        <v>92</v>
      </c>
      <c r="AY155" s="18" t="s">
        <v>195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308</v>
      </c>
      <c r="BM155" s="262" t="s">
        <v>2382</v>
      </c>
    </row>
    <row r="156" spans="1:47" s="2" customFormat="1" ht="12">
      <c r="A156" s="41"/>
      <c r="B156" s="42"/>
      <c r="C156" s="43"/>
      <c r="D156" s="263" t="s">
        <v>202</v>
      </c>
      <c r="E156" s="43"/>
      <c r="F156" s="264" t="s">
        <v>2381</v>
      </c>
      <c r="G156" s="43"/>
      <c r="H156" s="43"/>
      <c r="I156" s="221"/>
      <c r="J156" s="43"/>
      <c r="K156" s="43"/>
      <c r="L156" s="44"/>
      <c r="M156" s="265"/>
      <c r="N156" s="266"/>
      <c r="O156" s="94"/>
      <c r="P156" s="94"/>
      <c r="Q156" s="94"/>
      <c r="R156" s="94"/>
      <c r="S156" s="94"/>
      <c r="T156" s="95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8" t="s">
        <v>202</v>
      </c>
      <c r="AU156" s="18" t="s">
        <v>92</v>
      </c>
    </row>
    <row r="157" spans="1:65" s="2" customFormat="1" ht="24.15" customHeight="1">
      <c r="A157" s="41"/>
      <c r="B157" s="42"/>
      <c r="C157" s="278" t="s">
        <v>99</v>
      </c>
      <c r="D157" s="278" t="s">
        <v>206</v>
      </c>
      <c r="E157" s="279" t="s">
        <v>2383</v>
      </c>
      <c r="F157" s="280" t="s">
        <v>2384</v>
      </c>
      <c r="G157" s="281" t="s">
        <v>353</v>
      </c>
      <c r="H157" s="282">
        <v>20</v>
      </c>
      <c r="I157" s="283"/>
      <c r="J157" s="284">
        <f>ROUND(I157*H157,2)</f>
        <v>0</v>
      </c>
      <c r="K157" s="285"/>
      <c r="L157" s="286"/>
      <c r="M157" s="287" t="s">
        <v>1</v>
      </c>
      <c r="N157" s="288" t="s">
        <v>47</v>
      </c>
      <c r="O157" s="94"/>
      <c r="P157" s="260">
        <f>O157*H157</f>
        <v>0</v>
      </c>
      <c r="Q157" s="260">
        <v>0.00015</v>
      </c>
      <c r="R157" s="260">
        <f>Q157*H157</f>
        <v>0.0029999999999999996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405</v>
      </c>
      <c r="AT157" s="262" t="s">
        <v>206</v>
      </c>
      <c r="AU157" s="262" t="s">
        <v>92</v>
      </c>
      <c r="AY157" s="18" t="s">
        <v>195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308</v>
      </c>
      <c r="BM157" s="262" t="s">
        <v>2385</v>
      </c>
    </row>
    <row r="158" spans="1:47" s="2" customFormat="1" ht="12">
      <c r="A158" s="41"/>
      <c r="B158" s="42"/>
      <c r="C158" s="43"/>
      <c r="D158" s="263" t="s">
        <v>202</v>
      </c>
      <c r="E158" s="43"/>
      <c r="F158" s="264" t="s">
        <v>2384</v>
      </c>
      <c r="G158" s="43"/>
      <c r="H158" s="43"/>
      <c r="I158" s="221"/>
      <c r="J158" s="43"/>
      <c r="K158" s="43"/>
      <c r="L158" s="44"/>
      <c r="M158" s="265"/>
      <c r="N158" s="266"/>
      <c r="O158" s="94"/>
      <c r="P158" s="94"/>
      <c r="Q158" s="94"/>
      <c r="R158" s="94"/>
      <c r="S158" s="94"/>
      <c r="T158" s="9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8" t="s">
        <v>202</v>
      </c>
      <c r="AU158" s="18" t="s">
        <v>92</v>
      </c>
    </row>
    <row r="159" spans="1:65" s="2" customFormat="1" ht="24.15" customHeight="1">
      <c r="A159" s="41"/>
      <c r="B159" s="42"/>
      <c r="C159" s="278" t="s">
        <v>277</v>
      </c>
      <c r="D159" s="278" t="s">
        <v>206</v>
      </c>
      <c r="E159" s="279" t="s">
        <v>2386</v>
      </c>
      <c r="F159" s="280" t="s">
        <v>2387</v>
      </c>
      <c r="G159" s="281" t="s">
        <v>353</v>
      </c>
      <c r="H159" s="282">
        <v>20</v>
      </c>
      <c r="I159" s="283"/>
      <c r="J159" s="284">
        <f>ROUND(I159*H159,2)</f>
        <v>0</v>
      </c>
      <c r="K159" s="285"/>
      <c r="L159" s="286"/>
      <c r="M159" s="287" t="s">
        <v>1</v>
      </c>
      <c r="N159" s="288" t="s">
        <v>47</v>
      </c>
      <c r="O159" s="94"/>
      <c r="P159" s="260">
        <f>O159*H159</f>
        <v>0</v>
      </c>
      <c r="Q159" s="260">
        <v>4E-05</v>
      </c>
      <c r="R159" s="260">
        <f>Q159*H159</f>
        <v>0.0008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405</v>
      </c>
      <c r="AT159" s="262" t="s">
        <v>206</v>
      </c>
      <c r="AU159" s="262" t="s">
        <v>92</v>
      </c>
      <c r="AY159" s="18" t="s">
        <v>195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308</v>
      </c>
      <c r="BM159" s="262" t="s">
        <v>2388</v>
      </c>
    </row>
    <row r="160" spans="1:47" s="2" customFormat="1" ht="12">
      <c r="A160" s="41"/>
      <c r="B160" s="42"/>
      <c r="C160" s="43"/>
      <c r="D160" s="263" t="s">
        <v>202</v>
      </c>
      <c r="E160" s="43"/>
      <c r="F160" s="264" t="s">
        <v>2387</v>
      </c>
      <c r="G160" s="43"/>
      <c r="H160" s="43"/>
      <c r="I160" s="221"/>
      <c r="J160" s="43"/>
      <c r="K160" s="43"/>
      <c r="L160" s="44"/>
      <c r="M160" s="265"/>
      <c r="N160" s="266"/>
      <c r="O160" s="94"/>
      <c r="P160" s="94"/>
      <c r="Q160" s="94"/>
      <c r="R160" s="94"/>
      <c r="S160" s="94"/>
      <c r="T160" s="95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8" t="s">
        <v>202</v>
      </c>
      <c r="AU160" s="18" t="s">
        <v>92</v>
      </c>
    </row>
    <row r="161" spans="1:65" s="2" customFormat="1" ht="33" customHeight="1">
      <c r="A161" s="41"/>
      <c r="B161" s="42"/>
      <c r="C161" s="250" t="s">
        <v>287</v>
      </c>
      <c r="D161" s="250" t="s">
        <v>196</v>
      </c>
      <c r="E161" s="251" t="s">
        <v>2389</v>
      </c>
      <c r="F161" s="252" t="s">
        <v>2390</v>
      </c>
      <c r="G161" s="253" t="s">
        <v>215</v>
      </c>
      <c r="H161" s="254">
        <v>200</v>
      </c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308</v>
      </c>
      <c r="AT161" s="262" t="s">
        <v>196</v>
      </c>
      <c r="AU161" s="262" t="s">
        <v>92</v>
      </c>
      <c r="AY161" s="18" t="s">
        <v>195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308</v>
      </c>
      <c r="BM161" s="262" t="s">
        <v>2391</v>
      </c>
    </row>
    <row r="162" spans="1:47" s="2" customFormat="1" ht="12">
      <c r="A162" s="41"/>
      <c r="B162" s="42"/>
      <c r="C162" s="43"/>
      <c r="D162" s="263" t="s">
        <v>202</v>
      </c>
      <c r="E162" s="43"/>
      <c r="F162" s="264" t="s">
        <v>2390</v>
      </c>
      <c r="G162" s="43"/>
      <c r="H162" s="43"/>
      <c r="I162" s="221"/>
      <c r="J162" s="43"/>
      <c r="K162" s="43"/>
      <c r="L162" s="44"/>
      <c r="M162" s="265"/>
      <c r="N162" s="266"/>
      <c r="O162" s="94"/>
      <c r="P162" s="94"/>
      <c r="Q162" s="94"/>
      <c r="R162" s="94"/>
      <c r="S162" s="94"/>
      <c r="T162" s="95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8" t="s">
        <v>202</v>
      </c>
      <c r="AU162" s="18" t="s">
        <v>92</v>
      </c>
    </row>
    <row r="163" spans="1:65" s="2" customFormat="1" ht="24.15" customHeight="1">
      <c r="A163" s="41"/>
      <c r="B163" s="42"/>
      <c r="C163" s="278" t="s">
        <v>292</v>
      </c>
      <c r="D163" s="278" t="s">
        <v>206</v>
      </c>
      <c r="E163" s="279" t="s">
        <v>2392</v>
      </c>
      <c r="F163" s="280" t="s">
        <v>2393</v>
      </c>
      <c r="G163" s="281" t="s">
        <v>215</v>
      </c>
      <c r="H163" s="282">
        <v>115</v>
      </c>
      <c r="I163" s="283"/>
      <c r="J163" s="284">
        <f>ROUND(I163*H163,2)</f>
        <v>0</v>
      </c>
      <c r="K163" s="285"/>
      <c r="L163" s="286"/>
      <c r="M163" s="287" t="s">
        <v>1</v>
      </c>
      <c r="N163" s="288" t="s">
        <v>47</v>
      </c>
      <c r="O163" s="94"/>
      <c r="P163" s="260">
        <f>O163*H163</f>
        <v>0</v>
      </c>
      <c r="Q163" s="260">
        <v>7E-05</v>
      </c>
      <c r="R163" s="260">
        <f>Q163*H163</f>
        <v>0.00805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405</v>
      </c>
      <c r="AT163" s="262" t="s">
        <v>206</v>
      </c>
      <c r="AU163" s="262" t="s">
        <v>92</v>
      </c>
      <c r="AY163" s="18" t="s">
        <v>195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308</v>
      </c>
      <c r="BM163" s="262" t="s">
        <v>2394</v>
      </c>
    </row>
    <row r="164" spans="1:47" s="2" customFormat="1" ht="12">
      <c r="A164" s="41"/>
      <c r="B164" s="42"/>
      <c r="C164" s="43"/>
      <c r="D164" s="263" t="s">
        <v>202</v>
      </c>
      <c r="E164" s="43"/>
      <c r="F164" s="264" t="s">
        <v>2393</v>
      </c>
      <c r="G164" s="43"/>
      <c r="H164" s="43"/>
      <c r="I164" s="221"/>
      <c r="J164" s="43"/>
      <c r="K164" s="43"/>
      <c r="L164" s="44"/>
      <c r="M164" s="265"/>
      <c r="N164" s="266"/>
      <c r="O164" s="94"/>
      <c r="P164" s="94"/>
      <c r="Q164" s="94"/>
      <c r="R164" s="94"/>
      <c r="S164" s="94"/>
      <c r="T164" s="9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202</v>
      </c>
      <c r="AU164" s="18" t="s">
        <v>92</v>
      </c>
    </row>
    <row r="165" spans="1:51" s="13" customFormat="1" ht="12">
      <c r="A165" s="13"/>
      <c r="B165" s="267"/>
      <c r="C165" s="268"/>
      <c r="D165" s="263" t="s">
        <v>203</v>
      </c>
      <c r="E165" s="269" t="s">
        <v>1</v>
      </c>
      <c r="F165" s="270" t="s">
        <v>2395</v>
      </c>
      <c r="G165" s="268"/>
      <c r="H165" s="271">
        <v>115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7" t="s">
        <v>203</v>
      </c>
      <c r="AU165" s="277" t="s">
        <v>92</v>
      </c>
      <c r="AV165" s="13" t="s">
        <v>92</v>
      </c>
      <c r="AW165" s="13" t="s">
        <v>35</v>
      </c>
      <c r="AX165" s="13" t="s">
        <v>90</v>
      </c>
      <c r="AY165" s="277" t="s">
        <v>195</v>
      </c>
    </row>
    <row r="166" spans="1:65" s="2" customFormat="1" ht="24.15" customHeight="1">
      <c r="A166" s="41"/>
      <c r="B166" s="42"/>
      <c r="C166" s="278" t="s">
        <v>297</v>
      </c>
      <c r="D166" s="278" t="s">
        <v>206</v>
      </c>
      <c r="E166" s="279" t="s">
        <v>2396</v>
      </c>
      <c r="F166" s="280" t="s">
        <v>2397</v>
      </c>
      <c r="G166" s="281" t="s">
        <v>215</v>
      </c>
      <c r="H166" s="282">
        <v>115</v>
      </c>
      <c r="I166" s="283"/>
      <c r="J166" s="284">
        <f>ROUND(I166*H166,2)</f>
        <v>0</v>
      </c>
      <c r="K166" s="285"/>
      <c r="L166" s="286"/>
      <c r="M166" s="287" t="s">
        <v>1</v>
      </c>
      <c r="N166" s="288" t="s">
        <v>47</v>
      </c>
      <c r="O166" s="94"/>
      <c r="P166" s="260">
        <f>O166*H166</f>
        <v>0</v>
      </c>
      <c r="Q166" s="260">
        <v>0.00017</v>
      </c>
      <c r="R166" s="260">
        <f>Q166*H166</f>
        <v>0.01955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405</v>
      </c>
      <c r="AT166" s="262" t="s">
        <v>206</v>
      </c>
      <c r="AU166" s="262" t="s">
        <v>92</v>
      </c>
      <c r="AY166" s="18" t="s">
        <v>195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308</v>
      </c>
      <c r="BM166" s="262" t="s">
        <v>2398</v>
      </c>
    </row>
    <row r="167" spans="1:47" s="2" customFormat="1" ht="12">
      <c r="A167" s="41"/>
      <c r="B167" s="42"/>
      <c r="C167" s="43"/>
      <c r="D167" s="263" t="s">
        <v>202</v>
      </c>
      <c r="E167" s="43"/>
      <c r="F167" s="264" t="s">
        <v>2397</v>
      </c>
      <c r="G167" s="43"/>
      <c r="H167" s="43"/>
      <c r="I167" s="221"/>
      <c r="J167" s="43"/>
      <c r="K167" s="43"/>
      <c r="L167" s="44"/>
      <c r="M167" s="265"/>
      <c r="N167" s="266"/>
      <c r="O167" s="94"/>
      <c r="P167" s="94"/>
      <c r="Q167" s="94"/>
      <c r="R167" s="94"/>
      <c r="S167" s="94"/>
      <c r="T167" s="95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8" t="s">
        <v>202</v>
      </c>
      <c r="AU167" s="18" t="s">
        <v>92</v>
      </c>
    </row>
    <row r="168" spans="1:51" s="13" customFormat="1" ht="12">
      <c r="A168" s="13"/>
      <c r="B168" s="267"/>
      <c r="C168" s="268"/>
      <c r="D168" s="263" t="s">
        <v>203</v>
      </c>
      <c r="E168" s="269" t="s">
        <v>1</v>
      </c>
      <c r="F168" s="270" t="s">
        <v>2395</v>
      </c>
      <c r="G168" s="268"/>
      <c r="H168" s="271">
        <v>115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203</v>
      </c>
      <c r="AU168" s="277" t="s">
        <v>92</v>
      </c>
      <c r="AV168" s="13" t="s">
        <v>92</v>
      </c>
      <c r="AW168" s="13" t="s">
        <v>35</v>
      </c>
      <c r="AX168" s="13" t="s">
        <v>90</v>
      </c>
      <c r="AY168" s="277" t="s">
        <v>195</v>
      </c>
    </row>
    <row r="169" spans="1:65" s="2" customFormat="1" ht="24.15" customHeight="1">
      <c r="A169" s="41"/>
      <c r="B169" s="42"/>
      <c r="C169" s="250" t="s">
        <v>8</v>
      </c>
      <c r="D169" s="250" t="s">
        <v>196</v>
      </c>
      <c r="E169" s="251" t="s">
        <v>2399</v>
      </c>
      <c r="F169" s="252" t="s">
        <v>2400</v>
      </c>
      <c r="G169" s="253" t="s">
        <v>215</v>
      </c>
      <c r="H169" s="254">
        <v>940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308</v>
      </c>
      <c r="AT169" s="262" t="s">
        <v>196</v>
      </c>
      <c r="AU169" s="262" t="s">
        <v>92</v>
      </c>
      <c r="AY169" s="18" t="s">
        <v>195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308</v>
      </c>
      <c r="BM169" s="262" t="s">
        <v>2401</v>
      </c>
    </row>
    <row r="170" spans="1:47" s="2" customFormat="1" ht="12">
      <c r="A170" s="41"/>
      <c r="B170" s="42"/>
      <c r="C170" s="43"/>
      <c r="D170" s="263" t="s">
        <v>202</v>
      </c>
      <c r="E170" s="43"/>
      <c r="F170" s="264" t="s">
        <v>2400</v>
      </c>
      <c r="G170" s="43"/>
      <c r="H170" s="43"/>
      <c r="I170" s="221"/>
      <c r="J170" s="43"/>
      <c r="K170" s="43"/>
      <c r="L170" s="44"/>
      <c r="M170" s="265"/>
      <c r="N170" s="266"/>
      <c r="O170" s="94"/>
      <c r="P170" s="94"/>
      <c r="Q170" s="94"/>
      <c r="R170" s="94"/>
      <c r="S170" s="94"/>
      <c r="T170" s="95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8" t="s">
        <v>202</v>
      </c>
      <c r="AU170" s="18" t="s">
        <v>92</v>
      </c>
    </row>
    <row r="171" spans="1:65" s="2" customFormat="1" ht="24.15" customHeight="1">
      <c r="A171" s="41"/>
      <c r="B171" s="42"/>
      <c r="C171" s="278" t="s">
        <v>308</v>
      </c>
      <c r="D171" s="278" t="s">
        <v>206</v>
      </c>
      <c r="E171" s="279" t="s">
        <v>2402</v>
      </c>
      <c r="F171" s="280" t="s">
        <v>2403</v>
      </c>
      <c r="G171" s="281" t="s">
        <v>215</v>
      </c>
      <c r="H171" s="282">
        <v>1081</v>
      </c>
      <c r="I171" s="283"/>
      <c r="J171" s="284">
        <f>ROUND(I171*H171,2)</f>
        <v>0</v>
      </c>
      <c r="K171" s="285"/>
      <c r="L171" s="286"/>
      <c r="M171" s="287" t="s">
        <v>1</v>
      </c>
      <c r="N171" s="288" t="s">
        <v>47</v>
      </c>
      <c r="O171" s="94"/>
      <c r="P171" s="260">
        <f>O171*H171</f>
        <v>0</v>
      </c>
      <c r="Q171" s="260">
        <v>0.00012</v>
      </c>
      <c r="R171" s="260">
        <f>Q171*H171</f>
        <v>0.12972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405</v>
      </c>
      <c r="AT171" s="262" t="s">
        <v>206</v>
      </c>
      <c r="AU171" s="262" t="s">
        <v>92</v>
      </c>
      <c r="AY171" s="18" t="s">
        <v>195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308</v>
      </c>
      <c r="BM171" s="262" t="s">
        <v>2404</v>
      </c>
    </row>
    <row r="172" spans="1:47" s="2" customFormat="1" ht="12">
      <c r="A172" s="41"/>
      <c r="B172" s="42"/>
      <c r="C172" s="43"/>
      <c r="D172" s="263" t="s">
        <v>202</v>
      </c>
      <c r="E172" s="43"/>
      <c r="F172" s="264" t="s">
        <v>2403</v>
      </c>
      <c r="G172" s="43"/>
      <c r="H172" s="43"/>
      <c r="I172" s="221"/>
      <c r="J172" s="43"/>
      <c r="K172" s="43"/>
      <c r="L172" s="44"/>
      <c r="M172" s="265"/>
      <c r="N172" s="266"/>
      <c r="O172" s="94"/>
      <c r="P172" s="94"/>
      <c r="Q172" s="94"/>
      <c r="R172" s="94"/>
      <c r="S172" s="94"/>
      <c r="T172" s="95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8" t="s">
        <v>202</v>
      </c>
      <c r="AU172" s="18" t="s">
        <v>92</v>
      </c>
    </row>
    <row r="173" spans="1:51" s="13" customFormat="1" ht="12">
      <c r="A173" s="13"/>
      <c r="B173" s="267"/>
      <c r="C173" s="268"/>
      <c r="D173" s="263" t="s">
        <v>203</v>
      </c>
      <c r="E173" s="269" t="s">
        <v>1</v>
      </c>
      <c r="F173" s="270" t="s">
        <v>2405</v>
      </c>
      <c r="G173" s="268"/>
      <c r="H173" s="271">
        <v>820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7" t="s">
        <v>203</v>
      </c>
      <c r="AU173" s="277" t="s">
        <v>92</v>
      </c>
      <c r="AV173" s="13" t="s">
        <v>92</v>
      </c>
      <c r="AW173" s="13" t="s">
        <v>35</v>
      </c>
      <c r="AX173" s="13" t="s">
        <v>82</v>
      </c>
      <c r="AY173" s="277" t="s">
        <v>195</v>
      </c>
    </row>
    <row r="174" spans="1:51" s="13" customFormat="1" ht="12">
      <c r="A174" s="13"/>
      <c r="B174" s="267"/>
      <c r="C174" s="268"/>
      <c r="D174" s="263" t="s">
        <v>203</v>
      </c>
      <c r="E174" s="269" t="s">
        <v>1</v>
      </c>
      <c r="F174" s="270" t="s">
        <v>2406</v>
      </c>
      <c r="G174" s="268"/>
      <c r="H174" s="271">
        <v>120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7" t="s">
        <v>203</v>
      </c>
      <c r="AU174" s="277" t="s">
        <v>92</v>
      </c>
      <c r="AV174" s="13" t="s">
        <v>92</v>
      </c>
      <c r="AW174" s="13" t="s">
        <v>35</v>
      </c>
      <c r="AX174" s="13" t="s">
        <v>82</v>
      </c>
      <c r="AY174" s="277" t="s">
        <v>195</v>
      </c>
    </row>
    <row r="175" spans="1:51" s="15" customFormat="1" ht="12">
      <c r="A175" s="15"/>
      <c r="B175" s="299"/>
      <c r="C175" s="300"/>
      <c r="D175" s="263" t="s">
        <v>203</v>
      </c>
      <c r="E175" s="301" t="s">
        <v>1</v>
      </c>
      <c r="F175" s="302" t="s">
        <v>234</v>
      </c>
      <c r="G175" s="300"/>
      <c r="H175" s="303">
        <v>940</v>
      </c>
      <c r="I175" s="304"/>
      <c r="J175" s="300"/>
      <c r="K175" s="300"/>
      <c r="L175" s="305"/>
      <c r="M175" s="306"/>
      <c r="N175" s="307"/>
      <c r="O175" s="307"/>
      <c r="P175" s="307"/>
      <c r="Q175" s="307"/>
      <c r="R175" s="307"/>
      <c r="S175" s="307"/>
      <c r="T175" s="30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309" t="s">
        <v>203</v>
      </c>
      <c r="AU175" s="309" t="s">
        <v>92</v>
      </c>
      <c r="AV175" s="15" t="s">
        <v>200</v>
      </c>
      <c r="AW175" s="15" t="s">
        <v>35</v>
      </c>
      <c r="AX175" s="15" t="s">
        <v>82</v>
      </c>
      <c r="AY175" s="309" t="s">
        <v>195</v>
      </c>
    </row>
    <row r="176" spans="1:51" s="13" customFormat="1" ht="12">
      <c r="A176" s="13"/>
      <c r="B176" s="267"/>
      <c r="C176" s="268"/>
      <c r="D176" s="263" t="s">
        <v>203</v>
      </c>
      <c r="E176" s="269" t="s">
        <v>1</v>
      </c>
      <c r="F176" s="270" t="s">
        <v>2407</v>
      </c>
      <c r="G176" s="268"/>
      <c r="H176" s="271">
        <v>1081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7" t="s">
        <v>203</v>
      </c>
      <c r="AU176" s="277" t="s">
        <v>92</v>
      </c>
      <c r="AV176" s="13" t="s">
        <v>92</v>
      </c>
      <c r="AW176" s="13" t="s">
        <v>35</v>
      </c>
      <c r="AX176" s="13" t="s">
        <v>90</v>
      </c>
      <c r="AY176" s="277" t="s">
        <v>195</v>
      </c>
    </row>
    <row r="177" spans="1:65" s="2" customFormat="1" ht="33" customHeight="1">
      <c r="A177" s="41"/>
      <c r="B177" s="42"/>
      <c r="C177" s="250" t="s">
        <v>315</v>
      </c>
      <c r="D177" s="250" t="s">
        <v>196</v>
      </c>
      <c r="E177" s="251" t="s">
        <v>2408</v>
      </c>
      <c r="F177" s="252" t="s">
        <v>2409</v>
      </c>
      <c r="G177" s="253" t="s">
        <v>215</v>
      </c>
      <c r="H177" s="254">
        <v>600</v>
      </c>
      <c r="I177" s="255"/>
      <c r="J177" s="256">
        <f>ROUND(I177*H177,2)</f>
        <v>0</v>
      </c>
      <c r="K177" s="257"/>
      <c r="L177" s="44"/>
      <c r="M177" s="258" t="s">
        <v>1</v>
      </c>
      <c r="N177" s="259" t="s">
        <v>47</v>
      </c>
      <c r="O177" s="94"/>
      <c r="P177" s="260">
        <f>O177*H177</f>
        <v>0</v>
      </c>
      <c r="Q177" s="260">
        <v>0</v>
      </c>
      <c r="R177" s="260">
        <f>Q177*H177</f>
        <v>0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308</v>
      </c>
      <c r="AT177" s="262" t="s">
        <v>196</v>
      </c>
      <c r="AU177" s="262" t="s">
        <v>92</v>
      </c>
      <c r="AY177" s="18" t="s">
        <v>195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308</v>
      </c>
      <c r="BM177" s="262" t="s">
        <v>2410</v>
      </c>
    </row>
    <row r="178" spans="1:47" s="2" customFormat="1" ht="12">
      <c r="A178" s="41"/>
      <c r="B178" s="42"/>
      <c r="C178" s="43"/>
      <c r="D178" s="263" t="s">
        <v>202</v>
      </c>
      <c r="E178" s="43"/>
      <c r="F178" s="264" t="s">
        <v>2409</v>
      </c>
      <c r="G178" s="43"/>
      <c r="H178" s="43"/>
      <c r="I178" s="221"/>
      <c r="J178" s="43"/>
      <c r="K178" s="43"/>
      <c r="L178" s="44"/>
      <c r="M178" s="265"/>
      <c r="N178" s="266"/>
      <c r="O178" s="94"/>
      <c r="P178" s="94"/>
      <c r="Q178" s="94"/>
      <c r="R178" s="94"/>
      <c r="S178" s="94"/>
      <c r="T178" s="95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8" t="s">
        <v>202</v>
      </c>
      <c r="AU178" s="18" t="s">
        <v>92</v>
      </c>
    </row>
    <row r="179" spans="1:65" s="2" customFormat="1" ht="24.15" customHeight="1">
      <c r="A179" s="41"/>
      <c r="B179" s="42"/>
      <c r="C179" s="278" t="s">
        <v>321</v>
      </c>
      <c r="D179" s="278" t="s">
        <v>206</v>
      </c>
      <c r="E179" s="279" t="s">
        <v>2411</v>
      </c>
      <c r="F179" s="280" t="s">
        <v>2412</v>
      </c>
      <c r="G179" s="281" t="s">
        <v>215</v>
      </c>
      <c r="H179" s="282">
        <v>690</v>
      </c>
      <c r="I179" s="283"/>
      <c r="J179" s="284">
        <f>ROUND(I179*H179,2)</f>
        <v>0</v>
      </c>
      <c r="K179" s="285"/>
      <c r="L179" s="286"/>
      <c r="M179" s="287" t="s">
        <v>1</v>
      </c>
      <c r="N179" s="288" t="s">
        <v>47</v>
      </c>
      <c r="O179" s="94"/>
      <c r="P179" s="260">
        <f>O179*H179</f>
        <v>0</v>
      </c>
      <c r="Q179" s="260">
        <v>0.00017</v>
      </c>
      <c r="R179" s="260">
        <f>Q179*H179</f>
        <v>0.11730000000000002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405</v>
      </c>
      <c r="AT179" s="262" t="s">
        <v>206</v>
      </c>
      <c r="AU179" s="262" t="s">
        <v>92</v>
      </c>
      <c r="AY179" s="18" t="s">
        <v>195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308</v>
      </c>
      <c r="BM179" s="262" t="s">
        <v>2413</v>
      </c>
    </row>
    <row r="180" spans="1:47" s="2" customFormat="1" ht="12">
      <c r="A180" s="41"/>
      <c r="B180" s="42"/>
      <c r="C180" s="43"/>
      <c r="D180" s="263" t="s">
        <v>202</v>
      </c>
      <c r="E180" s="43"/>
      <c r="F180" s="264" t="s">
        <v>2412</v>
      </c>
      <c r="G180" s="43"/>
      <c r="H180" s="43"/>
      <c r="I180" s="221"/>
      <c r="J180" s="43"/>
      <c r="K180" s="43"/>
      <c r="L180" s="44"/>
      <c r="M180" s="265"/>
      <c r="N180" s="266"/>
      <c r="O180" s="94"/>
      <c r="P180" s="94"/>
      <c r="Q180" s="94"/>
      <c r="R180" s="94"/>
      <c r="S180" s="94"/>
      <c r="T180" s="95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8" t="s">
        <v>202</v>
      </c>
      <c r="AU180" s="18" t="s">
        <v>92</v>
      </c>
    </row>
    <row r="181" spans="1:51" s="13" customFormat="1" ht="12">
      <c r="A181" s="13"/>
      <c r="B181" s="267"/>
      <c r="C181" s="268"/>
      <c r="D181" s="263" t="s">
        <v>203</v>
      </c>
      <c r="E181" s="269" t="s">
        <v>1</v>
      </c>
      <c r="F181" s="270" t="s">
        <v>2414</v>
      </c>
      <c r="G181" s="268"/>
      <c r="H181" s="271">
        <v>690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7" t="s">
        <v>203</v>
      </c>
      <c r="AU181" s="277" t="s">
        <v>92</v>
      </c>
      <c r="AV181" s="13" t="s">
        <v>92</v>
      </c>
      <c r="AW181" s="13" t="s">
        <v>35</v>
      </c>
      <c r="AX181" s="13" t="s">
        <v>90</v>
      </c>
      <c r="AY181" s="277" t="s">
        <v>195</v>
      </c>
    </row>
    <row r="182" spans="1:65" s="2" customFormat="1" ht="33" customHeight="1">
      <c r="A182" s="41"/>
      <c r="B182" s="42"/>
      <c r="C182" s="250" t="s">
        <v>325</v>
      </c>
      <c r="D182" s="250" t="s">
        <v>196</v>
      </c>
      <c r="E182" s="251" t="s">
        <v>2415</v>
      </c>
      <c r="F182" s="252" t="s">
        <v>2416</v>
      </c>
      <c r="G182" s="253" t="s">
        <v>215</v>
      </c>
      <c r="H182" s="254">
        <v>570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308</v>
      </c>
      <c r="AT182" s="262" t="s">
        <v>196</v>
      </c>
      <c r="AU182" s="262" t="s">
        <v>92</v>
      </c>
      <c r="AY182" s="18" t="s">
        <v>195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308</v>
      </c>
      <c r="BM182" s="262" t="s">
        <v>2417</v>
      </c>
    </row>
    <row r="183" spans="1:47" s="2" customFormat="1" ht="12">
      <c r="A183" s="41"/>
      <c r="B183" s="42"/>
      <c r="C183" s="43"/>
      <c r="D183" s="263" t="s">
        <v>202</v>
      </c>
      <c r="E183" s="43"/>
      <c r="F183" s="264" t="s">
        <v>2416</v>
      </c>
      <c r="G183" s="43"/>
      <c r="H183" s="43"/>
      <c r="I183" s="221"/>
      <c r="J183" s="43"/>
      <c r="K183" s="43"/>
      <c r="L183" s="44"/>
      <c r="M183" s="265"/>
      <c r="N183" s="266"/>
      <c r="O183" s="94"/>
      <c r="P183" s="94"/>
      <c r="Q183" s="94"/>
      <c r="R183" s="94"/>
      <c r="S183" s="94"/>
      <c r="T183" s="95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8" t="s">
        <v>202</v>
      </c>
      <c r="AU183" s="18" t="s">
        <v>92</v>
      </c>
    </row>
    <row r="184" spans="1:65" s="2" customFormat="1" ht="24.15" customHeight="1">
      <c r="A184" s="41"/>
      <c r="B184" s="42"/>
      <c r="C184" s="278" t="s">
        <v>343</v>
      </c>
      <c r="D184" s="278" t="s">
        <v>206</v>
      </c>
      <c r="E184" s="279" t="s">
        <v>2418</v>
      </c>
      <c r="F184" s="280" t="s">
        <v>2419</v>
      </c>
      <c r="G184" s="281" t="s">
        <v>215</v>
      </c>
      <c r="H184" s="282">
        <v>57.5</v>
      </c>
      <c r="I184" s="283"/>
      <c r="J184" s="284">
        <f>ROUND(I184*H184,2)</f>
        <v>0</v>
      </c>
      <c r="K184" s="285"/>
      <c r="L184" s="286"/>
      <c r="M184" s="287" t="s">
        <v>1</v>
      </c>
      <c r="N184" s="288" t="s">
        <v>47</v>
      </c>
      <c r="O184" s="94"/>
      <c r="P184" s="260">
        <f>O184*H184</f>
        <v>0</v>
      </c>
      <c r="Q184" s="260">
        <v>0.00016</v>
      </c>
      <c r="R184" s="260">
        <f>Q184*H184</f>
        <v>0.009200000000000002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405</v>
      </c>
      <c r="AT184" s="262" t="s">
        <v>206</v>
      </c>
      <c r="AU184" s="262" t="s">
        <v>92</v>
      </c>
      <c r="AY184" s="18" t="s">
        <v>195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308</v>
      </c>
      <c r="BM184" s="262" t="s">
        <v>2420</v>
      </c>
    </row>
    <row r="185" spans="1:47" s="2" customFormat="1" ht="12">
      <c r="A185" s="41"/>
      <c r="B185" s="42"/>
      <c r="C185" s="43"/>
      <c r="D185" s="263" t="s">
        <v>202</v>
      </c>
      <c r="E185" s="43"/>
      <c r="F185" s="264" t="s">
        <v>2419</v>
      </c>
      <c r="G185" s="43"/>
      <c r="H185" s="43"/>
      <c r="I185" s="221"/>
      <c r="J185" s="43"/>
      <c r="K185" s="43"/>
      <c r="L185" s="44"/>
      <c r="M185" s="265"/>
      <c r="N185" s="266"/>
      <c r="O185" s="94"/>
      <c r="P185" s="94"/>
      <c r="Q185" s="94"/>
      <c r="R185" s="94"/>
      <c r="S185" s="94"/>
      <c r="T185" s="9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8" t="s">
        <v>202</v>
      </c>
      <c r="AU185" s="18" t="s">
        <v>92</v>
      </c>
    </row>
    <row r="186" spans="1:51" s="13" customFormat="1" ht="12">
      <c r="A186" s="13"/>
      <c r="B186" s="267"/>
      <c r="C186" s="268"/>
      <c r="D186" s="263" t="s">
        <v>203</v>
      </c>
      <c r="E186" s="269" t="s">
        <v>1</v>
      </c>
      <c r="F186" s="270" t="s">
        <v>2421</v>
      </c>
      <c r="G186" s="268"/>
      <c r="H186" s="271">
        <v>57.5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7" t="s">
        <v>203</v>
      </c>
      <c r="AU186" s="277" t="s">
        <v>92</v>
      </c>
      <c r="AV186" s="13" t="s">
        <v>92</v>
      </c>
      <c r="AW186" s="13" t="s">
        <v>35</v>
      </c>
      <c r="AX186" s="13" t="s">
        <v>90</v>
      </c>
      <c r="AY186" s="277" t="s">
        <v>195</v>
      </c>
    </row>
    <row r="187" spans="1:65" s="2" customFormat="1" ht="24.15" customHeight="1">
      <c r="A187" s="41"/>
      <c r="B187" s="42"/>
      <c r="C187" s="278" t="s">
        <v>7</v>
      </c>
      <c r="D187" s="278" t="s">
        <v>206</v>
      </c>
      <c r="E187" s="279" t="s">
        <v>2422</v>
      </c>
      <c r="F187" s="280" t="s">
        <v>2423</v>
      </c>
      <c r="G187" s="281" t="s">
        <v>215</v>
      </c>
      <c r="H187" s="282">
        <v>598</v>
      </c>
      <c r="I187" s="283"/>
      <c r="J187" s="284">
        <f>ROUND(I187*H187,2)</f>
        <v>0</v>
      </c>
      <c r="K187" s="285"/>
      <c r="L187" s="286"/>
      <c r="M187" s="287" t="s">
        <v>1</v>
      </c>
      <c r="N187" s="288" t="s">
        <v>47</v>
      </c>
      <c r="O187" s="94"/>
      <c r="P187" s="260">
        <f>O187*H187</f>
        <v>0</v>
      </c>
      <c r="Q187" s="260">
        <v>0.00025</v>
      </c>
      <c r="R187" s="260">
        <f>Q187*H187</f>
        <v>0.1495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405</v>
      </c>
      <c r="AT187" s="262" t="s">
        <v>206</v>
      </c>
      <c r="AU187" s="262" t="s">
        <v>92</v>
      </c>
      <c r="AY187" s="18" t="s">
        <v>195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308</v>
      </c>
      <c r="BM187" s="262" t="s">
        <v>2424</v>
      </c>
    </row>
    <row r="188" spans="1:47" s="2" customFormat="1" ht="12">
      <c r="A188" s="41"/>
      <c r="B188" s="42"/>
      <c r="C188" s="43"/>
      <c r="D188" s="263" t="s">
        <v>202</v>
      </c>
      <c r="E188" s="43"/>
      <c r="F188" s="264" t="s">
        <v>2423</v>
      </c>
      <c r="G188" s="43"/>
      <c r="H188" s="43"/>
      <c r="I188" s="221"/>
      <c r="J188" s="43"/>
      <c r="K188" s="43"/>
      <c r="L188" s="44"/>
      <c r="M188" s="265"/>
      <c r="N188" s="266"/>
      <c r="O188" s="94"/>
      <c r="P188" s="94"/>
      <c r="Q188" s="94"/>
      <c r="R188" s="94"/>
      <c r="S188" s="94"/>
      <c r="T188" s="9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8" t="s">
        <v>202</v>
      </c>
      <c r="AU188" s="18" t="s">
        <v>92</v>
      </c>
    </row>
    <row r="189" spans="1:51" s="13" customFormat="1" ht="12">
      <c r="A189" s="13"/>
      <c r="B189" s="267"/>
      <c r="C189" s="268"/>
      <c r="D189" s="263" t="s">
        <v>203</v>
      </c>
      <c r="E189" s="269" t="s">
        <v>1</v>
      </c>
      <c r="F189" s="270" t="s">
        <v>2425</v>
      </c>
      <c r="G189" s="268"/>
      <c r="H189" s="271">
        <v>598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7" t="s">
        <v>203</v>
      </c>
      <c r="AU189" s="277" t="s">
        <v>92</v>
      </c>
      <c r="AV189" s="13" t="s">
        <v>92</v>
      </c>
      <c r="AW189" s="13" t="s">
        <v>35</v>
      </c>
      <c r="AX189" s="13" t="s">
        <v>90</v>
      </c>
      <c r="AY189" s="277" t="s">
        <v>195</v>
      </c>
    </row>
    <row r="190" spans="1:65" s="2" customFormat="1" ht="24.15" customHeight="1">
      <c r="A190" s="41"/>
      <c r="B190" s="42"/>
      <c r="C190" s="250" t="s">
        <v>355</v>
      </c>
      <c r="D190" s="250" t="s">
        <v>196</v>
      </c>
      <c r="E190" s="251" t="s">
        <v>2426</v>
      </c>
      <c r="F190" s="252" t="s">
        <v>2427</v>
      </c>
      <c r="G190" s="253" t="s">
        <v>215</v>
      </c>
      <c r="H190" s="254">
        <v>35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308</v>
      </c>
      <c r="AT190" s="262" t="s">
        <v>196</v>
      </c>
      <c r="AU190" s="262" t="s">
        <v>92</v>
      </c>
      <c r="AY190" s="18" t="s">
        <v>195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308</v>
      </c>
      <c r="BM190" s="262" t="s">
        <v>2428</v>
      </c>
    </row>
    <row r="191" spans="1:47" s="2" customFormat="1" ht="12">
      <c r="A191" s="41"/>
      <c r="B191" s="42"/>
      <c r="C191" s="43"/>
      <c r="D191" s="263" t="s">
        <v>202</v>
      </c>
      <c r="E191" s="43"/>
      <c r="F191" s="264" t="s">
        <v>2427</v>
      </c>
      <c r="G191" s="43"/>
      <c r="H191" s="43"/>
      <c r="I191" s="221"/>
      <c r="J191" s="43"/>
      <c r="K191" s="43"/>
      <c r="L191" s="44"/>
      <c r="M191" s="265"/>
      <c r="N191" s="266"/>
      <c r="O191" s="94"/>
      <c r="P191" s="94"/>
      <c r="Q191" s="94"/>
      <c r="R191" s="94"/>
      <c r="S191" s="94"/>
      <c r="T191" s="95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8" t="s">
        <v>202</v>
      </c>
      <c r="AU191" s="18" t="s">
        <v>92</v>
      </c>
    </row>
    <row r="192" spans="1:65" s="2" customFormat="1" ht="24.15" customHeight="1">
      <c r="A192" s="41"/>
      <c r="B192" s="42"/>
      <c r="C192" s="278" t="s">
        <v>360</v>
      </c>
      <c r="D192" s="278" t="s">
        <v>206</v>
      </c>
      <c r="E192" s="279" t="s">
        <v>2429</v>
      </c>
      <c r="F192" s="280" t="s">
        <v>2430</v>
      </c>
      <c r="G192" s="281" t="s">
        <v>215</v>
      </c>
      <c r="H192" s="282">
        <v>40.25</v>
      </c>
      <c r="I192" s="283"/>
      <c r="J192" s="284">
        <f>ROUND(I192*H192,2)</f>
        <v>0</v>
      </c>
      <c r="K192" s="285"/>
      <c r="L192" s="286"/>
      <c r="M192" s="287" t="s">
        <v>1</v>
      </c>
      <c r="N192" s="288" t="s">
        <v>47</v>
      </c>
      <c r="O192" s="94"/>
      <c r="P192" s="260">
        <f>O192*H192</f>
        <v>0</v>
      </c>
      <c r="Q192" s="260">
        <v>0.0009</v>
      </c>
      <c r="R192" s="260">
        <f>Q192*H192</f>
        <v>0.036225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405</v>
      </c>
      <c r="AT192" s="262" t="s">
        <v>206</v>
      </c>
      <c r="AU192" s="262" t="s">
        <v>92</v>
      </c>
      <c r="AY192" s="18" t="s">
        <v>195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308</v>
      </c>
      <c r="BM192" s="262" t="s">
        <v>2431</v>
      </c>
    </row>
    <row r="193" spans="1:47" s="2" customFormat="1" ht="12">
      <c r="A193" s="41"/>
      <c r="B193" s="42"/>
      <c r="C193" s="43"/>
      <c r="D193" s="263" t="s">
        <v>202</v>
      </c>
      <c r="E193" s="43"/>
      <c r="F193" s="264" t="s">
        <v>2430</v>
      </c>
      <c r="G193" s="43"/>
      <c r="H193" s="43"/>
      <c r="I193" s="221"/>
      <c r="J193" s="43"/>
      <c r="K193" s="43"/>
      <c r="L193" s="44"/>
      <c r="M193" s="265"/>
      <c r="N193" s="266"/>
      <c r="O193" s="94"/>
      <c r="P193" s="94"/>
      <c r="Q193" s="94"/>
      <c r="R193" s="94"/>
      <c r="S193" s="94"/>
      <c r="T193" s="95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8" t="s">
        <v>202</v>
      </c>
      <c r="AU193" s="18" t="s">
        <v>92</v>
      </c>
    </row>
    <row r="194" spans="1:51" s="13" customFormat="1" ht="12">
      <c r="A194" s="13"/>
      <c r="B194" s="267"/>
      <c r="C194" s="268"/>
      <c r="D194" s="263" t="s">
        <v>203</v>
      </c>
      <c r="E194" s="269" t="s">
        <v>1</v>
      </c>
      <c r="F194" s="270" t="s">
        <v>2432</v>
      </c>
      <c r="G194" s="268"/>
      <c r="H194" s="271">
        <v>40.25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7" t="s">
        <v>203</v>
      </c>
      <c r="AU194" s="277" t="s">
        <v>92</v>
      </c>
      <c r="AV194" s="13" t="s">
        <v>92</v>
      </c>
      <c r="AW194" s="13" t="s">
        <v>35</v>
      </c>
      <c r="AX194" s="13" t="s">
        <v>90</v>
      </c>
      <c r="AY194" s="277" t="s">
        <v>195</v>
      </c>
    </row>
    <row r="195" spans="1:65" s="2" customFormat="1" ht="24.15" customHeight="1">
      <c r="A195" s="41"/>
      <c r="B195" s="42"/>
      <c r="C195" s="250" t="s">
        <v>365</v>
      </c>
      <c r="D195" s="250" t="s">
        <v>196</v>
      </c>
      <c r="E195" s="251" t="s">
        <v>2433</v>
      </c>
      <c r="F195" s="252" t="s">
        <v>2434</v>
      </c>
      <c r="G195" s="253" t="s">
        <v>215</v>
      </c>
      <c r="H195" s="254">
        <v>130</v>
      </c>
      <c r="I195" s="255"/>
      <c r="J195" s="256">
        <f>ROUND(I195*H195,2)</f>
        <v>0</v>
      </c>
      <c r="K195" s="257"/>
      <c r="L195" s="44"/>
      <c r="M195" s="258" t="s">
        <v>1</v>
      </c>
      <c r="N195" s="259" t="s">
        <v>47</v>
      </c>
      <c r="O195" s="94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308</v>
      </c>
      <c r="AT195" s="262" t="s">
        <v>196</v>
      </c>
      <c r="AU195" s="262" t="s">
        <v>92</v>
      </c>
      <c r="AY195" s="18" t="s">
        <v>195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308</v>
      </c>
      <c r="BM195" s="262" t="s">
        <v>2435</v>
      </c>
    </row>
    <row r="196" spans="1:47" s="2" customFormat="1" ht="12">
      <c r="A196" s="41"/>
      <c r="B196" s="42"/>
      <c r="C196" s="43"/>
      <c r="D196" s="263" t="s">
        <v>202</v>
      </c>
      <c r="E196" s="43"/>
      <c r="F196" s="264" t="s">
        <v>2434</v>
      </c>
      <c r="G196" s="43"/>
      <c r="H196" s="43"/>
      <c r="I196" s="221"/>
      <c r="J196" s="43"/>
      <c r="K196" s="43"/>
      <c r="L196" s="44"/>
      <c r="M196" s="265"/>
      <c r="N196" s="266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202</v>
      </c>
      <c r="AU196" s="18" t="s">
        <v>92</v>
      </c>
    </row>
    <row r="197" spans="1:65" s="2" customFormat="1" ht="24.15" customHeight="1">
      <c r="A197" s="41"/>
      <c r="B197" s="42"/>
      <c r="C197" s="278" t="s">
        <v>370</v>
      </c>
      <c r="D197" s="278" t="s">
        <v>206</v>
      </c>
      <c r="E197" s="279" t="s">
        <v>2436</v>
      </c>
      <c r="F197" s="280" t="s">
        <v>2437</v>
      </c>
      <c r="G197" s="281" t="s">
        <v>215</v>
      </c>
      <c r="H197" s="282">
        <v>149.5</v>
      </c>
      <c r="I197" s="283"/>
      <c r="J197" s="284">
        <f>ROUND(I197*H197,2)</f>
        <v>0</v>
      </c>
      <c r="K197" s="285"/>
      <c r="L197" s="286"/>
      <c r="M197" s="287" t="s">
        <v>1</v>
      </c>
      <c r="N197" s="288" t="s">
        <v>47</v>
      </c>
      <c r="O197" s="94"/>
      <c r="P197" s="260">
        <f>O197*H197</f>
        <v>0</v>
      </c>
      <c r="Q197" s="260">
        <v>0.0024</v>
      </c>
      <c r="R197" s="260">
        <f>Q197*H197</f>
        <v>0.35879999999999995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405</v>
      </c>
      <c r="AT197" s="262" t="s">
        <v>206</v>
      </c>
      <c r="AU197" s="262" t="s">
        <v>92</v>
      </c>
      <c r="AY197" s="18" t="s">
        <v>195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308</v>
      </c>
      <c r="BM197" s="262" t="s">
        <v>2438</v>
      </c>
    </row>
    <row r="198" spans="1:47" s="2" customFormat="1" ht="12">
      <c r="A198" s="41"/>
      <c r="B198" s="42"/>
      <c r="C198" s="43"/>
      <c r="D198" s="263" t="s">
        <v>202</v>
      </c>
      <c r="E198" s="43"/>
      <c r="F198" s="264" t="s">
        <v>2437</v>
      </c>
      <c r="G198" s="43"/>
      <c r="H198" s="43"/>
      <c r="I198" s="221"/>
      <c r="J198" s="43"/>
      <c r="K198" s="43"/>
      <c r="L198" s="44"/>
      <c r="M198" s="265"/>
      <c r="N198" s="266"/>
      <c r="O198" s="94"/>
      <c r="P198" s="94"/>
      <c r="Q198" s="94"/>
      <c r="R198" s="94"/>
      <c r="S198" s="94"/>
      <c r="T198" s="95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8" t="s">
        <v>202</v>
      </c>
      <c r="AU198" s="18" t="s">
        <v>92</v>
      </c>
    </row>
    <row r="199" spans="1:51" s="13" customFormat="1" ht="12">
      <c r="A199" s="13"/>
      <c r="B199" s="267"/>
      <c r="C199" s="268"/>
      <c r="D199" s="263" t="s">
        <v>203</v>
      </c>
      <c r="E199" s="269" t="s">
        <v>1</v>
      </c>
      <c r="F199" s="270" t="s">
        <v>2439</v>
      </c>
      <c r="G199" s="268"/>
      <c r="H199" s="271">
        <v>149.5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7" t="s">
        <v>203</v>
      </c>
      <c r="AU199" s="277" t="s">
        <v>92</v>
      </c>
      <c r="AV199" s="13" t="s">
        <v>92</v>
      </c>
      <c r="AW199" s="13" t="s">
        <v>35</v>
      </c>
      <c r="AX199" s="13" t="s">
        <v>90</v>
      </c>
      <c r="AY199" s="277" t="s">
        <v>195</v>
      </c>
    </row>
    <row r="200" spans="1:65" s="2" customFormat="1" ht="24.15" customHeight="1">
      <c r="A200" s="41"/>
      <c r="B200" s="42"/>
      <c r="C200" s="250" t="s">
        <v>376</v>
      </c>
      <c r="D200" s="250" t="s">
        <v>196</v>
      </c>
      <c r="E200" s="251" t="s">
        <v>2440</v>
      </c>
      <c r="F200" s="252" t="s">
        <v>2441</v>
      </c>
      <c r="G200" s="253" t="s">
        <v>215</v>
      </c>
      <c r="H200" s="254">
        <v>50</v>
      </c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308</v>
      </c>
      <c r="AT200" s="262" t="s">
        <v>196</v>
      </c>
      <c r="AU200" s="262" t="s">
        <v>92</v>
      </c>
      <c r="AY200" s="18" t="s">
        <v>195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308</v>
      </c>
      <c r="BM200" s="262" t="s">
        <v>2442</v>
      </c>
    </row>
    <row r="201" spans="1:47" s="2" customFormat="1" ht="12">
      <c r="A201" s="41"/>
      <c r="B201" s="42"/>
      <c r="C201" s="43"/>
      <c r="D201" s="263" t="s">
        <v>202</v>
      </c>
      <c r="E201" s="43"/>
      <c r="F201" s="264" t="s">
        <v>2441</v>
      </c>
      <c r="G201" s="43"/>
      <c r="H201" s="43"/>
      <c r="I201" s="221"/>
      <c r="J201" s="43"/>
      <c r="K201" s="43"/>
      <c r="L201" s="44"/>
      <c r="M201" s="265"/>
      <c r="N201" s="266"/>
      <c r="O201" s="94"/>
      <c r="P201" s="94"/>
      <c r="Q201" s="94"/>
      <c r="R201" s="94"/>
      <c r="S201" s="94"/>
      <c r="T201" s="95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8" t="s">
        <v>202</v>
      </c>
      <c r="AU201" s="18" t="s">
        <v>92</v>
      </c>
    </row>
    <row r="202" spans="1:65" s="2" customFormat="1" ht="16.5" customHeight="1">
      <c r="A202" s="41"/>
      <c r="B202" s="42"/>
      <c r="C202" s="278" t="s">
        <v>381</v>
      </c>
      <c r="D202" s="278" t="s">
        <v>206</v>
      </c>
      <c r="E202" s="279" t="s">
        <v>2443</v>
      </c>
      <c r="F202" s="280" t="s">
        <v>2444</v>
      </c>
      <c r="G202" s="281" t="s">
        <v>215</v>
      </c>
      <c r="H202" s="282">
        <v>57.5</v>
      </c>
      <c r="I202" s="283"/>
      <c r="J202" s="284">
        <f>ROUND(I202*H202,2)</f>
        <v>0</v>
      </c>
      <c r="K202" s="285"/>
      <c r="L202" s="286"/>
      <c r="M202" s="287" t="s">
        <v>1</v>
      </c>
      <c r="N202" s="288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405</v>
      </c>
      <c r="AT202" s="262" t="s">
        <v>206</v>
      </c>
      <c r="AU202" s="262" t="s">
        <v>92</v>
      </c>
      <c r="AY202" s="18" t="s">
        <v>195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308</v>
      </c>
      <c r="BM202" s="262" t="s">
        <v>2445</v>
      </c>
    </row>
    <row r="203" spans="1:47" s="2" customFormat="1" ht="12">
      <c r="A203" s="41"/>
      <c r="B203" s="42"/>
      <c r="C203" s="43"/>
      <c r="D203" s="263" t="s">
        <v>202</v>
      </c>
      <c r="E203" s="43"/>
      <c r="F203" s="264" t="s">
        <v>2444</v>
      </c>
      <c r="G203" s="43"/>
      <c r="H203" s="43"/>
      <c r="I203" s="221"/>
      <c r="J203" s="43"/>
      <c r="K203" s="43"/>
      <c r="L203" s="44"/>
      <c r="M203" s="265"/>
      <c r="N203" s="266"/>
      <c r="O203" s="94"/>
      <c r="P203" s="94"/>
      <c r="Q203" s="94"/>
      <c r="R203" s="94"/>
      <c r="S203" s="94"/>
      <c r="T203" s="95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8" t="s">
        <v>202</v>
      </c>
      <c r="AU203" s="18" t="s">
        <v>92</v>
      </c>
    </row>
    <row r="204" spans="1:51" s="13" customFormat="1" ht="12">
      <c r="A204" s="13"/>
      <c r="B204" s="267"/>
      <c r="C204" s="268"/>
      <c r="D204" s="263" t="s">
        <v>203</v>
      </c>
      <c r="E204" s="269" t="s">
        <v>1</v>
      </c>
      <c r="F204" s="270" t="s">
        <v>2421</v>
      </c>
      <c r="G204" s="268"/>
      <c r="H204" s="271">
        <v>57.5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7" t="s">
        <v>203</v>
      </c>
      <c r="AU204" s="277" t="s">
        <v>92</v>
      </c>
      <c r="AV204" s="13" t="s">
        <v>92</v>
      </c>
      <c r="AW204" s="13" t="s">
        <v>35</v>
      </c>
      <c r="AX204" s="13" t="s">
        <v>90</v>
      </c>
      <c r="AY204" s="277" t="s">
        <v>195</v>
      </c>
    </row>
    <row r="205" spans="1:65" s="2" customFormat="1" ht="24.15" customHeight="1">
      <c r="A205" s="41"/>
      <c r="B205" s="42"/>
      <c r="C205" s="250" t="s">
        <v>385</v>
      </c>
      <c r="D205" s="250" t="s">
        <v>196</v>
      </c>
      <c r="E205" s="251" t="s">
        <v>2446</v>
      </c>
      <c r="F205" s="252" t="s">
        <v>2447</v>
      </c>
      <c r="G205" s="253" t="s">
        <v>353</v>
      </c>
      <c r="H205" s="254">
        <v>410</v>
      </c>
      <c r="I205" s="255"/>
      <c r="J205" s="256">
        <f>ROUND(I205*H205,2)</f>
        <v>0</v>
      </c>
      <c r="K205" s="257"/>
      <c r="L205" s="44"/>
      <c r="M205" s="258" t="s">
        <v>1</v>
      </c>
      <c r="N205" s="259" t="s">
        <v>47</v>
      </c>
      <c r="O205" s="94"/>
      <c r="P205" s="260">
        <f>O205*H205</f>
        <v>0</v>
      </c>
      <c r="Q205" s="260">
        <v>0</v>
      </c>
      <c r="R205" s="260">
        <f>Q205*H205</f>
        <v>0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308</v>
      </c>
      <c r="AT205" s="262" t="s">
        <v>196</v>
      </c>
      <c r="AU205" s="262" t="s">
        <v>92</v>
      </c>
      <c r="AY205" s="18" t="s">
        <v>195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308</v>
      </c>
      <c r="BM205" s="262" t="s">
        <v>2448</v>
      </c>
    </row>
    <row r="206" spans="1:47" s="2" customFormat="1" ht="12">
      <c r="A206" s="41"/>
      <c r="B206" s="42"/>
      <c r="C206" s="43"/>
      <c r="D206" s="263" t="s">
        <v>202</v>
      </c>
      <c r="E206" s="43"/>
      <c r="F206" s="264" t="s">
        <v>2447</v>
      </c>
      <c r="G206" s="43"/>
      <c r="H206" s="43"/>
      <c r="I206" s="221"/>
      <c r="J206" s="43"/>
      <c r="K206" s="43"/>
      <c r="L206" s="44"/>
      <c r="M206" s="265"/>
      <c r="N206" s="266"/>
      <c r="O206" s="94"/>
      <c r="P206" s="94"/>
      <c r="Q206" s="94"/>
      <c r="R206" s="94"/>
      <c r="S206" s="94"/>
      <c r="T206" s="95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8" t="s">
        <v>202</v>
      </c>
      <c r="AU206" s="18" t="s">
        <v>92</v>
      </c>
    </row>
    <row r="207" spans="1:65" s="2" customFormat="1" ht="24.15" customHeight="1">
      <c r="A207" s="41"/>
      <c r="B207" s="42"/>
      <c r="C207" s="250" t="s">
        <v>391</v>
      </c>
      <c r="D207" s="250" t="s">
        <v>196</v>
      </c>
      <c r="E207" s="251" t="s">
        <v>2449</v>
      </c>
      <c r="F207" s="252" t="s">
        <v>2450</v>
      </c>
      <c r="G207" s="253" t="s">
        <v>353</v>
      </c>
      <c r="H207" s="254">
        <v>10</v>
      </c>
      <c r="I207" s="255"/>
      <c r="J207" s="256">
        <f>ROUND(I207*H207,2)</f>
        <v>0</v>
      </c>
      <c r="K207" s="257"/>
      <c r="L207" s="44"/>
      <c r="M207" s="258" t="s">
        <v>1</v>
      </c>
      <c r="N207" s="259" t="s">
        <v>47</v>
      </c>
      <c r="O207" s="94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308</v>
      </c>
      <c r="AT207" s="262" t="s">
        <v>196</v>
      </c>
      <c r="AU207" s="262" t="s">
        <v>92</v>
      </c>
      <c r="AY207" s="18" t="s">
        <v>195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308</v>
      </c>
      <c r="BM207" s="262" t="s">
        <v>2451</v>
      </c>
    </row>
    <row r="208" spans="1:47" s="2" customFormat="1" ht="12">
      <c r="A208" s="41"/>
      <c r="B208" s="42"/>
      <c r="C208" s="43"/>
      <c r="D208" s="263" t="s">
        <v>202</v>
      </c>
      <c r="E208" s="43"/>
      <c r="F208" s="264" t="s">
        <v>2450</v>
      </c>
      <c r="G208" s="43"/>
      <c r="H208" s="43"/>
      <c r="I208" s="221"/>
      <c r="J208" s="43"/>
      <c r="K208" s="43"/>
      <c r="L208" s="44"/>
      <c r="M208" s="265"/>
      <c r="N208" s="266"/>
      <c r="O208" s="94"/>
      <c r="P208" s="94"/>
      <c r="Q208" s="94"/>
      <c r="R208" s="94"/>
      <c r="S208" s="94"/>
      <c r="T208" s="95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8" t="s">
        <v>202</v>
      </c>
      <c r="AU208" s="18" t="s">
        <v>92</v>
      </c>
    </row>
    <row r="209" spans="1:65" s="2" customFormat="1" ht="24.15" customHeight="1">
      <c r="A209" s="41"/>
      <c r="B209" s="42"/>
      <c r="C209" s="250" t="s">
        <v>396</v>
      </c>
      <c r="D209" s="250" t="s">
        <v>196</v>
      </c>
      <c r="E209" s="251" t="s">
        <v>2452</v>
      </c>
      <c r="F209" s="252" t="s">
        <v>2453</v>
      </c>
      <c r="G209" s="253" t="s">
        <v>353</v>
      </c>
      <c r="H209" s="254">
        <v>18</v>
      </c>
      <c r="I209" s="255"/>
      <c r="J209" s="256">
        <f>ROUND(I209*H209,2)</f>
        <v>0</v>
      </c>
      <c r="K209" s="257"/>
      <c r="L209" s="44"/>
      <c r="M209" s="258" t="s">
        <v>1</v>
      </c>
      <c r="N209" s="259" t="s">
        <v>47</v>
      </c>
      <c r="O209" s="94"/>
      <c r="P209" s="260">
        <f>O209*H209</f>
        <v>0</v>
      </c>
      <c r="Q209" s="260">
        <v>0</v>
      </c>
      <c r="R209" s="260">
        <f>Q209*H209</f>
        <v>0</v>
      </c>
      <c r="S209" s="260">
        <v>0</v>
      </c>
      <c r="T209" s="26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2" t="s">
        <v>308</v>
      </c>
      <c r="AT209" s="262" t="s">
        <v>196</v>
      </c>
      <c r="AU209" s="262" t="s">
        <v>92</v>
      </c>
      <c r="AY209" s="18" t="s">
        <v>195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8" t="s">
        <v>90</v>
      </c>
      <c r="BK209" s="154">
        <f>ROUND(I209*H209,2)</f>
        <v>0</v>
      </c>
      <c r="BL209" s="18" t="s">
        <v>308</v>
      </c>
      <c r="BM209" s="262" t="s">
        <v>2454</v>
      </c>
    </row>
    <row r="210" spans="1:47" s="2" customFormat="1" ht="12">
      <c r="A210" s="41"/>
      <c r="B210" s="42"/>
      <c r="C210" s="43"/>
      <c r="D210" s="263" t="s">
        <v>202</v>
      </c>
      <c r="E210" s="43"/>
      <c r="F210" s="264" t="s">
        <v>2453</v>
      </c>
      <c r="G210" s="43"/>
      <c r="H210" s="43"/>
      <c r="I210" s="221"/>
      <c r="J210" s="43"/>
      <c r="K210" s="43"/>
      <c r="L210" s="44"/>
      <c r="M210" s="265"/>
      <c r="N210" s="266"/>
      <c r="O210" s="94"/>
      <c r="P210" s="94"/>
      <c r="Q210" s="94"/>
      <c r="R210" s="94"/>
      <c r="S210" s="94"/>
      <c r="T210" s="95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8" t="s">
        <v>202</v>
      </c>
      <c r="AU210" s="18" t="s">
        <v>92</v>
      </c>
    </row>
    <row r="211" spans="1:65" s="2" customFormat="1" ht="24.15" customHeight="1">
      <c r="A211" s="41"/>
      <c r="B211" s="42"/>
      <c r="C211" s="250" t="s">
        <v>400</v>
      </c>
      <c r="D211" s="250" t="s">
        <v>196</v>
      </c>
      <c r="E211" s="251" t="s">
        <v>2455</v>
      </c>
      <c r="F211" s="252" t="s">
        <v>2456</v>
      </c>
      <c r="G211" s="253" t="s">
        <v>353</v>
      </c>
      <c r="H211" s="254">
        <v>10</v>
      </c>
      <c r="I211" s="255"/>
      <c r="J211" s="256">
        <f>ROUND(I211*H211,2)</f>
        <v>0</v>
      </c>
      <c r="K211" s="257"/>
      <c r="L211" s="44"/>
      <c r="M211" s="258" t="s">
        <v>1</v>
      </c>
      <c r="N211" s="259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308</v>
      </c>
      <c r="AT211" s="262" t="s">
        <v>196</v>
      </c>
      <c r="AU211" s="262" t="s">
        <v>92</v>
      </c>
      <c r="AY211" s="18" t="s">
        <v>195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308</v>
      </c>
      <c r="BM211" s="262" t="s">
        <v>2457</v>
      </c>
    </row>
    <row r="212" spans="1:47" s="2" customFormat="1" ht="12">
      <c r="A212" s="41"/>
      <c r="B212" s="42"/>
      <c r="C212" s="43"/>
      <c r="D212" s="263" t="s">
        <v>202</v>
      </c>
      <c r="E212" s="43"/>
      <c r="F212" s="264" t="s">
        <v>2456</v>
      </c>
      <c r="G212" s="43"/>
      <c r="H212" s="43"/>
      <c r="I212" s="221"/>
      <c r="J212" s="43"/>
      <c r="K212" s="43"/>
      <c r="L212" s="44"/>
      <c r="M212" s="265"/>
      <c r="N212" s="266"/>
      <c r="O212" s="94"/>
      <c r="P212" s="94"/>
      <c r="Q212" s="94"/>
      <c r="R212" s="94"/>
      <c r="S212" s="94"/>
      <c r="T212" s="95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8" t="s">
        <v>202</v>
      </c>
      <c r="AU212" s="18" t="s">
        <v>92</v>
      </c>
    </row>
    <row r="213" spans="1:65" s="2" customFormat="1" ht="24.15" customHeight="1">
      <c r="A213" s="41"/>
      <c r="B213" s="42"/>
      <c r="C213" s="250" t="s">
        <v>405</v>
      </c>
      <c r="D213" s="250" t="s">
        <v>196</v>
      </c>
      <c r="E213" s="251" t="s">
        <v>2458</v>
      </c>
      <c r="F213" s="252" t="s">
        <v>2459</v>
      </c>
      <c r="G213" s="253" t="s">
        <v>353</v>
      </c>
      <c r="H213" s="254">
        <v>1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308</v>
      </c>
      <c r="AT213" s="262" t="s">
        <v>196</v>
      </c>
      <c r="AU213" s="262" t="s">
        <v>92</v>
      </c>
      <c r="AY213" s="18" t="s">
        <v>195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308</v>
      </c>
      <c r="BM213" s="262" t="s">
        <v>2460</v>
      </c>
    </row>
    <row r="214" spans="1:47" s="2" customFormat="1" ht="12">
      <c r="A214" s="41"/>
      <c r="B214" s="42"/>
      <c r="C214" s="43"/>
      <c r="D214" s="263" t="s">
        <v>202</v>
      </c>
      <c r="E214" s="43"/>
      <c r="F214" s="264" t="s">
        <v>2459</v>
      </c>
      <c r="G214" s="43"/>
      <c r="H214" s="43"/>
      <c r="I214" s="221"/>
      <c r="J214" s="43"/>
      <c r="K214" s="43"/>
      <c r="L214" s="44"/>
      <c r="M214" s="265"/>
      <c r="N214" s="266"/>
      <c r="O214" s="94"/>
      <c r="P214" s="94"/>
      <c r="Q214" s="94"/>
      <c r="R214" s="94"/>
      <c r="S214" s="94"/>
      <c r="T214" s="95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8" t="s">
        <v>202</v>
      </c>
      <c r="AU214" s="18" t="s">
        <v>92</v>
      </c>
    </row>
    <row r="215" spans="1:65" s="2" customFormat="1" ht="16.5" customHeight="1">
      <c r="A215" s="41"/>
      <c r="B215" s="42"/>
      <c r="C215" s="278" t="s">
        <v>412</v>
      </c>
      <c r="D215" s="278" t="s">
        <v>206</v>
      </c>
      <c r="E215" s="279" t="s">
        <v>2461</v>
      </c>
      <c r="F215" s="280" t="s">
        <v>2462</v>
      </c>
      <c r="G215" s="281" t="s">
        <v>353</v>
      </c>
      <c r="H215" s="282">
        <v>1</v>
      </c>
      <c r="I215" s="283"/>
      <c r="J215" s="284">
        <f>ROUND(I215*H215,2)</f>
        <v>0</v>
      </c>
      <c r="K215" s="285"/>
      <c r="L215" s="286"/>
      <c r="M215" s="287" t="s">
        <v>1</v>
      </c>
      <c r="N215" s="288" t="s">
        <v>47</v>
      </c>
      <c r="O215" s="94"/>
      <c r="P215" s="260">
        <f>O215*H215</f>
        <v>0</v>
      </c>
      <c r="Q215" s="260">
        <v>0.03107</v>
      </c>
      <c r="R215" s="260">
        <f>Q215*H215</f>
        <v>0.03107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405</v>
      </c>
      <c r="AT215" s="262" t="s">
        <v>206</v>
      </c>
      <c r="AU215" s="262" t="s">
        <v>92</v>
      </c>
      <c r="AY215" s="18" t="s">
        <v>195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308</v>
      </c>
      <c r="BM215" s="262" t="s">
        <v>2463</v>
      </c>
    </row>
    <row r="216" spans="1:47" s="2" customFormat="1" ht="12">
      <c r="A216" s="41"/>
      <c r="B216" s="42"/>
      <c r="C216" s="43"/>
      <c r="D216" s="263" t="s">
        <v>202</v>
      </c>
      <c r="E216" s="43"/>
      <c r="F216" s="264" t="s">
        <v>2462</v>
      </c>
      <c r="G216" s="43"/>
      <c r="H216" s="43"/>
      <c r="I216" s="221"/>
      <c r="J216" s="43"/>
      <c r="K216" s="43"/>
      <c r="L216" s="44"/>
      <c r="M216" s="265"/>
      <c r="N216" s="266"/>
      <c r="O216" s="94"/>
      <c r="P216" s="94"/>
      <c r="Q216" s="94"/>
      <c r="R216" s="94"/>
      <c r="S216" s="94"/>
      <c r="T216" s="95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8" t="s">
        <v>202</v>
      </c>
      <c r="AU216" s="18" t="s">
        <v>92</v>
      </c>
    </row>
    <row r="217" spans="1:65" s="2" customFormat="1" ht="16.5" customHeight="1">
      <c r="A217" s="41"/>
      <c r="B217" s="42"/>
      <c r="C217" s="250" t="s">
        <v>418</v>
      </c>
      <c r="D217" s="250" t="s">
        <v>196</v>
      </c>
      <c r="E217" s="251" t="s">
        <v>2464</v>
      </c>
      <c r="F217" s="252" t="s">
        <v>2465</v>
      </c>
      <c r="G217" s="253" t="s">
        <v>353</v>
      </c>
      <c r="H217" s="254">
        <v>1</v>
      </c>
      <c r="I217" s="255"/>
      <c r="J217" s="256">
        <f>ROUND(I217*H217,2)</f>
        <v>0</v>
      </c>
      <c r="K217" s="257"/>
      <c r="L217" s="44"/>
      <c r="M217" s="258" t="s">
        <v>1</v>
      </c>
      <c r="N217" s="259" t="s">
        <v>47</v>
      </c>
      <c r="O217" s="94"/>
      <c r="P217" s="260">
        <f>O217*H217</f>
        <v>0</v>
      </c>
      <c r="Q217" s="260">
        <v>0</v>
      </c>
      <c r="R217" s="260">
        <f>Q217*H217</f>
        <v>0</v>
      </c>
      <c r="S217" s="260">
        <v>0</v>
      </c>
      <c r="T217" s="261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2" t="s">
        <v>308</v>
      </c>
      <c r="AT217" s="262" t="s">
        <v>196</v>
      </c>
      <c r="AU217" s="262" t="s">
        <v>92</v>
      </c>
      <c r="AY217" s="18" t="s">
        <v>195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90</v>
      </c>
      <c r="BK217" s="154">
        <f>ROUND(I217*H217,2)</f>
        <v>0</v>
      </c>
      <c r="BL217" s="18" t="s">
        <v>308</v>
      </c>
      <c r="BM217" s="262" t="s">
        <v>2466</v>
      </c>
    </row>
    <row r="218" spans="1:47" s="2" customFormat="1" ht="12">
      <c r="A218" s="41"/>
      <c r="B218" s="42"/>
      <c r="C218" s="43"/>
      <c r="D218" s="263" t="s">
        <v>202</v>
      </c>
      <c r="E218" s="43"/>
      <c r="F218" s="264" t="s">
        <v>2465</v>
      </c>
      <c r="G218" s="43"/>
      <c r="H218" s="43"/>
      <c r="I218" s="221"/>
      <c r="J218" s="43"/>
      <c r="K218" s="43"/>
      <c r="L218" s="44"/>
      <c r="M218" s="265"/>
      <c r="N218" s="266"/>
      <c r="O218" s="94"/>
      <c r="P218" s="94"/>
      <c r="Q218" s="94"/>
      <c r="R218" s="94"/>
      <c r="S218" s="94"/>
      <c r="T218" s="95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8" t="s">
        <v>202</v>
      </c>
      <c r="AU218" s="18" t="s">
        <v>92</v>
      </c>
    </row>
    <row r="219" spans="1:65" s="2" customFormat="1" ht="24.15" customHeight="1">
      <c r="A219" s="41"/>
      <c r="B219" s="42"/>
      <c r="C219" s="278" t="s">
        <v>422</v>
      </c>
      <c r="D219" s="278" t="s">
        <v>206</v>
      </c>
      <c r="E219" s="279" t="s">
        <v>2467</v>
      </c>
      <c r="F219" s="280" t="s">
        <v>2468</v>
      </c>
      <c r="G219" s="281" t="s">
        <v>353</v>
      </c>
      <c r="H219" s="282">
        <v>1</v>
      </c>
      <c r="I219" s="283"/>
      <c r="J219" s="284">
        <f>ROUND(I219*H219,2)</f>
        <v>0</v>
      </c>
      <c r="K219" s="285"/>
      <c r="L219" s="286"/>
      <c r="M219" s="287" t="s">
        <v>1</v>
      </c>
      <c r="N219" s="288" t="s">
        <v>47</v>
      </c>
      <c r="O219" s="94"/>
      <c r="P219" s="260">
        <f>O219*H219</f>
        <v>0</v>
      </c>
      <c r="Q219" s="260">
        <v>0.00044</v>
      </c>
      <c r="R219" s="260">
        <f>Q219*H219</f>
        <v>0.00044</v>
      </c>
      <c r="S219" s="260">
        <v>0</v>
      </c>
      <c r="T219" s="26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2" t="s">
        <v>405</v>
      </c>
      <c r="AT219" s="262" t="s">
        <v>206</v>
      </c>
      <c r="AU219" s="262" t="s">
        <v>92</v>
      </c>
      <c r="AY219" s="18" t="s">
        <v>195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8" t="s">
        <v>90</v>
      </c>
      <c r="BK219" s="154">
        <f>ROUND(I219*H219,2)</f>
        <v>0</v>
      </c>
      <c r="BL219" s="18" t="s">
        <v>308</v>
      </c>
      <c r="BM219" s="262" t="s">
        <v>2469</v>
      </c>
    </row>
    <row r="220" spans="1:47" s="2" customFormat="1" ht="12">
      <c r="A220" s="41"/>
      <c r="B220" s="42"/>
      <c r="C220" s="43"/>
      <c r="D220" s="263" t="s">
        <v>202</v>
      </c>
      <c r="E220" s="43"/>
      <c r="F220" s="264" t="s">
        <v>2468</v>
      </c>
      <c r="G220" s="43"/>
      <c r="H220" s="43"/>
      <c r="I220" s="221"/>
      <c r="J220" s="43"/>
      <c r="K220" s="43"/>
      <c r="L220" s="44"/>
      <c r="M220" s="265"/>
      <c r="N220" s="266"/>
      <c r="O220" s="94"/>
      <c r="P220" s="94"/>
      <c r="Q220" s="94"/>
      <c r="R220" s="94"/>
      <c r="S220" s="94"/>
      <c r="T220" s="95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8" t="s">
        <v>202</v>
      </c>
      <c r="AU220" s="18" t="s">
        <v>92</v>
      </c>
    </row>
    <row r="221" spans="1:65" s="2" customFormat="1" ht="37.8" customHeight="1">
      <c r="A221" s="41"/>
      <c r="B221" s="42"/>
      <c r="C221" s="250" t="s">
        <v>426</v>
      </c>
      <c r="D221" s="250" t="s">
        <v>196</v>
      </c>
      <c r="E221" s="251" t="s">
        <v>2470</v>
      </c>
      <c r="F221" s="252" t="s">
        <v>2471</v>
      </c>
      <c r="G221" s="253" t="s">
        <v>353</v>
      </c>
      <c r="H221" s="254">
        <v>5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308</v>
      </c>
      <c r="AT221" s="262" t="s">
        <v>196</v>
      </c>
      <c r="AU221" s="262" t="s">
        <v>92</v>
      </c>
      <c r="AY221" s="18" t="s">
        <v>195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308</v>
      </c>
      <c r="BM221" s="262" t="s">
        <v>2472</v>
      </c>
    </row>
    <row r="222" spans="1:47" s="2" customFormat="1" ht="12">
      <c r="A222" s="41"/>
      <c r="B222" s="42"/>
      <c r="C222" s="43"/>
      <c r="D222" s="263" t="s">
        <v>202</v>
      </c>
      <c r="E222" s="43"/>
      <c r="F222" s="264" t="s">
        <v>2471</v>
      </c>
      <c r="G222" s="43"/>
      <c r="H222" s="43"/>
      <c r="I222" s="221"/>
      <c r="J222" s="43"/>
      <c r="K222" s="43"/>
      <c r="L222" s="44"/>
      <c r="M222" s="265"/>
      <c r="N222" s="266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202</v>
      </c>
      <c r="AU222" s="18" t="s">
        <v>92</v>
      </c>
    </row>
    <row r="223" spans="1:65" s="2" customFormat="1" ht="24.15" customHeight="1">
      <c r="A223" s="41"/>
      <c r="B223" s="42"/>
      <c r="C223" s="278" t="s">
        <v>431</v>
      </c>
      <c r="D223" s="278" t="s">
        <v>206</v>
      </c>
      <c r="E223" s="279" t="s">
        <v>2473</v>
      </c>
      <c r="F223" s="280" t="s">
        <v>2474</v>
      </c>
      <c r="G223" s="281" t="s">
        <v>353</v>
      </c>
      <c r="H223" s="282">
        <v>5</v>
      </c>
      <c r="I223" s="283"/>
      <c r="J223" s="284">
        <f>ROUND(I223*H223,2)</f>
        <v>0</v>
      </c>
      <c r="K223" s="285"/>
      <c r="L223" s="286"/>
      <c r="M223" s="287" t="s">
        <v>1</v>
      </c>
      <c r="N223" s="288" t="s">
        <v>47</v>
      </c>
      <c r="O223" s="94"/>
      <c r="P223" s="260">
        <f>O223*H223</f>
        <v>0</v>
      </c>
      <c r="Q223" s="260">
        <v>9E-05</v>
      </c>
      <c r="R223" s="260">
        <f>Q223*H223</f>
        <v>0.00045000000000000004</v>
      </c>
      <c r="S223" s="260">
        <v>0</v>
      </c>
      <c r="T223" s="261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2" t="s">
        <v>405</v>
      </c>
      <c r="AT223" s="262" t="s">
        <v>206</v>
      </c>
      <c r="AU223" s="262" t="s">
        <v>92</v>
      </c>
      <c r="AY223" s="18" t="s">
        <v>195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90</v>
      </c>
      <c r="BK223" s="154">
        <f>ROUND(I223*H223,2)</f>
        <v>0</v>
      </c>
      <c r="BL223" s="18" t="s">
        <v>308</v>
      </c>
      <c r="BM223" s="262" t="s">
        <v>2475</v>
      </c>
    </row>
    <row r="224" spans="1:47" s="2" customFormat="1" ht="12">
      <c r="A224" s="41"/>
      <c r="B224" s="42"/>
      <c r="C224" s="43"/>
      <c r="D224" s="263" t="s">
        <v>202</v>
      </c>
      <c r="E224" s="43"/>
      <c r="F224" s="264" t="s">
        <v>2474</v>
      </c>
      <c r="G224" s="43"/>
      <c r="H224" s="43"/>
      <c r="I224" s="221"/>
      <c r="J224" s="43"/>
      <c r="K224" s="43"/>
      <c r="L224" s="44"/>
      <c r="M224" s="265"/>
      <c r="N224" s="266"/>
      <c r="O224" s="94"/>
      <c r="P224" s="94"/>
      <c r="Q224" s="94"/>
      <c r="R224" s="94"/>
      <c r="S224" s="94"/>
      <c r="T224" s="95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8" t="s">
        <v>202</v>
      </c>
      <c r="AU224" s="18" t="s">
        <v>92</v>
      </c>
    </row>
    <row r="225" spans="1:65" s="2" customFormat="1" ht="24.15" customHeight="1">
      <c r="A225" s="41"/>
      <c r="B225" s="42"/>
      <c r="C225" s="250" t="s">
        <v>436</v>
      </c>
      <c r="D225" s="250" t="s">
        <v>196</v>
      </c>
      <c r="E225" s="251" t="s">
        <v>2476</v>
      </c>
      <c r="F225" s="252" t="s">
        <v>2477</v>
      </c>
      <c r="G225" s="253" t="s">
        <v>353</v>
      </c>
      <c r="H225" s="254">
        <v>11</v>
      </c>
      <c r="I225" s="255"/>
      <c r="J225" s="256">
        <f>ROUND(I225*H225,2)</f>
        <v>0</v>
      </c>
      <c r="K225" s="257"/>
      <c r="L225" s="44"/>
      <c r="M225" s="258" t="s">
        <v>1</v>
      </c>
      <c r="N225" s="259" t="s">
        <v>47</v>
      </c>
      <c r="O225" s="94"/>
      <c r="P225" s="260">
        <f>O225*H225</f>
        <v>0</v>
      </c>
      <c r="Q225" s="260">
        <v>0</v>
      </c>
      <c r="R225" s="260">
        <f>Q225*H225</f>
        <v>0</v>
      </c>
      <c r="S225" s="260">
        <v>0</v>
      </c>
      <c r="T225" s="261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2" t="s">
        <v>308</v>
      </c>
      <c r="AT225" s="262" t="s">
        <v>196</v>
      </c>
      <c r="AU225" s="262" t="s">
        <v>92</v>
      </c>
      <c r="AY225" s="18" t="s">
        <v>195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90</v>
      </c>
      <c r="BK225" s="154">
        <f>ROUND(I225*H225,2)</f>
        <v>0</v>
      </c>
      <c r="BL225" s="18" t="s">
        <v>308</v>
      </c>
      <c r="BM225" s="262" t="s">
        <v>2478</v>
      </c>
    </row>
    <row r="226" spans="1:47" s="2" customFormat="1" ht="12">
      <c r="A226" s="41"/>
      <c r="B226" s="42"/>
      <c r="C226" s="43"/>
      <c r="D226" s="263" t="s">
        <v>202</v>
      </c>
      <c r="E226" s="43"/>
      <c r="F226" s="264" t="s">
        <v>2477</v>
      </c>
      <c r="G226" s="43"/>
      <c r="H226" s="43"/>
      <c r="I226" s="221"/>
      <c r="J226" s="43"/>
      <c r="K226" s="43"/>
      <c r="L226" s="44"/>
      <c r="M226" s="265"/>
      <c r="N226" s="266"/>
      <c r="O226" s="94"/>
      <c r="P226" s="94"/>
      <c r="Q226" s="94"/>
      <c r="R226" s="94"/>
      <c r="S226" s="94"/>
      <c r="T226" s="95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8" t="s">
        <v>202</v>
      </c>
      <c r="AU226" s="18" t="s">
        <v>92</v>
      </c>
    </row>
    <row r="227" spans="1:65" s="2" customFormat="1" ht="24.15" customHeight="1">
      <c r="A227" s="41"/>
      <c r="B227" s="42"/>
      <c r="C227" s="278" t="s">
        <v>441</v>
      </c>
      <c r="D227" s="278" t="s">
        <v>206</v>
      </c>
      <c r="E227" s="279" t="s">
        <v>2479</v>
      </c>
      <c r="F227" s="280" t="s">
        <v>2480</v>
      </c>
      <c r="G227" s="281" t="s">
        <v>353</v>
      </c>
      <c r="H227" s="282">
        <v>11</v>
      </c>
      <c r="I227" s="283"/>
      <c r="J227" s="284">
        <f>ROUND(I227*H227,2)</f>
        <v>0</v>
      </c>
      <c r="K227" s="285"/>
      <c r="L227" s="286"/>
      <c r="M227" s="287" t="s">
        <v>1</v>
      </c>
      <c r="N227" s="288" t="s">
        <v>47</v>
      </c>
      <c r="O227" s="94"/>
      <c r="P227" s="260">
        <f>O227*H227</f>
        <v>0</v>
      </c>
      <c r="Q227" s="260">
        <v>4E-05</v>
      </c>
      <c r="R227" s="260">
        <f>Q227*H227</f>
        <v>0.00044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405</v>
      </c>
      <c r="AT227" s="262" t="s">
        <v>206</v>
      </c>
      <c r="AU227" s="262" t="s">
        <v>92</v>
      </c>
      <c r="AY227" s="18" t="s">
        <v>195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308</v>
      </c>
      <c r="BM227" s="262" t="s">
        <v>2481</v>
      </c>
    </row>
    <row r="228" spans="1:47" s="2" customFormat="1" ht="12">
      <c r="A228" s="41"/>
      <c r="B228" s="42"/>
      <c r="C228" s="43"/>
      <c r="D228" s="263" t="s">
        <v>202</v>
      </c>
      <c r="E228" s="43"/>
      <c r="F228" s="264" t="s">
        <v>2480</v>
      </c>
      <c r="G228" s="43"/>
      <c r="H228" s="43"/>
      <c r="I228" s="221"/>
      <c r="J228" s="43"/>
      <c r="K228" s="43"/>
      <c r="L228" s="44"/>
      <c r="M228" s="265"/>
      <c r="N228" s="266"/>
      <c r="O228" s="94"/>
      <c r="P228" s="94"/>
      <c r="Q228" s="94"/>
      <c r="R228" s="94"/>
      <c r="S228" s="94"/>
      <c r="T228" s="95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8" t="s">
        <v>202</v>
      </c>
      <c r="AU228" s="18" t="s">
        <v>92</v>
      </c>
    </row>
    <row r="229" spans="1:65" s="2" customFormat="1" ht="16.5" customHeight="1">
      <c r="A229" s="41"/>
      <c r="B229" s="42"/>
      <c r="C229" s="278" t="s">
        <v>445</v>
      </c>
      <c r="D229" s="278" t="s">
        <v>206</v>
      </c>
      <c r="E229" s="279" t="s">
        <v>2482</v>
      </c>
      <c r="F229" s="280" t="s">
        <v>2483</v>
      </c>
      <c r="G229" s="281" t="s">
        <v>353</v>
      </c>
      <c r="H229" s="282">
        <v>11</v>
      </c>
      <c r="I229" s="283"/>
      <c r="J229" s="284">
        <f>ROUND(I229*H229,2)</f>
        <v>0</v>
      </c>
      <c r="K229" s="285"/>
      <c r="L229" s="286"/>
      <c r="M229" s="287" t="s">
        <v>1</v>
      </c>
      <c r="N229" s="288" t="s">
        <v>47</v>
      </c>
      <c r="O229" s="94"/>
      <c r="P229" s="260">
        <f>O229*H229</f>
        <v>0</v>
      </c>
      <c r="Q229" s="260">
        <v>3E-05</v>
      </c>
      <c r="R229" s="260">
        <f>Q229*H229</f>
        <v>0.00033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405</v>
      </c>
      <c r="AT229" s="262" t="s">
        <v>206</v>
      </c>
      <c r="AU229" s="262" t="s">
        <v>92</v>
      </c>
      <c r="AY229" s="18" t="s">
        <v>195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308</v>
      </c>
      <c r="BM229" s="262" t="s">
        <v>2484</v>
      </c>
    </row>
    <row r="230" spans="1:47" s="2" customFormat="1" ht="12">
      <c r="A230" s="41"/>
      <c r="B230" s="42"/>
      <c r="C230" s="43"/>
      <c r="D230" s="263" t="s">
        <v>202</v>
      </c>
      <c r="E230" s="43"/>
      <c r="F230" s="264" t="s">
        <v>2483</v>
      </c>
      <c r="G230" s="43"/>
      <c r="H230" s="43"/>
      <c r="I230" s="221"/>
      <c r="J230" s="43"/>
      <c r="K230" s="43"/>
      <c r="L230" s="44"/>
      <c r="M230" s="265"/>
      <c r="N230" s="266"/>
      <c r="O230" s="94"/>
      <c r="P230" s="94"/>
      <c r="Q230" s="94"/>
      <c r="R230" s="94"/>
      <c r="S230" s="94"/>
      <c r="T230" s="9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8" t="s">
        <v>202</v>
      </c>
      <c r="AU230" s="18" t="s">
        <v>92</v>
      </c>
    </row>
    <row r="231" spans="1:65" s="2" customFormat="1" ht="16.5" customHeight="1">
      <c r="A231" s="41"/>
      <c r="B231" s="42"/>
      <c r="C231" s="278" t="s">
        <v>451</v>
      </c>
      <c r="D231" s="278" t="s">
        <v>206</v>
      </c>
      <c r="E231" s="279" t="s">
        <v>2485</v>
      </c>
      <c r="F231" s="280" t="s">
        <v>2486</v>
      </c>
      <c r="G231" s="281" t="s">
        <v>353</v>
      </c>
      <c r="H231" s="282">
        <v>11</v>
      </c>
      <c r="I231" s="283"/>
      <c r="J231" s="284">
        <f>ROUND(I231*H231,2)</f>
        <v>0</v>
      </c>
      <c r="K231" s="285"/>
      <c r="L231" s="286"/>
      <c r="M231" s="287" t="s">
        <v>1</v>
      </c>
      <c r="N231" s="288" t="s">
        <v>47</v>
      </c>
      <c r="O231" s="94"/>
      <c r="P231" s="260">
        <f>O231*H231</f>
        <v>0</v>
      </c>
      <c r="Q231" s="260">
        <v>1E-05</v>
      </c>
      <c r="R231" s="260">
        <f>Q231*H231</f>
        <v>0.00011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405</v>
      </c>
      <c r="AT231" s="262" t="s">
        <v>206</v>
      </c>
      <c r="AU231" s="262" t="s">
        <v>92</v>
      </c>
      <c r="AY231" s="18" t="s">
        <v>195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308</v>
      </c>
      <c r="BM231" s="262" t="s">
        <v>2487</v>
      </c>
    </row>
    <row r="232" spans="1:47" s="2" customFormat="1" ht="12">
      <c r="A232" s="41"/>
      <c r="B232" s="42"/>
      <c r="C232" s="43"/>
      <c r="D232" s="263" t="s">
        <v>202</v>
      </c>
      <c r="E232" s="43"/>
      <c r="F232" s="264" t="s">
        <v>2486</v>
      </c>
      <c r="G232" s="43"/>
      <c r="H232" s="43"/>
      <c r="I232" s="221"/>
      <c r="J232" s="43"/>
      <c r="K232" s="43"/>
      <c r="L232" s="44"/>
      <c r="M232" s="265"/>
      <c r="N232" s="266"/>
      <c r="O232" s="94"/>
      <c r="P232" s="94"/>
      <c r="Q232" s="94"/>
      <c r="R232" s="94"/>
      <c r="S232" s="94"/>
      <c r="T232" s="95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8" t="s">
        <v>202</v>
      </c>
      <c r="AU232" s="18" t="s">
        <v>92</v>
      </c>
    </row>
    <row r="233" spans="1:65" s="2" customFormat="1" ht="24.15" customHeight="1">
      <c r="A233" s="41"/>
      <c r="B233" s="42"/>
      <c r="C233" s="250" t="s">
        <v>461</v>
      </c>
      <c r="D233" s="250" t="s">
        <v>196</v>
      </c>
      <c r="E233" s="251" t="s">
        <v>2488</v>
      </c>
      <c r="F233" s="252" t="s">
        <v>2489</v>
      </c>
      <c r="G233" s="253" t="s">
        <v>353</v>
      </c>
      <c r="H233" s="254">
        <v>1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</v>
      </c>
      <c r="T233" s="26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308</v>
      </c>
      <c r="AT233" s="262" t="s">
        <v>196</v>
      </c>
      <c r="AU233" s="262" t="s">
        <v>92</v>
      </c>
      <c r="AY233" s="18" t="s">
        <v>195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308</v>
      </c>
      <c r="BM233" s="262" t="s">
        <v>2490</v>
      </c>
    </row>
    <row r="234" spans="1:47" s="2" customFormat="1" ht="12">
      <c r="A234" s="41"/>
      <c r="B234" s="42"/>
      <c r="C234" s="43"/>
      <c r="D234" s="263" t="s">
        <v>202</v>
      </c>
      <c r="E234" s="43"/>
      <c r="F234" s="264" t="s">
        <v>2489</v>
      </c>
      <c r="G234" s="43"/>
      <c r="H234" s="43"/>
      <c r="I234" s="221"/>
      <c r="J234" s="43"/>
      <c r="K234" s="43"/>
      <c r="L234" s="44"/>
      <c r="M234" s="265"/>
      <c r="N234" s="266"/>
      <c r="O234" s="94"/>
      <c r="P234" s="94"/>
      <c r="Q234" s="94"/>
      <c r="R234" s="94"/>
      <c r="S234" s="94"/>
      <c r="T234" s="95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8" t="s">
        <v>202</v>
      </c>
      <c r="AU234" s="18" t="s">
        <v>92</v>
      </c>
    </row>
    <row r="235" spans="1:65" s="2" customFormat="1" ht="24.15" customHeight="1">
      <c r="A235" s="41"/>
      <c r="B235" s="42"/>
      <c r="C235" s="278" t="s">
        <v>467</v>
      </c>
      <c r="D235" s="278" t="s">
        <v>206</v>
      </c>
      <c r="E235" s="279" t="s">
        <v>2491</v>
      </c>
      <c r="F235" s="280" t="s">
        <v>2492</v>
      </c>
      <c r="G235" s="281" t="s">
        <v>353</v>
      </c>
      <c r="H235" s="282">
        <v>1</v>
      </c>
      <c r="I235" s="283"/>
      <c r="J235" s="284">
        <f>ROUND(I235*H235,2)</f>
        <v>0</v>
      </c>
      <c r="K235" s="285"/>
      <c r="L235" s="286"/>
      <c r="M235" s="287" t="s">
        <v>1</v>
      </c>
      <c r="N235" s="288" t="s">
        <v>47</v>
      </c>
      <c r="O235" s="94"/>
      <c r="P235" s="260">
        <f>O235*H235</f>
        <v>0</v>
      </c>
      <c r="Q235" s="260">
        <v>4E-05</v>
      </c>
      <c r="R235" s="260">
        <f>Q235*H235</f>
        <v>4E-05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405</v>
      </c>
      <c r="AT235" s="262" t="s">
        <v>206</v>
      </c>
      <c r="AU235" s="262" t="s">
        <v>92</v>
      </c>
      <c r="AY235" s="18" t="s">
        <v>195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308</v>
      </c>
      <c r="BM235" s="262" t="s">
        <v>2493</v>
      </c>
    </row>
    <row r="236" spans="1:47" s="2" customFormat="1" ht="12">
      <c r="A236" s="41"/>
      <c r="B236" s="42"/>
      <c r="C236" s="43"/>
      <c r="D236" s="263" t="s">
        <v>202</v>
      </c>
      <c r="E236" s="43"/>
      <c r="F236" s="264" t="s">
        <v>2492</v>
      </c>
      <c r="G236" s="43"/>
      <c r="H236" s="43"/>
      <c r="I236" s="221"/>
      <c r="J236" s="43"/>
      <c r="K236" s="43"/>
      <c r="L236" s="44"/>
      <c r="M236" s="265"/>
      <c r="N236" s="266"/>
      <c r="O236" s="94"/>
      <c r="P236" s="94"/>
      <c r="Q236" s="94"/>
      <c r="R236" s="94"/>
      <c r="S236" s="94"/>
      <c r="T236" s="95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8" t="s">
        <v>202</v>
      </c>
      <c r="AU236" s="18" t="s">
        <v>92</v>
      </c>
    </row>
    <row r="237" spans="1:65" s="2" customFormat="1" ht="16.5" customHeight="1">
      <c r="A237" s="41"/>
      <c r="B237" s="42"/>
      <c r="C237" s="278" t="s">
        <v>473</v>
      </c>
      <c r="D237" s="278" t="s">
        <v>206</v>
      </c>
      <c r="E237" s="279" t="s">
        <v>2494</v>
      </c>
      <c r="F237" s="280" t="s">
        <v>2495</v>
      </c>
      <c r="G237" s="281" t="s">
        <v>353</v>
      </c>
      <c r="H237" s="282">
        <v>1</v>
      </c>
      <c r="I237" s="283"/>
      <c r="J237" s="284">
        <f>ROUND(I237*H237,2)</f>
        <v>0</v>
      </c>
      <c r="K237" s="285"/>
      <c r="L237" s="286"/>
      <c r="M237" s="287" t="s">
        <v>1</v>
      </c>
      <c r="N237" s="288" t="s">
        <v>47</v>
      </c>
      <c r="O237" s="94"/>
      <c r="P237" s="260">
        <f>O237*H237</f>
        <v>0</v>
      </c>
      <c r="Q237" s="260">
        <v>3E-05</v>
      </c>
      <c r="R237" s="260">
        <f>Q237*H237</f>
        <v>3E-05</v>
      </c>
      <c r="S237" s="260">
        <v>0</v>
      </c>
      <c r="T237" s="26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2" t="s">
        <v>405</v>
      </c>
      <c r="AT237" s="262" t="s">
        <v>206</v>
      </c>
      <c r="AU237" s="262" t="s">
        <v>92</v>
      </c>
      <c r="AY237" s="18" t="s">
        <v>195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90</v>
      </c>
      <c r="BK237" s="154">
        <f>ROUND(I237*H237,2)</f>
        <v>0</v>
      </c>
      <c r="BL237" s="18" t="s">
        <v>308</v>
      </c>
      <c r="BM237" s="262" t="s">
        <v>2496</v>
      </c>
    </row>
    <row r="238" spans="1:47" s="2" customFormat="1" ht="12">
      <c r="A238" s="41"/>
      <c r="B238" s="42"/>
      <c r="C238" s="43"/>
      <c r="D238" s="263" t="s">
        <v>202</v>
      </c>
      <c r="E238" s="43"/>
      <c r="F238" s="264" t="s">
        <v>2495</v>
      </c>
      <c r="G238" s="43"/>
      <c r="H238" s="43"/>
      <c r="I238" s="221"/>
      <c r="J238" s="43"/>
      <c r="K238" s="43"/>
      <c r="L238" s="44"/>
      <c r="M238" s="265"/>
      <c r="N238" s="266"/>
      <c r="O238" s="94"/>
      <c r="P238" s="94"/>
      <c r="Q238" s="94"/>
      <c r="R238" s="94"/>
      <c r="S238" s="94"/>
      <c r="T238" s="95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8" t="s">
        <v>202</v>
      </c>
      <c r="AU238" s="18" t="s">
        <v>92</v>
      </c>
    </row>
    <row r="239" spans="1:65" s="2" customFormat="1" ht="16.5" customHeight="1">
      <c r="A239" s="41"/>
      <c r="B239" s="42"/>
      <c r="C239" s="278" t="s">
        <v>478</v>
      </c>
      <c r="D239" s="278" t="s">
        <v>206</v>
      </c>
      <c r="E239" s="279" t="s">
        <v>2485</v>
      </c>
      <c r="F239" s="280" t="s">
        <v>2486</v>
      </c>
      <c r="G239" s="281" t="s">
        <v>353</v>
      </c>
      <c r="H239" s="282">
        <v>1</v>
      </c>
      <c r="I239" s="283"/>
      <c r="J239" s="284">
        <f>ROUND(I239*H239,2)</f>
        <v>0</v>
      </c>
      <c r="K239" s="285"/>
      <c r="L239" s="286"/>
      <c r="M239" s="287" t="s">
        <v>1</v>
      </c>
      <c r="N239" s="288" t="s">
        <v>47</v>
      </c>
      <c r="O239" s="94"/>
      <c r="P239" s="260">
        <f>O239*H239</f>
        <v>0</v>
      </c>
      <c r="Q239" s="260">
        <v>1E-05</v>
      </c>
      <c r="R239" s="260">
        <f>Q239*H239</f>
        <v>1E-05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405</v>
      </c>
      <c r="AT239" s="262" t="s">
        <v>206</v>
      </c>
      <c r="AU239" s="262" t="s">
        <v>92</v>
      </c>
      <c r="AY239" s="18" t="s">
        <v>195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308</v>
      </c>
      <c r="BM239" s="262" t="s">
        <v>2497</v>
      </c>
    </row>
    <row r="240" spans="1:47" s="2" customFormat="1" ht="12">
      <c r="A240" s="41"/>
      <c r="B240" s="42"/>
      <c r="C240" s="43"/>
      <c r="D240" s="263" t="s">
        <v>202</v>
      </c>
      <c r="E240" s="43"/>
      <c r="F240" s="264" t="s">
        <v>2486</v>
      </c>
      <c r="G240" s="43"/>
      <c r="H240" s="43"/>
      <c r="I240" s="221"/>
      <c r="J240" s="43"/>
      <c r="K240" s="43"/>
      <c r="L240" s="44"/>
      <c r="M240" s="265"/>
      <c r="N240" s="266"/>
      <c r="O240" s="94"/>
      <c r="P240" s="94"/>
      <c r="Q240" s="94"/>
      <c r="R240" s="94"/>
      <c r="S240" s="94"/>
      <c r="T240" s="95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8" t="s">
        <v>202</v>
      </c>
      <c r="AU240" s="18" t="s">
        <v>92</v>
      </c>
    </row>
    <row r="241" spans="1:65" s="2" customFormat="1" ht="24.15" customHeight="1">
      <c r="A241" s="41"/>
      <c r="B241" s="42"/>
      <c r="C241" s="250" t="s">
        <v>485</v>
      </c>
      <c r="D241" s="250" t="s">
        <v>196</v>
      </c>
      <c r="E241" s="251" t="s">
        <v>2498</v>
      </c>
      <c r="F241" s="252" t="s">
        <v>2499</v>
      </c>
      <c r="G241" s="253" t="s">
        <v>353</v>
      </c>
      <c r="H241" s="254">
        <v>4</v>
      </c>
      <c r="I241" s="255"/>
      <c r="J241" s="256">
        <f>ROUND(I241*H241,2)</f>
        <v>0</v>
      </c>
      <c r="K241" s="257"/>
      <c r="L241" s="44"/>
      <c r="M241" s="258" t="s">
        <v>1</v>
      </c>
      <c r="N241" s="259" t="s">
        <v>47</v>
      </c>
      <c r="O241" s="94"/>
      <c r="P241" s="260">
        <f>O241*H241</f>
        <v>0</v>
      </c>
      <c r="Q241" s="260">
        <v>0</v>
      </c>
      <c r="R241" s="260">
        <f>Q241*H241</f>
        <v>0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308</v>
      </c>
      <c r="AT241" s="262" t="s">
        <v>196</v>
      </c>
      <c r="AU241" s="262" t="s">
        <v>92</v>
      </c>
      <c r="AY241" s="18" t="s">
        <v>195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308</v>
      </c>
      <c r="BM241" s="262" t="s">
        <v>2500</v>
      </c>
    </row>
    <row r="242" spans="1:47" s="2" customFormat="1" ht="12">
      <c r="A242" s="41"/>
      <c r="B242" s="42"/>
      <c r="C242" s="43"/>
      <c r="D242" s="263" t="s">
        <v>202</v>
      </c>
      <c r="E242" s="43"/>
      <c r="F242" s="264" t="s">
        <v>2499</v>
      </c>
      <c r="G242" s="43"/>
      <c r="H242" s="43"/>
      <c r="I242" s="221"/>
      <c r="J242" s="43"/>
      <c r="K242" s="43"/>
      <c r="L242" s="44"/>
      <c r="M242" s="265"/>
      <c r="N242" s="266"/>
      <c r="O242" s="94"/>
      <c r="P242" s="94"/>
      <c r="Q242" s="94"/>
      <c r="R242" s="94"/>
      <c r="S242" s="94"/>
      <c r="T242" s="95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8" t="s">
        <v>202</v>
      </c>
      <c r="AU242" s="18" t="s">
        <v>92</v>
      </c>
    </row>
    <row r="243" spans="1:65" s="2" customFormat="1" ht="24.15" customHeight="1">
      <c r="A243" s="41"/>
      <c r="B243" s="42"/>
      <c r="C243" s="278" t="s">
        <v>492</v>
      </c>
      <c r="D243" s="278" t="s">
        <v>206</v>
      </c>
      <c r="E243" s="279" t="s">
        <v>2501</v>
      </c>
      <c r="F243" s="280" t="s">
        <v>2502</v>
      </c>
      <c r="G243" s="281" t="s">
        <v>353</v>
      </c>
      <c r="H243" s="282">
        <v>4</v>
      </c>
      <c r="I243" s="283"/>
      <c r="J243" s="284">
        <f>ROUND(I243*H243,2)</f>
        <v>0</v>
      </c>
      <c r="K243" s="285"/>
      <c r="L243" s="286"/>
      <c r="M243" s="287" t="s">
        <v>1</v>
      </c>
      <c r="N243" s="288" t="s">
        <v>47</v>
      </c>
      <c r="O243" s="94"/>
      <c r="P243" s="260">
        <f>O243*H243</f>
        <v>0</v>
      </c>
      <c r="Q243" s="260">
        <v>4E-05</v>
      </c>
      <c r="R243" s="260">
        <f>Q243*H243</f>
        <v>0.00016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405</v>
      </c>
      <c r="AT243" s="262" t="s">
        <v>206</v>
      </c>
      <c r="AU243" s="262" t="s">
        <v>92</v>
      </c>
      <c r="AY243" s="18" t="s">
        <v>195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308</v>
      </c>
      <c r="BM243" s="262" t="s">
        <v>2503</v>
      </c>
    </row>
    <row r="244" spans="1:47" s="2" customFormat="1" ht="12">
      <c r="A244" s="41"/>
      <c r="B244" s="42"/>
      <c r="C244" s="43"/>
      <c r="D244" s="263" t="s">
        <v>202</v>
      </c>
      <c r="E244" s="43"/>
      <c r="F244" s="264" t="s">
        <v>2502</v>
      </c>
      <c r="G244" s="43"/>
      <c r="H244" s="43"/>
      <c r="I244" s="221"/>
      <c r="J244" s="43"/>
      <c r="K244" s="43"/>
      <c r="L244" s="44"/>
      <c r="M244" s="265"/>
      <c r="N244" s="266"/>
      <c r="O244" s="94"/>
      <c r="P244" s="94"/>
      <c r="Q244" s="94"/>
      <c r="R244" s="94"/>
      <c r="S244" s="94"/>
      <c r="T244" s="95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8" t="s">
        <v>202</v>
      </c>
      <c r="AU244" s="18" t="s">
        <v>92</v>
      </c>
    </row>
    <row r="245" spans="1:65" s="2" customFormat="1" ht="16.5" customHeight="1">
      <c r="A245" s="41"/>
      <c r="B245" s="42"/>
      <c r="C245" s="278" t="s">
        <v>496</v>
      </c>
      <c r="D245" s="278" t="s">
        <v>206</v>
      </c>
      <c r="E245" s="279" t="s">
        <v>2482</v>
      </c>
      <c r="F245" s="280" t="s">
        <v>2483</v>
      </c>
      <c r="G245" s="281" t="s">
        <v>353</v>
      </c>
      <c r="H245" s="282">
        <v>4</v>
      </c>
      <c r="I245" s="283"/>
      <c r="J245" s="284">
        <f>ROUND(I245*H245,2)</f>
        <v>0</v>
      </c>
      <c r="K245" s="285"/>
      <c r="L245" s="286"/>
      <c r="M245" s="287" t="s">
        <v>1</v>
      </c>
      <c r="N245" s="288" t="s">
        <v>47</v>
      </c>
      <c r="O245" s="94"/>
      <c r="P245" s="260">
        <f>O245*H245</f>
        <v>0</v>
      </c>
      <c r="Q245" s="260">
        <v>3E-05</v>
      </c>
      <c r="R245" s="260">
        <f>Q245*H245</f>
        <v>0.00012</v>
      </c>
      <c r="S245" s="260">
        <v>0</v>
      </c>
      <c r="T245" s="26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2" t="s">
        <v>405</v>
      </c>
      <c r="AT245" s="262" t="s">
        <v>206</v>
      </c>
      <c r="AU245" s="262" t="s">
        <v>92</v>
      </c>
      <c r="AY245" s="18" t="s">
        <v>195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90</v>
      </c>
      <c r="BK245" s="154">
        <f>ROUND(I245*H245,2)</f>
        <v>0</v>
      </c>
      <c r="BL245" s="18" t="s">
        <v>308</v>
      </c>
      <c r="BM245" s="262" t="s">
        <v>2504</v>
      </c>
    </row>
    <row r="246" spans="1:47" s="2" customFormat="1" ht="12">
      <c r="A246" s="41"/>
      <c r="B246" s="42"/>
      <c r="C246" s="43"/>
      <c r="D246" s="263" t="s">
        <v>202</v>
      </c>
      <c r="E246" s="43"/>
      <c r="F246" s="264" t="s">
        <v>2483</v>
      </c>
      <c r="G246" s="43"/>
      <c r="H246" s="43"/>
      <c r="I246" s="221"/>
      <c r="J246" s="43"/>
      <c r="K246" s="43"/>
      <c r="L246" s="44"/>
      <c r="M246" s="265"/>
      <c r="N246" s="266"/>
      <c r="O246" s="94"/>
      <c r="P246" s="94"/>
      <c r="Q246" s="94"/>
      <c r="R246" s="94"/>
      <c r="S246" s="94"/>
      <c r="T246" s="95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8" t="s">
        <v>202</v>
      </c>
      <c r="AU246" s="18" t="s">
        <v>92</v>
      </c>
    </row>
    <row r="247" spans="1:65" s="2" customFormat="1" ht="16.5" customHeight="1">
      <c r="A247" s="41"/>
      <c r="B247" s="42"/>
      <c r="C247" s="278" t="s">
        <v>500</v>
      </c>
      <c r="D247" s="278" t="s">
        <v>206</v>
      </c>
      <c r="E247" s="279" t="s">
        <v>2485</v>
      </c>
      <c r="F247" s="280" t="s">
        <v>2486</v>
      </c>
      <c r="G247" s="281" t="s">
        <v>353</v>
      </c>
      <c r="H247" s="282">
        <v>4</v>
      </c>
      <c r="I247" s="283"/>
      <c r="J247" s="284">
        <f>ROUND(I247*H247,2)</f>
        <v>0</v>
      </c>
      <c r="K247" s="285"/>
      <c r="L247" s="286"/>
      <c r="M247" s="287" t="s">
        <v>1</v>
      </c>
      <c r="N247" s="288" t="s">
        <v>47</v>
      </c>
      <c r="O247" s="94"/>
      <c r="P247" s="260">
        <f>O247*H247</f>
        <v>0</v>
      </c>
      <c r="Q247" s="260">
        <v>1E-05</v>
      </c>
      <c r="R247" s="260">
        <f>Q247*H247</f>
        <v>4E-05</v>
      </c>
      <c r="S247" s="260">
        <v>0</v>
      </c>
      <c r="T247" s="26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2" t="s">
        <v>405</v>
      </c>
      <c r="AT247" s="262" t="s">
        <v>206</v>
      </c>
      <c r="AU247" s="262" t="s">
        <v>92</v>
      </c>
      <c r="AY247" s="18" t="s">
        <v>195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90</v>
      </c>
      <c r="BK247" s="154">
        <f>ROUND(I247*H247,2)</f>
        <v>0</v>
      </c>
      <c r="BL247" s="18" t="s">
        <v>308</v>
      </c>
      <c r="BM247" s="262" t="s">
        <v>2505</v>
      </c>
    </row>
    <row r="248" spans="1:47" s="2" customFormat="1" ht="12">
      <c r="A248" s="41"/>
      <c r="B248" s="42"/>
      <c r="C248" s="43"/>
      <c r="D248" s="263" t="s">
        <v>202</v>
      </c>
      <c r="E248" s="43"/>
      <c r="F248" s="264" t="s">
        <v>2486</v>
      </c>
      <c r="G248" s="43"/>
      <c r="H248" s="43"/>
      <c r="I248" s="221"/>
      <c r="J248" s="43"/>
      <c r="K248" s="43"/>
      <c r="L248" s="44"/>
      <c r="M248" s="265"/>
      <c r="N248" s="266"/>
      <c r="O248" s="94"/>
      <c r="P248" s="94"/>
      <c r="Q248" s="94"/>
      <c r="R248" s="94"/>
      <c r="S248" s="94"/>
      <c r="T248" s="95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8" t="s">
        <v>202</v>
      </c>
      <c r="AU248" s="18" t="s">
        <v>92</v>
      </c>
    </row>
    <row r="249" spans="1:65" s="2" customFormat="1" ht="24.15" customHeight="1">
      <c r="A249" s="41"/>
      <c r="B249" s="42"/>
      <c r="C249" s="250" t="s">
        <v>505</v>
      </c>
      <c r="D249" s="250" t="s">
        <v>196</v>
      </c>
      <c r="E249" s="251" t="s">
        <v>2506</v>
      </c>
      <c r="F249" s="252" t="s">
        <v>2507</v>
      </c>
      <c r="G249" s="253" t="s">
        <v>353</v>
      </c>
      <c r="H249" s="254">
        <v>4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308</v>
      </c>
      <c r="AT249" s="262" t="s">
        <v>196</v>
      </c>
      <c r="AU249" s="262" t="s">
        <v>92</v>
      </c>
      <c r="AY249" s="18" t="s">
        <v>195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308</v>
      </c>
      <c r="BM249" s="262" t="s">
        <v>2508</v>
      </c>
    </row>
    <row r="250" spans="1:47" s="2" customFormat="1" ht="12">
      <c r="A250" s="41"/>
      <c r="B250" s="42"/>
      <c r="C250" s="43"/>
      <c r="D250" s="263" t="s">
        <v>202</v>
      </c>
      <c r="E250" s="43"/>
      <c r="F250" s="264" t="s">
        <v>2507</v>
      </c>
      <c r="G250" s="43"/>
      <c r="H250" s="43"/>
      <c r="I250" s="221"/>
      <c r="J250" s="43"/>
      <c r="K250" s="43"/>
      <c r="L250" s="44"/>
      <c r="M250" s="265"/>
      <c r="N250" s="266"/>
      <c r="O250" s="94"/>
      <c r="P250" s="94"/>
      <c r="Q250" s="94"/>
      <c r="R250" s="94"/>
      <c r="S250" s="94"/>
      <c r="T250" s="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8" t="s">
        <v>202</v>
      </c>
      <c r="AU250" s="18" t="s">
        <v>92</v>
      </c>
    </row>
    <row r="251" spans="1:65" s="2" customFormat="1" ht="16.5" customHeight="1">
      <c r="A251" s="41"/>
      <c r="B251" s="42"/>
      <c r="C251" s="278" t="s">
        <v>509</v>
      </c>
      <c r="D251" s="278" t="s">
        <v>206</v>
      </c>
      <c r="E251" s="279" t="s">
        <v>2509</v>
      </c>
      <c r="F251" s="280" t="s">
        <v>2510</v>
      </c>
      <c r="G251" s="281" t="s">
        <v>353</v>
      </c>
      <c r="H251" s="282">
        <v>4</v>
      </c>
      <c r="I251" s="283"/>
      <c r="J251" s="284">
        <f>ROUND(I251*H251,2)</f>
        <v>0</v>
      </c>
      <c r="K251" s="285"/>
      <c r="L251" s="286"/>
      <c r="M251" s="287" t="s">
        <v>1</v>
      </c>
      <c r="N251" s="288" t="s">
        <v>47</v>
      </c>
      <c r="O251" s="94"/>
      <c r="P251" s="260">
        <f>O251*H251</f>
        <v>0</v>
      </c>
      <c r="Q251" s="260">
        <v>0.0005</v>
      </c>
      <c r="R251" s="260">
        <f>Q251*H251</f>
        <v>0.002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405</v>
      </c>
      <c r="AT251" s="262" t="s">
        <v>206</v>
      </c>
      <c r="AU251" s="262" t="s">
        <v>92</v>
      </c>
      <c r="AY251" s="18" t="s">
        <v>195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308</v>
      </c>
      <c r="BM251" s="262" t="s">
        <v>2511</v>
      </c>
    </row>
    <row r="252" spans="1:47" s="2" customFormat="1" ht="12">
      <c r="A252" s="41"/>
      <c r="B252" s="42"/>
      <c r="C252" s="43"/>
      <c r="D252" s="263" t="s">
        <v>202</v>
      </c>
      <c r="E252" s="43"/>
      <c r="F252" s="264" t="s">
        <v>2510</v>
      </c>
      <c r="G252" s="43"/>
      <c r="H252" s="43"/>
      <c r="I252" s="221"/>
      <c r="J252" s="43"/>
      <c r="K252" s="43"/>
      <c r="L252" s="44"/>
      <c r="M252" s="265"/>
      <c r="N252" s="266"/>
      <c r="O252" s="94"/>
      <c r="P252" s="94"/>
      <c r="Q252" s="94"/>
      <c r="R252" s="94"/>
      <c r="S252" s="94"/>
      <c r="T252" s="95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8" t="s">
        <v>202</v>
      </c>
      <c r="AU252" s="18" t="s">
        <v>92</v>
      </c>
    </row>
    <row r="253" spans="1:65" s="2" customFormat="1" ht="24.15" customHeight="1">
      <c r="A253" s="41"/>
      <c r="B253" s="42"/>
      <c r="C253" s="250" t="s">
        <v>514</v>
      </c>
      <c r="D253" s="250" t="s">
        <v>196</v>
      </c>
      <c r="E253" s="251" t="s">
        <v>2512</v>
      </c>
      <c r="F253" s="252" t="s">
        <v>2513</v>
      </c>
      <c r="G253" s="253" t="s">
        <v>353</v>
      </c>
      <c r="H253" s="254">
        <v>8</v>
      </c>
      <c r="I253" s="255"/>
      <c r="J253" s="256">
        <f>ROUND(I253*H253,2)</f>
        <v>0</v>
      </c>
      <c r="K253" s="257"/>
      <c r="L253" s="44"/>
      <c r="M253" s="258" t="s">
        <v>1</v>
      </c>
      <c r="N253" s="259" t="s">
        <v>47</v>
      </c>
      <c r="O253" s="94"/>
      <c r="P253" s="260">
        <f>O253*H253</f>
        <v>0</v>
      </c>
      <c r="Q253" s="260">
        <v>0</v>
      </c>
      <c r="R253" s="260">
        <f>Q253*H253</f>
        <v>0</v>
      </c>
      <c r="S253" s="260">
        <v>0</v>
      </c>
      <c r="T253" s="261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2" t="s">
        <v>308</v>
      </c>
      <c r="AT253" s="262" t="s">
        <v>196</v>
      </c>
      <c r="AU253" s="262" t="s">
        <v>92</v>
      </c>
      <c r="AY253" s="18" t="s">
        <v>195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90</v>
      </c>
      <c r="BK253" s="154">
        <f>ROUND(I253*H253,2)</f>
        <v>0</v>
      </c>
      <c r="BL253" s="18" t="s">
        <v>308</v>
      </c>
      <c r="BM253" s="262" t="s">
        <v>2514</v>
      </c>
    </row>
    <row r="254" spans="1:47" s="2" customFormat="1" ht="12">
      <c r="A254" s="41"/>
      <c r="B254" s="42"/>
      <c r="C254" s="43"/>
      <c r="D254" s="263" t="s">
        <v>202</v>
      </c>
      <c r="E254" s="43"/>
      <c r="F254" s="264" t="s">
        <v>2513</v>
      </c>
      <c r="G254" s="43"/>
      <c r="H254" s="43"/>
      <c r="I254" s="221"/>
      <c r="J254" s="43"/>
      <c r="K254" s="43"/>
      <c r="L254" s="44"/>
      <c r="M254" s="265"/>
      <c r="N254" s="266"/>
      <c r="O254" s="94"/>
      <c r="P254" s="94"/>
      <c r="Q254" s="94"/>
      <c r="R254" s="94"/>
      <c r="S254" s="94"/>
      <c r="T254" s="95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8" t="s">
        <v>202</v>
      </c>
      <c r="AU254" s="18" t="s">
        <v>92</v>
      </c>
    </row>
    <row r="255" spans="1:65" s="2" customFormat="1" ht="16.5" customHeight="1">
      <c r="A255" s="41"/>
      <c r="B255" s="42"/>
      <c r="C255" s="278" t="s">
        <v>520</v>
      </c>
      <c r="D255" s="278" t="s">
        <v>206</v>
      </c>
      <c r="E255" s="279" t="s">
        <v>2515</v>
      </c>
      <c r="F255" s="280" t="s">
        <v>2516</v>
      </c>
      <c r="G255" s="281" t="s">
        <v>353</v>
      </c>
      <c r="H255" s="282">
        <v>8</v>
      </c>
      <c r="I255" s="283"/>
      <c r="J255" s="284">
        <f>ROUND(I255*H255,2)</f>
        <v>0</v>
      </c>
      <c r="K255" s="285"/>
      <c r="L255" s="286"/>
      <c r="M255" s="287" t="s">
        <v>1</v>
      </c>
      <c r="N255" s="288" t="s">
        <v>47</v>
      </c>
      <c r="O255" s="94"/>
      <c r="P255" s="260">
        <f>O255*H255</f>
        <v>0</v>
      </c>
      <c r="Q255" s="260">
        <v>0</v>
      </c>
      <c r="R255" s="260">
        <f>Q255*H255</f>
        <v>0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405</v>
      </c>
      <c r="AT255" s="262" t="s">
        <v>206</v>
      </c>
      <c r="AU255" s="262" t="s">
        <v>92</v>
      </c>
      <c r="AY255" s="18" t="s">
        <v>195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308</v>
      </c>
      <c r="BM255" s="262" t="s">
        <v>2517</v>
      </c>
    </row>
    <row r="256" spans="1:47" s="2" customFormat="1" ht="12">
      <c r="A256" s="41"/>
      <c r="B256" s="42"/>
      <c r="C256" s="43"/>
      <c r="D256" s="263" t="s">
        <v>202</v>
      </c>
      <c r="E256" s="43"/>
      <c r="F256" s="264" t="s">
        <v>2516</v>
      </c>
      <c r="G256" s="43"/>
      <c r="H256" s="43"/>
      <c r="I256" s="221"/>
      <c r="J256" s="43"/>
      <c r="K256" s="43"/>
      <c r="L256" s="44"/>
      <c r="M256" s="265"/>
      <c r="N256" s="266"/>
      <c r="O256" s="94"/>
      <c r="P256" s="94"/>
      <c r="Q256" s="94"/>
      <c r="R256" s="94"/>
      <c r="S256" s="94"/>
      <c r="T256" s="95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8" t="s">
        <v>202</v>
      </c>
      <c r="AU256" s="18" t="s">
        <v>92</v>
      </c>
    </row>
    <row r="257" spans="1:65" s="2" customFormat="1" ht="21.75" customHeight="1">
      <c r="A257" s="41"/>
      <c r="B257" s="42"/>
      <c r="C257" s="250" t="s">
        <v>525</v>
      </c>
      <c r="D257" s="250" t="s">
        <v>196</v>
      </c>
      <c r="E257" s="251" t="s">
        <v>2518</v>
      </c>
      <c r="F257" s="252" t="s">
        <v>2519</v>
      </c>
      <c r="G257" s="253" t="s">
        <v>353</v>
      </c>
      <c r="H257" s="254">
        <v>2</v>
      </c>
      <c r="I257" s="255"/>
      <c r="J257" s="256">
        <f>ROUND(I257*H257,2)</f>
        <v>0</v>
      </c>
      <c r="K257" s="257"/>
      <c r="L257" s="44"/>
      <c r="M257" s="258" t="s">
        <v>1</v>
      </c>
      <c r="N257" s="259" t="s">
        <v>47</v>
      </c>
      <c r="O257" s="94"/>
      <c r="P257" s="260">
        <f>O257*H257</f>
        <v>0</v>
      </c>
      <c r="Q257" s="260">
        <v>0</v>
      </c>
      <c r="R257" s="260">
        <f>Q257*H257</f>
        <v>0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308</v>
      </c>
      <c r="AT257" s="262" t="s">
        <v>196</v>
      </c>
      <c r="AU257" s="262" t="s">
        <v>92</v>
      </c>
      <c r="AY257" s="18" t="s">
        <v>195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308</v>
      </c>
      <c r="BM257" s="262" t="s">
        <v>2520</v>
      </c>
    </row>
    <row r="258" spans="1:47" s="2" customFormat="1" ht="12">
      <c r="A258" s="41"/>
      <c r="B258" s="42"/>
      <c r="C258" s="43"/>
      <c r="D258" s="263" t="s">
        <v>202</v>
      </c>
      <c r="E258" s="43"/>
      <c r="F258" s="264" t="s">
        <v>2519</v>
      </c>
      <c r="G258" s="43"/>
      <c r="H258" s="43"/>
      <c r="I258" s="221"/>
      <c r="J258" s="43"/>
      <c r="K258" s="43"/>
      <c r="L258" s="44"/>
      <c r="M258" s="265"/>
      <c r="N258" s="266"/>
      <c r="O258" s="94"/>
      <c r="P258" s="94"/>
      <c r="Q258" s="94"/>
      <c r="R258" s="94"/>
      <c r="S258" s="94"/>
      <c r="T258" s="95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8" t="s">
        <v>202</v>
      </c>
      <c r="AU258" s="18" t="s">
        <v>92</v>
      </c>
    </row>
    <row r="259" spans="1:65" s="2" customFormat="1" ht="16.5" customHeight="1">
      <c r="A259" s="41"/>
      <c r="B259" s="42"/>
      <c r="C259" s="278" t="s">
        <v>531</v>
      </c>
      <c r="D259" s="278" t="s">
        <v>206</v>
      </c>
      <c r="E259" s="279" t="s">
        <v>2521</v>
      </c>
      <c r="F259" s="280" t="s">
        <v>2522</v>
      </c>
      <c r="G259" s="281" t="s">
        <v>353</v>
      </c>
      <c r="H259" s="282">
        <v>2</v>
      </c>
      <c r="I259" s="283"/>
      <c r="J259" s="284">
        <f>ROUND(I259*H259,2)</f>
        <v>0</v>
      </c>
      <c r="K259" s="285"/>
      <c r="L259" s="286"/>
      <c r="M259" s="287" t="s">
        <v>1</v>
      </c>
      <c r="N259" s="288" t="s">
        <v>47</v>
      </c>
      <c r="O259" s="94"/>
      <c r="P259" s="260">
        <f>O259*H259</f>
        <v>0</v>
      </c>
      <c r="Q259" s="260">
        <v>0.00011</v>
      </c>
      <c r="R259" s="260">
        <f>Q259*H259</f>
        <v>0.00022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405</v>
      </c>
      <c r="AT259" s="262" t="s">
        <v>206</v>
      </c>
      <c r="AU259" s="262" t="s">
        <v>92</v>
      </c>
      <c r="AY259" s="18" t="s">
        <v>195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308</v>
      </c>
      <c r="BM259" s="262" t="s">
        <v>2523</v>
      </c>
    </row>
    <row r="260" spans="1:47" s="2" customFormat="1" ht="12">
      <c r="A260" s="41"/>
      <c r="B260" s="42"/>
      <c r="C260" s="43"/>
      <c r="D260" s="263" t="s">
        <v>202</v>
      </c>
      <c r="E260" s="43"/>
      <c r="F260" s="264" t="s">
        <v>2522</v>
      </c>
      <c r="G260" s="43"/>
      <c r="H260" s="43"/>
      <c r="I260" s="221"/>
      <c r="J260" s="43"/>
      <c r="K260" s="43"/>
      <c r="L260" s="44"/>
      <c r="M260" s="265"/>
      <c r="N260" s="266"/>
      <c r="O260" s="94"/>
      <c r="P260" s="94"/>
      <c r="Q260" s="94"/>
      <c r="R260" s="94"/>
      <c r="S260" s="94"/>
      <c r="T260" s="95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8" t="s">
        <v>202</v>
      </c>
      <c r="AU260" s="18" t="s">
        <v>92</v>
      </c>
    </row>
    <row r="261" spans="1:65" s="2" customFormat="1" ht="33" customHeight="1">
      <c r="A261" s="41"/>
      <c r="B261" s="42"/>
      <c r="C261" s="250" t="s">
        <v>539</v>
      </c>
      <c r="D261" s="250" t="s">
        <v>196</v>
      </c>
      <c r="E261" s="251" t="s">
        <v>2524</v>
      </c>
      <c r="F261" s="252" t="s">
        <v>2525</v>
      </c>
      <c r="G261" s="253" t="s">
        <v>353</v>
      </c>
      <c r="H261" s="254">
        <v>5</v>
      </c>
      <c r="I261" s="255"/>
      <c r="J261" s="256">
        <f>ROUND(I261*H261,2)</f>
        <v>0</v>
      </c>
      <c r="K261" s="257"/>
      <c r="L261" s="44"/>
      <c r="M261" s="258" t="s">
        <v>1</v>
      </c>
      <c r="N261" s="259" t="s">
        <v>47</v>
      </c>
      <c r="O261" s="94"/>
      <c r="P261" s="260">
        <f>O261*H261</f>
        <v>0</v>
      </c>
      <c r="Q261" s="260">
        <v>0</v>
      </c>
      <c r="R261" s="260">
        <f>Q261*H261</f>
        <v>0</v>
      </c>
      <c r="S261" s="260">
        <v>0</v>
      </c>
      <c r="T261" s="26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2" t="s">
        <v>308</v>
      </c>
      <c r="AT261" s="262" t="s">
        <v>196</v>
      </c>
      <c r="AU261" s="262" t="s">
        <v>92</v>
      </c>
      <c r="AY261" s="18" t="s">
        <v>195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8" t="s">
        <v>90</v>
      </c>
      <c r="BK261" s="154">
        <f>ROUND(I261*H261,2)</f>
        <v>0</v>
      </c>
      <c r="BL261" s="18" t="s">
        <v>308</v>
      </c>
      <c r="BM261" s="262" t="s">
        <v>2526</v>
      </c>
    </row>
    <row r="262" spans="1:47" s="2" customFormat="1" ht="12">
      <c r="A262" s="41"/>
      <c r="B262" s="42"/>
      <c r="C262" s="43"/>
      <c r="D262" s="263" t="s">
        <v>202</v>
      </c>
      <c r="E262" s="43"/>
      <c r="F262" s="264" t="s">
        <v>2525</v>
      </c>
      <c r="G262" s="43"/>
      <c r="H262" s="43"/>
      <c r="I262" s="221"/>
      <c r="J262" s="43"/>
      <c r="K262" s="43"/>
      <c r="L262" s="44"/>
      <c r="M262" s="265"/>
      <c r="N262" s="266"/>
      <c r="O262" s="94"/>
      <c r="P262" s="94"/>
      <c r="Q262" s="94"/>
      <c r="R262" s="94"/>
      <c r="S262" s="94"/>
      <c r="T262" s="95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8" t="s">
        <v>202</v>
      </c>
      <c r="AU262" s="18" t="s">
        <v>92</v>
      </c>
    </row>
    <row r="263" spans="1:65" s="2" customFormat="1" ht="24.15" customHeight="1">
      <c r="A263" s="41"/>
      <c r="B263" s="42"/>
      <c r="C263" s="278" t="s">
        <v>548</v>
      </c>
      <c r="D263" s="278" t="s">
        <v>206</v>
      </c>
      <c r="E263" s="279" t="s">
        <v>2527</v>
      </c>
      <c r="F263" s="280" t="s">
        <v>2528</v>
      </c>
      <c r="G263" s="281" t="s">
        <v>353</v>
      </c>
      <c r="H263" s="282">
        <v>5</v>
      </c>
      <c r="I263" s="283"/>
      <c r="J263" s="284">
        <f>ROUND(I263*H263,2)</f>
        <v>0</v>
      </c>
      <c r="K263" s="285"/>
      <c r="L263" s="286"/>
      <c r="M263" s="287" t="s">
        <v>1</v>
      </c>
      <c r="N263" s="288" t="s">
        <v>47</v>
      </c>
      <c r="O263" s="94"/>
      <c r="P263" s="260">
        <f>O263*H263</f>
        <v>0</v>
      </c>
      <c r="Q263" s="260">
        <v>6E-05</v>
      </c>
      <c r="R263" s="260">
        <f>Q263*H263</f>
        <v>0.00030000000000000003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405</v>
      </c>
      <c r="AT263" s="262" t="s">
        <v>206</v>
      </c>
      <c r="AU263" s="262" t="s">
        <v>92</v>
      </c>
      <c r="AY263" s="18" t="s">
        <v>195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308</v>
      </c>
      <c r="BM263" s="262" t="s">
        <v>2529</v>
      </c>
    </row>
    <row r="264" spans="1:47" s="2" customFormat="1" ht="12">
      <c r="A264" s="41"/>
      <c r="B264" s="42"/>
      <c r="C264" s="43"/>
      <c r="D264" s="263" t="s">
        <v>202</v>
      </c>
      <c r="E264" s="43"/>
      <c r="F264" s="264" t="s">
        <v>2528</v>
      </c>
      <c r="G264" s="43"/>
      <c r="H264" s="43"/>
      <c r="I264" s="221"/>
      <c r="J264" s="43"/>
      <c r="K264" s="43"/>
      <c r="L264" s="44"/>
      <c r="M264" s="265"/>
      <c r="N264" s="266"/>
      <c r="O264" s="94"/>
      <c r="P264" s="94"/>
      <c r="Q264" s="94"/>
      <c r="R264" s="94"/>
      <c r="S264" s="94"/>
      <c r="T264" s="95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8" t="s">
        <v>202</v>
      </c>
      <c r="AU264" s="18" t="s">
        <v>92</v>
      </c>
    </row>
    <row r="265" spans="1:65" s="2" customFormat="1" ht="16.5" customHeight="1">
      <c r="A265" s="41"/>
      <c r="B265" s="42"/>
      <c r="C265" s="278" t="s">
        <v>556</v>
      </c>
      <c r="D265" s="278" t="s">
        <v>206</v>
      </c>
      <c r="E265" s="279" t="s">
        <v>2485</v>
      </c>
      <c r="F265" s="280" t="s">
        <v>2486</v>
      </c>
      <c r="G265" s="281" t="s">
        <v>353</v>
      </c>
      <c r="H265" s="282">
        <v>5</v>
      </c>
      <c r="I265" s="283"/>
      <c r="J265" s="284">
        <f>ROUND(I265*H265,2)</f>
        <v>0</v>
      </c>
      <c r="K265" s="285"/>
      <c r="L265" s="286"/>
      <c r="M265" s="287" t="s">
        <v>1</v>
      </c>
      <c r="N265" s="288" t="s">
        <v>47</v>
      </c>
      <c r="O265" s="94"/>
      <c r="P265" s="260">
        <f>O265*H265</f>
        <v>0</v>
      </c>
      <c r="Q265" s="260">
        <v>1E-05</v>
      </c>
      <c r="R265" s="260">
        <f>Q265*H265</f>
        <v>5E-05</v>
      </c>
      <c r="S265" s="260">
        <v>0</v>
      </c>
      <c r="T265" s="26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2" t="s">
        <v>405</v>
      </c>
      <c r="AT265" s="262" t="s">
        <v>206</v>
      </c>
      <c r="AU265" s="262" t="s">
        <v>92</v>
      </c>
      <c r="AY265" s="18" t="s">
        <v>195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90</v>
      </c>
      <c r="BK265" s="154">
        <f>ROUND(I265*H265,2)</f>
        <v>0</v>
      </c>
      <c r="BL265" s="18" t="s">
        <v>308</v>
      </c>
      <c r="BM265" s="262" t="s">
        <v>2530</v>
      </c>
    </row>
    <row r="266" spans="1:47" s="2" customFormat="1" ht="12">
      <c r="A266" s="41"/>
      <c r="B266" s="42"/>
      <c r="C266" s="43"/>
      <c r="D266" s="263" t="s">
        <v>202</v>
      </c>
      <c r="E266" s="43"/>
      <c r="F266" s="264" t="s">
        <v>2486</v>
      </c>
      <c r="G266" s="43"/>
      <c r="H266" s="43"/>
      <c r="I266" s="221"/>
      <c r="J266" s="43"/>
      <c r="K266" s="43"/>
      <c r="L266" s="44"/>
      <c r="M266" s="265"/>
      <c r="N266" s="266"/>
      <c r="O266" s="94"/>
      <c r="P266" s="94"/>
      <c r="Q266" s="94"/>
      <c r="R266" s="94"/>
      <c r="S266" s="94"/>
      <c r="T266" s="95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8" t="s">
        <v>202</v>
      </c>
      <c r="AU266" s="18" t="s">
        <v>92</v>
      </c>
    </row>
    <row r="267" spans="1:65" s="2" customFormat="1" ht="33" customHeight="1">
      <c r="A267" s="41"/>
      <c r="B267" s="42"/>
      <c r="C267" s="250" t="s">
        <v>563</v>
      </c>
      <c r="D267" s="250" t="s">
        <v>196</v>
      </c>
      <c r="E267" s="251" t="s">
        <v>2531</v>
      </c>
      <c r="F267" s="252" t="s">
        <v>2532</v>
      </c>
      <c r="G267" s="253" t="s">
        <v>353</v>
      </c>
      <c r="H267" s="254">
        <v>3</v>
      </c>
      <c r="I267" s="255"/>
      <c r="J267" s="256">
        <f>ROUND(I267*H267,2)</f>
        <v>0</v>
      </c>
      <c r="K267" s="257"/>
      <c r="L267" s="44"/>
      <c r="M267" s="258" t="s">
        <v>1</v>
      </c>
      <c r="N267" s="259" t="s">
        <v>47</v>
      </c>
      <c r="O267" s="94"/>
      <c r="P267" s="260">
        <f>O267*H267</f>
        <v>0</v>
      </c>
      <c r="Q267" s="260">
        <v>0</v>
      </c>
      <c r="R267" s="260">
        <f>Q267*H267</f>
        <v>0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308</v>
      </c>
      <c r="AT267" s="262" t="s">
        <v>196</v>
      </c>
      <c r="AU267" s="262" t="s">
        <v>92</v>
      </c>
      <c r="AY267" s="18" t="s">
        <v>195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308</v>
      </c>
      <c r="BM267" s="262" t="s">
        <v>2533</v>
      </c>
    </row>
    <row r="268" spans="1:47" s="2" customFormat="1" ht="12">
      <c r="A268" s="41"/>
      <c r="B268" s="42"/>
      <c r="C268" s="43"/>
      <c r="D268" s="263" t="s">
        <v>202</v>
      </c>
      <c r="E268" s="43"/>
      <c r="F268" s="264" t="s">
        <v>2532</v>
      </c>
      <c r="G268" s="43"/>
      <c r="H268" s="43"/>
      <c r="I268" s="221"/>
      <c r="J268" s="43"/>
      <c r="K268" s="43"/>
      <c r="L268" s="44"/>
      <c r="M268" s="265"/>
      <c r="N268" s="266"/>
      <c r="O268" s="94"/>
      <c r="P268" s="94"/>
      <c r="Q268" s="94"/>
      <c r="R268" s="94"/>
      <c r="S268" s="94"/>
      <c r="T268" s="95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8" t="s">
        <v>202</v>
      </c>
      <c r="AU268" s="18" t="s">
        <v>92</v>
      </c>
    </row>
    <row r="269" spans="1:65" s="2" customFormat="1" ht="24.15" customHeight="1">
      <c r="A269" s="41"/>
      <c r="B269" s="42"/>
      <c r="C269" s="278" t="s">
        <v>568</v>
      </c>
      <c r="D269" s="278" t="s">
        <v>206</v>
      </c>
      <c r="E269" s="279" t="s">
        <v>2534</v>
      </c>
      <c r="F269" s="280" t="s">
        <v>2535</v>
      </c>
      <c r="G269" s="281" t="s">
        <v>353</v>
      </c>
      <c r="H269" s="282">
        <v>3</v>
      </c>
      <c r="I269" s="283"/>
      <c r="J269" s="284">
        <f>ROUND(I269*H269,2)</f>
        <v>0</v>
      </c>
      <c r="K269" s="285"/>
      <c r="L269" s="286"/>
      <c r="M269" s="287" t="s">
        <v>1</v>
      </c>
      <c r="N269" s="288" t="s">
        <v>47</v>
      </c>
      <c r="O269" s="94"/>
      <c r="P269" s="260">
        <f>O269*H269</f>
        <v>0</v>
      </c>
      <c r="Q269" s="260">
        <v>0.0001</v>
      </c>
      <c r="R269" s="260">
        <f>Q269*H269</f>
        <v>0.00030000000000000003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405</v>
      </c>
      <c r="AT269" s="262" t="s">
        <v>206</v>
      </c>
      <c r="AU269" s="262" t="s">
        <v>92</v>
      </c>
      <c r="AY269" s="18" t="s">
        <v>195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308</v>
      </c>
      <c r="BM269" s="262" t="s">
        <v>2536</v>
      </c>
    </row>
    <row r="270" spans="1:47" s="2" customFormat="1" ht="12">
      <c r="A270" s="41"/>
      <c r="B270" s="42"/>
      <c r="C270" s="43"/>
      <c r="D270" s="263" t="s">
        <v>202</v>
      </c>
      <c r="E270" s="43"/>
      <c r="F270" s="264" t="s">
        <v>2535</v>
      </c>
      <c r="G270" s="43"/>
      <c r="H270" s="43"/>
      <c r="I270" s="221"/>
      <c r="J270" s="43"/>
      <c r="K270" s="43"/>
      <c r="L270" s="44"/>
      <c r="M270" s="265"/>
      <c r="N270" s="266"/>
      <c r="O270" s="94"/>
      <c r="P270" s="94"/>
      <c r="Q270" s="94"/>
      <c r="R270" s="94"/>
      <c r="S270" s="94"/>
      <c r="T270" s="95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8" t="s">
        <v>202</v>
      </c>
      <c r="AU270" s="18" t="s">
        <v>92</v>
      </c>
    </row>
    <row r="271" spans="1:65" s="2" customFormat="1" ht="33" customHeight="1">
      <c r="A271" s="41"/>
      <c r="B271" s="42"/>
      <c r="C271" s="250" t="s">
        <v>572</v>
      </c>
      <c r="D271" s="250" t="s">
        <v>196</v>
      </c>
      <c r="E271" s="251" t="s">
        <v>2537</v>
      </c>
      <c r="F271" s="252" t="s">
        <v>2538</v>
      </c>
      <c r="G271" s="253" t="s">
        <v>353</v>
      </c>
      <c r="H271" s="254">
        <v>19</v>
      </c>
      <c r="I271" s="255"/>
      <c r="J271" s="256">
        <f>ROUND(I271*H271,2)</f>
        <v>0</v>
      </c>
      <c r="K271" s="257"/>
      <c r="L271" s="44"/>
      <c r="M271" s="258" t="s">
        <v>1</v>
      </c>
      <c r="N271" s="259" t="s">
        <v>47</v>
      </c>
      <c r="O271" s="94"/>
      <c r="P271" s="260">
        <f>O271*H271</f>
        <v>0</v>
      </c>
      <c r="Q271" s="260">
        <v>0</v>
      </c>
      <c r="R271" s="260">
        <f>Q271*H271</f>
        <v>0</v>
      </c>
      <c r="S271" s="260">
        <v>0</v>
      </c>
      <c r="T271" s="26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2" t="s">
        <v>308</v>
      </c>
      <c r="AT271" s="262" t="s">
        <v>196</v>
      </c>
      <c r="AU271" s="262" t="s">
        <v>92</v>
      </c>
      <c r="AY271" s="18" t="s">
        <v>195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8" t="s">
        <v>90</v>
      </c>
      <c r="BK271" s="154">
        <f>ROUND(I271*H271,2)</f>
        <v>0</v>
      </c>
      <c r="BL271" s="18" t="s">
        <v>308</v>
      </c>
      <c r="BM271" s="262" t="s">
        <v>2539</v>
      </c>
    </row>
    <row r="272" spans="1:47" s="2" customFormat="1" ht="12">
      <c r="A272" s="41"/>
      <c r="B272" s="42"/>
      <c r="C272" s="43"/>
      <c r="D272" s="263" t="s">
        <v>202</v>
      </c>
      <c r="E272" s="43"/>
      <c r="F272" s="264" t="s">
        <v>2538</v>
      </c>
      <c r="G272" s="43"/>
      <c r="H272" s="43"/>
      <c r="I272" s="221"/>
      <c r="J272" s="43"/>
      <c r="K272" s="43"/>
      <c r="L272" s="44"/>
      <c r="M272" s="265"/>
      <c r="N272" s="266"/>
      <c r="O272" s="94"/>
      <c r="P272" s="94"/>
      <c r="Q272" s="94"/>
      <c r="R272" s="94"/>
      <c r="S272" s="94"/>
      <c r="T272" s="95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8" t="s">
        <v>202</v>
      </c>
      <c r="AU272" s="18" t="s">
        <v>92</v>
      </c>
    </row>
    <row r="273" spans="1:65" s="2" customFormat="1" ht="24.15" customHeight="1">
      <c r="A273" s="41"/>
      <c r="B273" s="42"/>
      <c r="C273" s="278" t="s">
        <v>576</v>
      </c>
      <c r="D273" s="278" t="s">
        <v>206</v>
      </c>
      <c r="E273" s="279" t="s">
        <v>2540</v>
      </c>
      <c r="F273" s="280" t="s">
        <v>2541</v>
      </c>
      <c r="G273" s="281" t="s">
        <v>353</v>
      </c>
      <c r="H273" s="282">
        <v>19</v>
      </c>
      <c r="I273" s="283"/>
      <c r="J273" s="284">
        <f>ROUND(I273*H273,2)</f>
        <v>0</v>
      </c>
      <c r="K273" s="285"/>
      <c r="L273" s="286"/>
      <c r="M273" s="287" t="s">
        <v>1</v>
      </c>
      <c r="N273" s="288" t="s">
        <v>47</v>
      </c>
      <c r="O273" s="94"/>
      <c r="P273" s="260">
        <f>O273*H273</f>
        <v>0</v>
      </c>
      <c r="Q273" s="260">
        <v>0.00013</v>
      </c>
      <c r="R273" s="260">
        <f>Q273*H273</f>
        <v>0.00247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405</v>
      </c>
      <c r="AT273" s="262" t="s">
        <v>206</v>
      </c>
      <c r="AU273" s="262" t="s">
        <v>92</v>
      </c>
      <c r="AY273" s="18" t="s">
        <v>195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308</v>
      </c>
      <c r="BM273" s="262" t="s">
        <v>2542</v>
      </c>
    </row>
    <row r="274" spans="1:47" s="2" customFormat="1" ht="12">
      <c r="A274" s="41"/>
      <c r="B274" s="42"/>
      <c r="C274" s="43"/>
      <c r="D274" s="263" t="s">
        <v>202</v>
      </c>
      <c r="E274" s="43"/>
      <c r="F274" s="264" t="s">
        <v>2541</v>
      </c>
      <c r="G274" s="43"/>
      <c r="H274" s="43"/>
      <c r="I274" s="221"/>
      <c r="J274" s="43"/>
      <c r="K274" s="43"/>
      <c r="L274" s="44"/>
      <c r="M274" s="265"/>
      <c r="N274" s="266"/>
      <c r="O274" s="94"/>
      <c r="P274" s="94"/>
      <c r="Q274" s="94"/>
      <c r="R274" s="94"/>
      <c r="S274" s="94"/>
      <c r="T274" s="95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8" t="s">
        <v>202</v>
      </c>
      <c r="AU274" s="18" t="s">
        <v>92</v>
      </c>
    </row>
    <row r="275" spans="1:65" s="2" customFormat="1" ht="33" customHeight="1">
      <c r="A275" s="41"/>
      <c r="B275" s="42"/>
      <c r="C275" s="250" t="s">
        <v>580</v>
      </c>
      <c r="D275" s="250" t="s">
        <v>196</v>
      </c>
      <c r="E275" s="251" t="s">
        <v>2543</v>
      </c>
      <c r="F275" s="252" t="s">
        <v>2544</v>
      </c>
      <c r="G275" s="253" t="s">
        <v>353</v>
      </c>
      <c r="H275" s="254">
        <v>3</v>
      </c>
      <c r="I275" s="255"/>
      <c r="J275" s="256">
        <f>ROUND(I275*H275,2)</f>
        <v>0</v>
      </c>
      <c r="K275" s="257"/>
      <c r="L275" s="44"/>
      <c r="M275" s="258" t="s">
        <v>1</v>
      </c>
      <c r="N275" s="259" t="s">
        <v>47</v>
      </c>
      <c r="O275" s="94"/>
      <c r="P275" s="260">
        <f>O275*H275</f>
        <v>0</v>
      </c>
      <c r="Q275" s="260">
        <v>0</v>
      </c>
      <c r="R275" s="260">
        <f>Q275*H275</f>
        <v>0</v>
      </c>
      <c r="S275" s="260">
        <v>0</v>
      </c>
      <c r="T275" s="26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2" t="s">
        <v>308</v>
      </c>
      <c r="AT275" s="262" t="s">
        <v>196</v>
      </c>
      <c r="AU275" s="262" t="s">
        <v>92</v>
      </c>
      <c r="AY275" s="18" t="s">
        <v>195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90</v>
      </c>
      <c r="BK275" s="154">
        <f>ROUND(I275*H275,2)</f>
        <v>0</v>
      </c>
      <c r="BL275" s="18" t="s">
        <v>308</v>
      </c>
      <c r="BM275" s="262" t="s">
        <v>2545</v>
      </c>
    </row>
    <row r="276" spans="1:47" s="2" customFormat="1" ht="12">
      <c r="A276" s="41"/>
      <c r="B276" s="42"/>
      <c r="C276" s="43"/>
      <c r="D276" s="263" t="s">
        <v>202</v>
      </c>
      <c r="E276" s="43"/>
      <c r="F276" s="264" t="s">
        <v>2544</v>
      </c>
      <c r="G276" s="43"/>
      <c r="H276" s="43"/>
      <c r="I276" s="221"/>
      <c r="J276" s="43"/>
      <c r="K276" s="43"/>
      <c r="L276" s="44"/>
      <c r="M276" s="265"/>
      <c r="N276" s="266"/>
      <c r="O276" s="94"/>
      <c r="P276" s="94"/>
      <c r="Q276" s="94"/>
      <c r="R276" s="94"/>
      <c r="S276" s="94"/>
      <c r="T276" s="95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8" t="s">
        <v>202</v>
      </c>
      <c r="AU276" s="18" t="s">
        <v>92</v>
      </c>
    </row>
    <row r="277" spans="1:65" s="2" customFormat="1" ht="24.15" customHeight="1">
      <c r="A277" s="41"/>
      <c r="B277" s="42"/>
      <c r="C277" s="278" t="s">
        <v>584</v>
      </c>
      <c r="D277" s="278" t="s">
        <v>206</v>
      </c>
      <c r="E277" s="279" t="s">
        <v>2546</v>
      </c>
      <c r="F277" s="280" t="s">
        <v>2547</v>
      </c>
      <c r="G277" s="281" t="s">
        <v>353</v>
      </c>
      <c r="H277" s="282">
        <v>3</v>
      </c>
      <c r="I277" s="283"/>
      <c r="J277" s="284">
        <f>ROUND(I277*H277,2)</f>
        <v>0</v>
      </c>
      <c r="K277" s="285"/>
      <c r="L277" s="286"/>
      <c r="M277" s="287" t="s">
        <v>1</v>
      </c>
      <c r="N277" s="288" t="s">
        <v>47</v>
      </c>
      <c r="O277" s="94"/>
      <c r="P277" s="260">
        <f>O277*H277</f>
        <v>0</v>
      </c>
      <c r="Q277" s="260">
        <v>0.00025</v>
      </c>
      <c r="R277" s="260">
        <f>Q277*H277</f>
        <v>0.00075</v>
      </c>
      <c r="S277" s="260">
        <v>0</v>
      </c>
      <c r="T277" s="26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2" t="s">
        <v>405</v>
      </c>
      <c r="AT277" s="262" t="s">
        <v>206</v>
      </c>
      <c r="AU277" s="262" t="s">
        <v>92</v>
      </c>
      <c r="AY277" s="18" t="s">
        <v>195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90</v>
      </c>
      <c r="BK277" s="154">
        <f>ROUND(I277*H277,2)</f>
        <v>0</v>
      </c>
      <c r="BL277" s="18" t="s">
        <v>308</v>
      </c>
      <c r="BM277" s="262" t="s">
        <v>2548</v>
      </c>
    </row>
    <row r="278" spans="1:47" s="2" customFormat="1" ht="12">
      <c r="A278" s="41"/>
      <c r="B278" s="42"/>
      <c r="C278" s="43"/>
      <c r="D278" s="263" t="s">
        <v>202</v>
      </c>
      <c r="E278" s="43"/>
      <c r="F278" s="264" t="s">
        <v>2547</v>
      </c>
      <c r="G278" s="43"/>
      <c r="H278" s="43"/>
      <c r="I278" s="221"/>
      <c r="J278" s="43"/>
      <c r="K278" s="43"/>
      <c r="L278" s="44"/>
      <c r="M278" s="265"/>
      <c r="N278" s="266"/>
      <c r="O278" s="94"/>
      <c r="P278" s="94"/>
      <c r="Q278" s="94"/>
      <c r="R278" s="94"/>
      <c r="S278" s="94"/>
      <c r="T278" s="9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8" t="s">
        <v>202</v>
      </c>
      <c r="AU278" s="18" t="s">
        <v>92</v>
      </c>
    </row>
    <row r="279" spans="1:65" s="2" customFormat="1" ht="24.15" customHeight="1">
      <c r="A279" s="41"/>
      <c r="B279" s="42"/>
      <c r="C279" s="250" t="s">
        <v>589</v>
      </c>
      <c r="D279" s="250" t="s">
        <v>196</v>
      </c>
      <c r="E279" s="251" t="s">
        <v>2549</v>
      </c>
      <c r="F279" s="252" t="s">
        <v>2550</v>
      </c>
      <c r="G279" s="253" t="s">
        <v>353</v>
      </c>
      <c r="H279" s="254">
        <v>25</v>
      </c>
      <c r="I279" s="255"/>
      <c r="J279" s="256">
        <f>ROUND(I279*H279,2)</f>
        <v>0</v>
      </c>
      <c r="K279" s="257"/>
      <c r="L279" s="44"/>
      <c r="M279" s="258" t="s">
        <v>1</v>
      </c>
      <c r="N279" s="259" t="s">
        <v>47</v>
      </c>
      <c r="O279" s="94"/>
      <c r="P279" s="260">
        <f>O279*H279</f>
        <v>0</v>
      </c>
      <c r="Q279" s="260">
        <v>0</v>
      </c>
      <c r="R279" s="260">
        <f>Q279*H279</f>
        <v>0</v>
      </c>
      <c r="S279" s="260">
        <v>0</v>
      </c>
      <c r="T279" s="26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2" t="s">
        <v>308</v>
      </c>
      <c r="AT279" s="262" t="s">
        <v>196</v>
      </c>
      <c r="AU279" s="262" t="s">
        <v>92</v>
      </c>
      <c r="AY279" s="18" t="s">
        <v>195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90</v>
      </c>
      <c r="BK279" s="154">
        <f>ROUND(I279*H279,2)</f>
        <v>0</v>
      </c>
      <c r="BL279" s="18" t="s">
        <v>308</v>
      </c>
      <c r="BM279" s="262" t="s">
        <v>2551</v>
      </c>
    </row>
    <row r="280" spans="1:47" s="2" customFormat="1" ht="12">
      <c r="A280" s="41"/>
      <c r="B280" s="42"/>
      <c r="C280" s="43"/>
      <c r="D280" s="263" t="s">
        <v>202</v>
      </c>
      <c r="E280" s="43"/>
      <c r="F280" s="264" t="s">
        <v>2550</v>
      </c>
      <c r="G280" s="43"/>
      <c r="H280" s="43"/>
      <c r="I280" s="221"/>
      <c r="J280" s="43"/>
      <c r="K280" s="43"/>
      <c r="L280" s="44"/>
      <c r="M280" s="265"/>
      <c r="N280" s="266"/>
      <c r="O280" s="94"/>
      <c r="P280" s="94"/>
      <c r="Q280" s="94"/>
      <c r="R280" s="94"/>
      <c r="S280" s="94"/>
      <c r="T280" s="95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8" t="s">
        <v>202</v>
      </c>
      <c r="AU280" s="18" t="s">
        <v>92</v>
      </c>
    </row>
    <row r="281" spans="1:65" s="2" customFormat="1" ht="24.15" customHeight="1">
      <c r="A281" s="41"/>
      <c r="B281" s="42"/>
      <c r="C281" s="278" t="s">
        <v>594</v>
      </c>
      <c r="D281" s="278" t="s">
        <v>206</v>
      </c>
      <c r="E281" s="279" t="s">
        <v>2552</v>
      </c>
      <c r="F281" s="280" t="s">
        <v>2553</v>
      </c>
      <c r="G281" s="281" t="s">
        <v>353</v>
      </c>
      <c r="H281" s="282">
        <v>19</v>
      </c>
      <c r="I281" s="283"/>
      <c r="J281" s="284">
        <f>ROUND(I281*H281,2)</f>
        <v>0</v>
      </c>
      <c r="K281" s="285"/>
      <c r="L281" s="286"/>
      <c r="M281" s="287" t="s">
        <v>1</v>
      </c>
      <c r="N281" s="288" t="s">
        <v>47</v>
      </c>
      <c r="O281" s="94"/>
      <c r="P281" s="260">
        <f>O281*H281</f>
        <v>0</v>
      </c>
      <c r="Q281" s="260">
        <v>0.0004</v>
      </c>
      <c r="R281" s="260">
        <f>Q281*H281</f>
        <v>0.0076</v>
      </c>
      <c r="S281" s="260">
        <v>0</v>
      </c>
      <c r="T281" s="26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2" t="s">
        <v>405</v>
      </c>
      <c r="AT281" s="262" t="s">
        <v>206</v>
      </c>
      <c r="AU281" s="262" t="s">
        <v>92</v>
      </c>
      <c r="AY281" s="18" t="s">
        <v>195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8" t="s">
        <v>90</v>
      </c>
      <c r="BK281" s="154">
        <f>ROUND(I281*H281,2)</f>
        <v>0</v>
      </c>
      <c r="BL281" s="18" t="s">
        <v>308</v>
      </c>
      <c r="BM281" s="262" t="s">
        <v>2554</v>
      </c>
    </row>
    <row r="282" spans="1:47" s="2" customFormat="1" ht="12">
      <c r="A282" s="41"/>
      <c r="B282" s="42"/>
      <c r="C282" s="43"/>
      <c r="D282" s="263" t="s">
        <v>202</v>
      </c>
      <c r="E282" s="43"/>
      <c r="F282" s="264" t="s">
        <v>2553</v>
      </c>
      <c r="G282" s="43"/>
      <c r="H282" s="43"/>
      <c r="I282" s="221"/>
      <c r="J282" s="43"/>
      <c r="K282" s="43"/>
      <c r="L282" s="44"/>
      <c r="M282" s="265"/>
      <c r="N282" s="266"/>
      <c r="O282" s="94"/>
      <c r="P282" s="94"/>
      <c r="Q282" s="94"/>
      <c r="R282" s="94"/>
      <c r="S282" s="94"/>
      <c r="T282" s="95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8" t="s">
        <v>202</v>
      </c>
      <c r="AU282" s="18" t="s">
        <v>92</v>
      </c>
    </row>
    <row r="283" spans="1:65" s="2" customFormat="1" ht="24.15" customHeight="1">
      <c r="A283" s="41"/>
      <c r="B283" s="42"/>
      <c r="C283" s="278" t="s">
        <v>599</v>
      </c>
      <c r="D283" s="278" t="s">
        <v>206</v>
      </c>
      <c r="E283" s="279" t="s">
        <v>2555</v>
      </c>
      <c r="F283" s="280" t="s">
        <v>2556</v>
      </c>
      <c r="G283" s="281" t="s">
        <v>353</v>
      </c>
      <c r="H283" s="282">
        <v>6</v>
      </c>
      <c r="I283" s="283"/>
      <c r="J283" s="284">
        <f>ROUND(I283*H283,2)</f>
        <v>0</v>
      </c>
      <c r="K283" s="285"/>
      <c r="L283" s="286"/>
      <c r="M283" s="287" t="s">
        <v>1</v>
      </c>
      <c r="N283" s="288" t="s">
        <v>47</v>
      </c>
      <c r="O283" s="94"/>
      <c r="P283" s="260">
        <f>O283*H283</f>
        <v>0</v>
      </c>
      <c r="Q283" s="260">
        <v>0.0004</v>
      </c>
      <c r="R283" s="260">
        <f>Q283*H283</f>
        <v>0.0024000000000000002</v>
      </c>
      <c r="S283" s="260">
        <v>0</v>
      </c>
      <c r="T283" s="261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2" t="s">
        <v>405</v>
      </c>
      <c r="AT283" s="262" t="s">
        <v>206</v>
      </c>
      <c r="AU283" s="262" t="s">
        <v>92</v>
      </c>
      <c r="AY283" s="18" t="s">
        <v>195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8" t="s">
        <v>90</v>
      </c>
      <c r="BK283" s="154">
        <f>ROUND(I283*H283,2)</f>
        <v>0</v>
      </c>
      <c r="BL283" s="18" t="s">
        <v>308</v>
      </c>
      <c r="BM283" s="262" t="s">
        <v>2557</v>
      </c>
    </row>
    <row r="284" spans="1:47" s="2" customFormat="1" ht="12">
      <c r="A284" s="41"/>
      <c r="B284" s="42"/>
      <c r="C284" s="43"/>
      <c r="D284" s="263" t="s">
        <v>202</v>
      </c>
      <c r="E284" s="43"/>
      <c r="F284" s="264" t="s">
        <v>2556</v>
      </c>
      <c r="G284" s="43"/>
      <c r="H284" s="43"/>
      <c r="I284" s="221"/>
      <c r="J284" s="43"/>
      <c r="K284" s="43"/>
      <c r="L284" s="44"/>
      <c r="M284" s="265"/>
      <c r="N284" s="266"/>
      <c r="O284" s="94"/>
      <c r="P284" s="94"/>
      <c r="Q284" s="94"/>
      <c r="R284" s="94"/>
      <c r="S284" s="94"/>
      <c r="T284" s="95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8" t="s">
        <v>202</v>
      </c>
      <c r="AU284" s="18" t="s">
        <v>92</v>
      </c>
    </row>
    <row r="285" spans="1:65" s="2" customFormat="1" ht="24.15" customHeight="1">
      <c r="A285" s="41"/>
      <c r="B285" s="42"/>
      <c r="C285" s="250" t="s">
        <v>603</v>
      </c>
      <c r="D285" s="250" t="s">
        <v>196</v>
      </c>
      <c r="E285" s="251" t="s">
        <v>2558</v>
      </c>
      <c r="F285" s="252" t="s">
        <v>2559</v>
      </c>
      <c r="G285" s="253" t="s">
        <v>353</v>
      </c>
      <c r="H285" s="254">
        <v>17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308</v>
      </c>
      <c r="AT285" s="262" t="s">
        <v>196</v>
      </c>
      <c r="AU285" s="262" t="s">
        <v>92</v>
      </c>
      <c r="AY285" s="18" t="s">
        <v>195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308</v>
      </c>
      <c r="BM285" s="262" t="s">
        <v>2560</v>
      </c>
    </row>
    <row r="286" spans="1:47" s="2" customFormat="1" ht="12">
      <c r="A286" s="41"/>
      <c r="B286" s="42"/>
      <c r="C286" s="43"/>
      <c r="D286" s="263" t="s">
        <v>202</v>
      </c>
      <c r="E286" s="43"/>
      <c r="F286" s="264" t="s">
        <v>2559</v>
      </c>
      <c r="G286" s="43"/>
      <c r="H286" s="43"/>
      <c r="I286" s="221"/>
      <c r="J286" s="43"/>
      <c r="K286" s="43"/>
      <c r="L286" s="44"/>
      <c r="M286" s="265"/>
      <c r="N286" s="266"/>
      <c r="O286" s="94"/>
      <c r="P286" s="94"/>
      <c r="Q286" s="94"/>
      <c r="R286" s="94"/>
      <c r="S286" s="94"/>
      <c r="T286" s="9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8" t="s">
        <v>202</v>
      </c>
      <c r="AU286" s="18" t="s">
        <v>92</v>
      </c>
    </row>
    <row r="287" spans="1:65" s="2" customFormat="1" ht="24.15" customHeight="1">
      <c r="A287" s="41"/>
      <c r="B287" s="42"/>
      <c r="C287" s="278" t="s">
        <v>608</v>
      </c>
      <c r="D287" s="278" t="s">
        <v>206</v>
      </c>
      <c r="E287" s="279" t="s">
        <v>2561</v>
      </c>
      <c r="F287" s="280" t="s">
        <v>2562</v>
      </c>
      <c r="G287" s="281" t="s">
        <v>353</v>
      </c>
      <c r="H287" s="282">
        <v>3</v>
      </c>
      <c r="I287" s="283"/>
      <c r="J287" s="284">
        <f>ROUND(I287*H287,2)</f>
        <v>0</v>
      </c>
      <c r="K287" s="285"/>
      <c r="L287" s="286"/>
      <c r="M287" s="287" t="s">
        <v>1</v>
      </c>
      <c r="N287" s="288" t="s">
        <v>47</v>
      </c>
      <c r="O287" s="94"/>
      <c r="P287" s="260">
        <f>O287*H287</f>
        <v>0</v>
      </c>
      <c r="Q287" s="260">
        <v>0.00105</v>
      </c>
      <c r="R287" s="260">
        <f>Q287*H287</f>
        <v>0.00315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405</v>
      </c>
      <c r="AT287" s="262" t="s">
        <v>206</v>
      </c>
      <c r="AU287" s="262" t="s">
        <v>92</v>
      </c>
      <c r="AY287" s="18" t="s">
        <v>195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308</v>
      </c>
      <c r="BM287" s="262" t="s">
        <v>2563</v>
      </c>
    </row>
    <row r="288" spans="1:47" s="2" customFormat="1" ht="12">
      <c r="A288" s="41"/>
      <c r="B288" s="42"/>
      <c r="C288" s="43"/>
      <c r="D288" s="263" t="s">
        <v>202</v>
      </c>
      <c r="E288" s="43"/>
      <c r="F288" s="264" t="s">
        <v>2562</v>
      </c>
      <c r="G288" s="43"/>
      <c r="H288" s="43"/>
      <c r="I288" s="221"/>
      <c r="J288" s="43"/>
      <c r="K288" s="43"/>
      <c r="L288" s="44"/>
      <c r="M288" s="265"/>
      <c r="N288" s="266"/>
      <c r="O288" s="94"/>
      <c r="P288" s="94"/>
      <c r="Q288" s="94"/>
      <c r="R288" s="94"/>
      <c r="S288" s="94"/>
      <c r="T288" s="95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8" t="s">
        <v>202</v>
      </c>
      <c r="AU288" s="18" t="s">
        <v>92</v>
      </c>
    </row>
    <row r="289" spans="1:65" s="2" customFormat="1" ht="24.15" customHeight="1">
      <c r="A289" s="41"/>
      <c r="B289" s="42"/>
      <c r="C289" s="278" t="s">
        <v>612</v>
      </c>
      <c r="D289" s="278" t="s">
        <v>206</v>
      </c>
      <c r="E289" s="279" t="s">
        <v>2564</v>
      </c>
      <c r="F289" s="280" t="s">
        <v>2565</v>
      </c>
      <c r="G289" s="281" t="s">
        <v>353</v>
      </c>
      <c r="H289" s="282">
        <v>13</v>
      </c>
      <c r="I289" s="283"/>
      <c r="J289" s="284">
        <f>ROUND(I289*H289,2)</f>
        <v>0</v>
      </c>
      <c r="K289" s="285"/>
      <c r="L289" s="286"/>
      <c r="M289" s="287" t="s">
        <v>1</v>
      </c>
      <c r="N289" s="288" t="s">
        <v>47</v>
      </c>
      <c r="O289" s="94"/>
      <c r="P289" s="260">
        <f>O289*H289</f>
        <v>0</v>
      </c>
      <c r="Q289" s="260">
        <v>0.00105</v>
      </c>
      <c r="R289" s="260">
        <f>Q289*H289</f>
        <v>0.013649999999999999</v>
      </c>
      <c r="S289" s="260">
        <v>0</v>
      </c>
      <c r="T289" s="26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2" t="s">
        <v>405</v>
      </c>
      <c r="AT289" s="262" t="s">
        <v>206</v>
      </c>
      <c r="AU289" s="262" t="s">
        <v>92</v>
      </c>
      <c r="AY289" s="18" t="s">
        <v>195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90</v>
      </c>
      <c r="BK289" s="154">
        <f>ROUND(I289*H289,2)</f>
        <v>0</v>
      </c>
      <c r="BL289" s="18" t="s">
        <v>308</v>
      </c>
      <c r="BM289" s="262" t="s">
        <v>2566</v>
      </c>
    </row>
    <row r="290" spans="1:47" s="2" customFormat="1" ht="12">
      <c r="A290" s="41"/>
      <c r="B290" s="42"/>
      <c r="C290" s="43"/>
      <c r="D290" s="263" t="s">
        <v>202</v>
      </c>
      <c r="E290" s="43"/>
      <c r="F290" s="264" t="s">
        <v>2565</v>
      </c>
      <c r="G290" s="43"/>
      <c r="H290" s="43"/>
      <c r="I290" s="221"/>
      <c r="J290" s="43"/>
      <c r="K290" s="43"/>
      <c r="L290" s="44"/>
      <c r="M290" s="265"/>
      <c r="N290" s="266"/>
      <c r="O290" s="94"/>
      <c r="P290" s="94"/>
      <c r="Q290" s="94"/>
      <c r="R290" s="94"/>
      <c r="S290" s="94"/>
      <c r="T290" s="95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8" t="s">
        <v>202</v>
      </c>
      <c r="AU290" s="18" t="s">
        <v>92</v>
      </c>
    </row>
    <row r="291" spans="1:65" s="2" customFormat="1" ht="24.15" customHeight="1">
      <c r="A291" s="41"/>
      <c r="B291" s="42"/>
      <c r="C291" s="278" t="s">
        <v>618</v>
      </c>
      <c r="D291" s="278" t="s">
        <v>206</v>
      </c>
      <c r="E291" s="279" t="s">
        <v>2567</v>
      </c>
      <c r="F291" s="280" t="s">
        <v>2568</v>
      </c>
      <c r="G291" s="281" t="s">
        <v>353</v>
      </c>
      <c r="H291" s="282">
        <v>1</v>
      </c>
      <c r="I291" s="283"/>
      <c r="J291" s="284">
        <f>ROUND(I291*H291,2)</f>
        <v>0</v>
      </c>
      <c r="K291" s="285"/>
      <c r="L291" s="286"/>
      <c r="M291" s="287" t="s">
        <v>1</v>
      </c>
      <c r="N291" s="288" t="s">
        <v>47</v>
      </c>
      <c r="O291" s="94"/>
      <c r="P291" s="260">
        <f>O291*H291</f>
        <v>0</v>
      </c>
      <c r="Q291" s="260">
        <v>0.00105</v>
      </c>
      <c r="R291" s="260">
        <f>Q291*H291</f>
        <v>0.00105</v>
      </c>
      <c r="S291" s="260">
        <v>0</v>
      </c>
      <c r="T291" s="26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2" t="s">
        <v>405</v>
      </c>
      <c r="AT291" s="262" t="s">
        <v>206</v>
      </c>
      <c r="AU291" s="262" t="s">
        <v>92</v>
      </c>
      <c r="AY291" s="18" t="s">
        <v>195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90</v>
      </c>
      <c r="BK291" s="154">
        <f>ROUND(I291*H291,2)</f>
        <v>0</v>
      </c>
      <c r="BL291" s="18" t="s">
        <v>308</v>
      </c>
      <c r="BM291" s="262" t="s">
        <v>2569</v>
      </c>
    </row>
    <row r="292" spans="1:47" s="2" customFormat="1" ht="12">
      <c r="A292" s="41"/>
      <c r="B292" s="42"/>
      <c r="C292" s="43"/>
      <c r="D292" s="263" t="s">
        <v>202</v>
      </c>
      <c r="E292" s="43"/>
      <c r="F292" s="264" t="s">
        <v>2568</v>
      </c>
      <c r="G292" s="43"/>
      <c r="H292" s="43"/>
      <c r="I292" s="221"/>
      <c r="J292" s="43"/>
      <c r="K292" s="43"/>
      <c r="L292" s="44"/>
      <c r="M292" s="265"/>
      <c r="N292" s="266"/>
      <c r="O292" s="94"/>
      <c r="P292" s="94"/>
      <c r="Q292" s="94"/>
      <c r="R292" s="94"/>
      <c r="S292" s="94"/>
      <c r="T292" s="95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8" t="s">
        <v>202</v>
      </c>
      <c r="AU292" s="18" t="s">
        <v>92</v>
      </c>
    </row>
    <row r="293" spans="1:65" s="2" customFormat="1" ht="24.15" customHeight="1">
      <c r="A293" s="41"/>
      <c r="B293" s="42"/>
      <c r="C293" s="250" t="s">
        <v>622</v>
      </c>
      <c r="D293" s="250" t="s">
        <v>196</v>
      </c>
      <c r="E293" s="251" t="s">
        <v>2570</v>
      </c>
      <c r="F293" s="252" t="s">
        <v>2571</v>
      </c>
      <c r="G293" s="253" t="s">
        <v>353</v>
      </c>
      <c r="H293" s="254">
        <v>1</v>
      </c>
      <c r="I293" s="255"/>
      <c r="J293" s="256">
        <f>ROUND(I293*H293,2)</f>
        <v>0</v>
      </c>
      <c r="K293" s="257"/>
      <c r="L293" s="44"/>
      <c r="M293" s="258" t="s">
        <v>1</v>
      </c>
      <c r="N293" s="259" t="s">
        <v>47</v>
      </c>
      <c r="O293" s="94"/>
      <c r="P293" s="260">
        <f>O293*H293</f>
        <v>0</v>
      </c>
      <c r="Q293" s="260">
        <v>0</v>
      </c>
      <c r="R293" s="260">
        <f>Q293*H293</f>
        <v>0</v>
      </c>
      <c r="S293" s="260">
        <v>0</v>
      </c>
      <c r="T293" s="261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2" t="s">
        <v>308</v>
      </c>
      <c r="AT293" s="262" t="s">
        <v>196</v>
      </c>
      <c r="AU293" s="262" t="s">
        <v>92</v>
      </c>
      <c r="AY293" s="18" t="s">
        <v>195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90</v>
      </c>
      <c r="BK293" s="154">
        <f>ROUND(I293*H293,2)</f>
        <v>0</v>
      </c>
      <c r="BL293" s="18" t="s">
        <v>308</v>
      </c>
      <c r="BM293" s="262" t="s">
        <v>2572</v>
      </c>
    </row>
    <row r="294" spans="1:47" s="2" customFormat="1" ht="12">
      <c r="A294" s="41"/>
      <c r="B294" s="42"/>
      <c r="C294" s="43"/>
      <c r="D294" s="263" t="s">
        <v>202</v>
      </c>
      <c r="E294" s="43"/>
      <c r="F294" s="264" t="s">
        <v>2571</v>
      </c>
      <c r="G294" s="43"/>
      <c r="H294" s="43"/>
      <c r="I294" s="221"/>
      <c r="J294" s="43"/>
      <c r="K294" s="43"/>
      <c r="L294" s="44"/>
      <c r="M294" s="265"/>
      <c r="N294" s="266"/>
      <c r="O294" s="94"/>
      <c r="P294" s="94"/>
      <c r="Q294" s="94"/>
      <c r="R294" s="94"/>
      <c r="S294" s="94"/>
      <c r="T294" s="95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8" t="s">
        <v>202</v>
      </c>
      <c r="AU294" s="18" t="s">
        <v>92</v>
      </c>
    </row>
    <row r="295" spans="1:65" s="2" customFormat="1" ht="24.15" customHeight="1">
      <c r="A295" s="41"/>
      <c r="B295" s="42"/>
      <c r="C295" s="278" t="s">
        <v>627</v>
      </c>
      <c r="D295" s="278" t="s">
        <v>206</v>
      </c>
      <c r="E295" s="279" t="s">
        <v>2573</v>
      </c>
      <c r="F295" s="280" t="s">
        <v>2574</v>
      </c>
      <c r="G295" s="281" t="s">
        <v>353</v>
      </c>
      <c r="H295" s="282">
        <v>1</v>
      </c>
      <c r="I295" s="283"/>
      <c r="J295" s="284">
        <f>ROUND(I295*H295,2)</f>
        <v>0</v>
      </c>
      <c r="K295" s="285"/>
      <c r="L295" s="286"/>
      <c r="M295" s="287" t="s">
        <v>1</v>
      </c>
      <c r="N295" s="288" t="s">
        <v>47</v>
      </c>
      <c r="O295" s="94"/>
      <c r="P295" s="260">
        <f>O295*H295</f>
        <v>0</v>
      </c>
      <c r="Q295" s="260">
        <v>0.00105</v>
      </c>
      <c r="R295" s="260">
        <f>Q295*H295</f>
        <v>0.00105</v>
      </c>
      <c r="S295" s="260">
        <v>0</v>
      </c>
      <c r="T295" s="261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2" t="s">
        <v>405</v>
      </c>
      <c r="AT295" s="262" t="s">
        <v>206</v>
      </c>
      <c r="AU295" s="262" t="s">
        <v>92</v>
      </c>
      <c r="AY295" s="18" t="s">
        <v>195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8" t="s">
        <v>90</v>
      </c>
      <c r="BK295" s="154">
        <f>ROUND(I295*H295,2)</f>
        <v>0</v>
      </c>
      <c r="BL295" s="18" t="s">
        <v>308</v>
      </c>
      <c r="BM295" s="262" t="s">
        <v>2575</v>
      </c>
    </row>
    <row r="296" spans="1:47" s="2" customFormat="1" ht="12">
      <c r="A296" s="41"/>
      <c r="B296" s="42"/>
      <c r="C296" s="43"/>
      <c r="D296" s="263" t="s">
        <v>202</v>
      </c>
      <c r="E296" s="43"/>
      <c r="F296" s="264" t="s">
        <v>2574</v>
      </c>
      <c r="G296" s="43"/>
      <c r="H296" s="43"/>
      <c r="I296" s="221"/>
      <c r="J296" s="43"/>
      <c r="K296" s="43"/>
      <c r="L296" s="44"/>
      <c r="M296" s="265"/>
      <c r="N296" s="266"/>
      <c r="O296" s="94"/>
      <c r="P296" s="94"/>
      <c r="Q296" s="94"/>
      <c r="R296" s="94"/>
      <c r="S296" s="94"/>
      <c r="T296" s="95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8" t="s">
        <v>202</v>
      </c>
      <c r="AU296" s="18" t="s">
        <v>92</v>
      </c>
    </row>
    <row r="297" spans="1:65" s="2" customFormat="1" ht="24.15" customHeight="1">
      <c r="A297" s="41"/>
      <c r="B297" s="42"/>
      <c r="C297" s="250" t="s">
        <v>632</v>
      </c>
      <c r="D297" s="250" t="s">
        <v>196</v>
      </c>
      <c r="E297" s="251" t="s">
        <v>2576</v>
      </c>
      <c r="F297" s="252" t="s">
        <v>2577</v>
      </c>
      <c r="G297" s="253" t="s">
        <v>353</v>
      </c>
      <c r="H297" s="254">
        <v>2</v>
      </c>
      <c r="I297" s="255"/>
      <c r="J297" s="256">
        <f>ROUND(I297*H297,2)</f>
        <v>0</v>
      </c>
      <c r="K297" s="257"/>
      <c r="L297" s="44"/>
      <c r="M297" s="258" t="s">
        <v>1</v>
      </c>
      <c r="N297" s="259" t="s">
        <v>47</v>
      </c>
      <c r="O297" s="94"/>
      <c r="P297" s="260">
        <f>O297*H297</f>
        <v>0</v>
      </c>
      <c r="Q297" s="260">
        <v>0</v>
      </c>
      <c r="R297" s="260">
        <f>Q297*H297</f>
        <v>0</v>
      </c>
      <c r="S297" s="260">
        <v>0</v>
      </c>
      <c r="T297" s="261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62" t="s">
        <v>308</v>
      </c>
      <c r="AT297" s="262" t="s">
        <v>196</v>
      </c>
      <c r="AU297" s="262" t="s">
        <v>92</v>
      </c>
      <c r="AY297" s="18" t="s">
        <v>195</v>
      </c>
      <c r="BE297" s="154">
        <f>IF(N297="základní",J297,0)</f>
        <v>0</v>
      </c>
      <c r="BF297" s="154">
        <f>IF(N297="snížená",J297,0)</f>
        <v>0</v>
      </c>
      <c r="BG297" s="154">
        <f>IF(N297="zákl. přenesená",J297,0)</f>
        <v>0</v>
      </c>
      <c r="BH297" s="154">
        <f>IF(N297="sníž. přenesená",J297,0)</f>
        <v>0</v>
      </c>
      <c r="BI297" s="154">
        <f>IF(N297="nulová",J297,0)</f>
        <v>0</v>
      </c>
      <c r="BJ297" s="18" t="s">
        <v>90</v>
      </c>
      <c r="BK297" s="154">
        <f>ROUND(I297*H297,2)</f>
        <v>0</v>
      </c>
      <c r="BL297" s="18" t="s">
        <v>308</v>
      </c>
      <c r="BM297" s="262" t="s">
        <v>2578</v>
      </c>
    </row>
    <row r="298" spans="1:47" s="2" customFormat="1" ht="12">
      <c r="A298" s="41"/>
      <c r="B298" s="42"/>
      <c r="C298" s="43"/>
      <c r="D298" s="263" t="s">
        <v>202</v>
      </c>
      <c r="E298" s="43"/>
      <c r="F298" s="264" t="s">
        <v>2577</v>
      </c>
      <c r="G298" s="43"/>
      <c r="H298" s="43"/>
      <c r="I298" s="221"/>
      <c r="J298" s="43"/>
      <c r="K298" s="43"/>
      <c r="L298" s="44"/>
      <c r="M298" s="265"/>
      <c r="N298" s="266"/>
      <c r="O298" s="94"/>
      <c r="P298" s="94"/>
      <c r="Q298" s="94"/>
      <c r="R298" s="94"/>
      <c r="S298" s="94"/>
      <c r="T298" s="95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8" t="s">
        <v>202</v>
      </c>
      <c r="AU298" s="18" t="s">
        <v>92</v>
      </c>
    </row>
    <row r="299" spans="1:65" s="2" customFormat="1" ht="16.5" customHeight="1">
      <c r="A299" s="41"/>
      <c r="B299" s="42"/>
      <c r="C299" s="278" t="s">
        <v>637</v>
      </c>
      <c r="D299" s="278" t="s">
        <v>206</v>
      </c>
      <c r="E299" s="279" t="s">
        <v>2579</v>
      </c>
      <c r="F299" s="280" t="s">
        <v>2580</v>
      </c>
      <c r="G299" s="281" t="s">
        <v>353</v>
      </c>
      <c r="H299" s="282">
        <v>1</v>
      </c>
      <c r="I299" s="283"/>
      <c r="J299" s="284">
        <f>ROUND(I299*H299,2)</f>
        <v>0</v>
      </c>
      <c r="K299" s="285"/>
      <c r="L299" s="286"/>
      <c r="M299" s="287" t="s">
        <v>1</v>
      </c>
      <c r="N299" s="288" t="s">
        <v>47</v>
      </c>
      <c r="O299" s="94"/>
      <c r="P299" s="260">
        <f>O299*H299</f>
        <v>0</v>
      </c>
      <c r="Q299" s="260">
        <v>0</v>
      </c>
      <c r="R299" s="260">
        <f>Q299*H299</f>
        <v>0</v>
      </c>
      <c r="S299" s="260">
        <v>0</v>
      </c>
      <c r="T299" s="261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62" t="s">
        <v>405</v>
      </c>
      <c r="AT299" s="262" t="s">
        <v>206</v>
      </c>
      <c r="AU299" s="262" t="s">
        <v>92</v>
      </c>
      <c r="AY299" s="18" t="s">
        <v>195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8" t="s">
        <v>90</v>
      </c>
      <c r="BK299" s="154">
        <f>ROUND(I299*H299,2)</f>
        <v>0</v>
      </c>
      <c r="BL299" s="18" t="s">
        <v>308</v>
      </c>
      <c r="BM299" s="262" t="s">
        <v>2581</v>
      </c>
    </row>
    <row r="300" spans="1:47" s="2" customFormat="1" ht="12">
      <c r="A300" s="41"/>
      <c r="B300" s="42"/>
      <c r="C300" s="43"/>
      <c r="D300" s="263" t="s">
        <v>202</v>
      </c>
      <c r="E300" s="43"/>
      <c r="F300" s="264" t="s">
        <v>2582</v>
      </c>
      <c r="G300" s="43"/>
      <c r="H300" s="43"/>
      <c r="I300" s="221"/>
      <c r="J300" s="43"/>
      <c r="K300" s="43"/>
      <c r="L300" s="44"/>
      <c r="M300" s="265"/>
      <c r="N300" s="266"/>
      <c r="O300" s="94"/>
      <c r="P300" s="94"/>
      <c r="Q300" s="94"/>
      <c r="R300" s="94"/>
      <c r="S300" s="94"/>
      <c r="T300" s="95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8" t="s">
        <v>202</v>
      </c>
      <c r="AU300" s="18" t="s">
        <v>92</v>
      </c>
    </row>
    <row r="301" spans="1:65" s="2" customFormat="1" ht="16.5" customHeight="1">
      <c r="A301" s="41"/>
      <c r="B301" s="42"/>
      <c r="C301" s="278" t="s">
        <v>641</v>
      </c>
      <c r="D301" s="278" t="s">
        <v>206</v>
      </c>
      <c r="E301" s="279" t="s">
        <v>2583</v>
      </c>
      <c r="F301" s="280" t="s">
        <v>2584</v>
      </c>
      <c r="G301" s="281" t="s">
        <v>353</v>
      </c>
      <c r="H301" s="282">
        <v>3</v>
      </c>
      <c r="I301" s="283"/>
      <c r="J301" s="284">
        <f>ROUND(I301*H301,2)</f>
        <v>0</v>
      </c>
      <c r="K301" s="285"/>
      <c r="L301" s="286"/>
      <c r="M301" s="287" t="s">
        <v>1</v>
      </c>
      <c r="N301" s="288" t="s">
        <v>47</v>
      </c>
      <c r="O301" s="94"/>
      <c r="P301" s="260">
        <f>O301*H301</f>
        <v>0</v>
      </c>
      <c r="Q301" s="260">
        <v>0.00013</v>
      </c>
      <c r="R301" s="260">
        <f>Q301*H301</f>
        <v>0.00038999999999999994</v>
      </c>
      <c r="S301" s="260">
        <v>0</v>
      </c>
      <c r="T301" s="26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2" t="s">
        <v>405</v>
      </c>
      <c r="AT301" s="262" t="s">
        <v>206</v>
      </c>
      <c r="AU301" s="262" t="s">
        <v>92</v>
      </c>
      <c r="AY301" s="18" t="s">
        <v>195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8" t="s">
        <v>90</v>
      </c>
      <c r="BK301" s="154">
        <f>ROUND(I301*H301,2)</f>
        <v>0</v>
      </c>
      <c r="BL301" s="18" t="s">
        <v>308</v>
      </c>
      <c r="BM301" s="262" t="s">
        <v>2585</v>
      </c>
    </row>
    <row r="302" spans="1:47" s="2" customFormat="1" ht="12">
      <c r="A302" s="41"/>
      <c r="B302" s="42"/>
      <c r="C302" s="43"/>
      <c r="D302" s="263" t="s">
        <v>202</v>
      </c>
      <c r="E302" s="43"/>
      <c r="F302" s="264" t="s">
        <v>2584</v>
      </c>
      <c r="G302" s="43"/>
      <c r="H302" s="43"/>
      <c r="I302" s="221"/>
      <c r="J302" s="43"/>
      <c r="K302" s="43"/>
      <c r="L302" s="44"/>
      <c r="M302" s="265"/>
      <c r="N302" s="266"/>
      <c r="O302" s="94"/>
      <c r="P302" s="94"/>
      <c r="Q302" s="94"/>
      <c r="R302" s="94"/>
      <c r="S302" s="94"/>
      <c r="T302" s="95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8" t="s">
        <v>202</v>
      </c>
      <c r="AU302" s="18" t="s">
        <v>92</v>
      </c>
    </row>
    <row r="303" spans="1:65" s="2" customFormat="1" ht="16.5" customHeight="1">
      <c r="A303" s="41"/>
      <c r="B303" s="42"/>
      <c r="C303" s="278" t="s">
        <v>647</v>
      </c>
      <c r="D303" s="278" t="s">
        <v>206</v>
      </c>
      <c r="E303" s="279" t="s">
        <v>2586</v>
      </c>
      <c r="F303" s="280" t="s">
        <v>2587</v>
      </c>
      <c r="G303" s="281" t="s">
        <v>353</v>
      </c>
      <c r="H303" s="282">
        <v>1</v>
      </c>
      <c r="I303" s="283"/>
      <c r="J303" s="284">
        <f>ROUND(I303*H303,2)</f>
        <v>0</v>
      </c>
      <c r="K303" s="285"/>
      <c r="L303" s="286"/>
      <c r="M303" s="287" t="s">
        <v>1</v>
      </c>
      <c r="N303" s="288" t="s">
        <v>47</v>
      </c>
      <c r="O303" s="94"/>
      <c r="P303" s="260">
        <f>O303*H303</f>
        <v>0</v>
      </c>
      <c r="Q303" s="260">
        <v>0</v>
      </c>
      <c r="R303" s="260">
        <f>Q303*H303</f>
        <v>0</v>
      </c>
      <c r="S303" s="260">
        <v>0</v>
      </c>
      <c r="T303" s="26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2" t="s">
        <v>405</v>
      </c>
      <c r="AT303" s="262" t="s">
        <v>206</v>
      </c>
      <c r="AU303" s="262" t="s">
        <v>92</v>
      </c>
      <c r="AY303" s="18" t="s">
        <v>195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8" t="s">
        <v>90</v>
      </c>
      <c r="BK303" s="154">
        <f>ROUND(I303*H303,2)</f>
        <v>0</v>
      </c>
      <c r="BL303" s="18" t="s">
        <v>308</v>
      </c>
      <c r="BM303" s="262" t="s">
        <v>2588</v>
      </c>
    </row>
    <row r="304" spans="1:47" s="2" customFormat="1" ht="12">
      <c r="A304" s="41"/>
      <c r="B304" s="42"/>
      <c r="C304" s="43"/>
      <c r="D304" s="263" t="s">
        <v>202</v>
      </c>
      <c r="E304" s="43"/>
      <c r="F304" s="264" t="s">
        <v>2589</v>
      </c>
      <c r="G304" s="43"/>
      <c r="H304" s="43"/>
      <c r="I304" s="221"/>
      <c r="J304" s="43"/>
      <c r="K304" s="43"/>
      <c r="L304" s="44"/>
      <c r="M304" s="265"/>
      <c r="N304" s="266"/>
      <c r="O304" s="94"/>
      <c r="P304" s="94"/>
      <c r="Q304" s="94"/>
      <c r="R304" s="94"/>
      <c r="S304" s="94"/>
      <c r="T304" s="95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8" t="s">
        <v>202</v>
      </c>
      <c r="AU304" s="18" t="s">
        <v>92</v>
      </c>
    </row>
    <row r="305" spans="1:65" s="2" customFormat="1" ht="24.15" customHeight="1">
      <c r="A305" s="41"/>
      <c r="B305" s="42"/>
      <c r="C305" s="250" t="s">
        <v>656</v>
      </c>
      <c r="D305" s="250" t="s">
        <v>196</v>
      </c>
      <c r="E305" s="251" t="s">
        <v>2590</v>
      </c>
      <c r="F305" s="252" t="s">
        <v>2591</v>
      </c>
      <c r="G305" s="253" t="s">
        <v>353</v>
      </c>
      <c r="H305" s="254">
        <v>1</v>
      </c>
      <c r="I305" s="255"/>
      <c r="J305" s="256">
        <f>ROUND(I305*H305,2)</f>
        <v>0</v>
      </c>
      <c r="K305" s="257"/>
      <c r="L305" s="44"/>
      <c r="M305" s="258" t="s">
        <v>1</v>
      </c>
      <c r="N305" s="259" t="s">
        <v>47</v>
      </c>
      <c r="O305" s="94"/>
      <c r="P305" s="260">
        <f>O305*H305</f>
        <v>0</v>
      </c>
      <c r="Q305" s="260">
        <v>0</v>
      </c>
      <c r="R305" s="260">
        <f>Q305*H305</f>
        <v>0</v>
      </c>
      <c r="S305" s="260">
        <v>0</v>
      </c>
      <c r="T305" s="26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2" t="s">
        <v>308</v>
      </c>
      <c r="AT305" s="262" t="s">
        <v>196</v>
      </c>
      <c r="AU305" s="262" t="s">
        <v>92</v>
      </c>
      <c r="AY305" s="18" t="s">
        <v>195</v>
      </c>
      <c r="BE305" s="154">
        <f>IF(N305="základní",J305,0)</f>
        <v>0</v>
      </c>
      <c r="BF305" s="154">
        <f>IF(N305="snížená",J305,0)</f>
        <v>0</v>
      </c>
      <c r="BG305" s="154">
        <f>IF(N305="zákl. přenesená",J305,0)</f>
        <v>0</v>
      </c>
      <c r="BH305" s="154">
        <f>IF(N305="sníž. přenesená",J305,0)</f>
        <v>0</v>
      </c>
      <c r="BI305" s="154">
        <f>IF(N305="nulová",J305,0)</f>
        <v>0</v>
      </c>
      <c r="BJ305" s="18" t="s">
        <v>90</v>
      </c>
      <c r="BK305" s="154">
        <f>ROUND(I305*H305,2)</f>
        <v>0</v>
      </c>
      <c r="BL305" s="18" t="s">
        <v>308</v>
      </c>
      <c r="BM305" s="262" t="s">
        <v>2592</v>
      </c>
    </row>
    <row r="306" spans="1:47" s="2" customFormat="1" ht="12">
      <c r="A306" s="41"/>
      <c r="B306" s="42"/>
      <c r="C306" s="43"/>
      <c r="D306" s="263" t="s">
        <v>202</v>
      </c>
      <c r="E306" s="43"/>
      <c r="F306" s="264" t="s">
        <v>2591</v>
      </c>
      <c r="G306" s="43"/>
      <c r="H306" s="43"/>
      <c r="I306" s="221"/>
      <c r="J306" s="43"/>
      <c r="K306" s="43"/>
      <c r="L306" s="44"/>
      <c r="M306" s="265"/>
      <c r="N306" s="266"/>
      <c r="O306" s="94"/>
      <c r="P306" s="94"/>
      <c r="Q306" s="94"/>
      <c r="R306" s="94"/>
      <c r="S306" s="94"/>
      <c r="T306" s="95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8" t="s">
        <v>202</v>
      </c>
      <c r="AU306" s="18" t="s">
        <v>92</v>
      </c>
    </row>
    <row r="307" spans="1:65" s="2" customFormat="1" ht="24.15" customHeight="1">
      <c r="A307" s="41"/>
      <c r="B307" s="42"/>
      <c r="C307" s="278" t="s">
        <v>662</v>
      </c>
      <c r="D307" s="278" t="s">
        <v>206</v>
      </c>
      <c r="E307" s="279" t="s">
        <v>2593</v>
      </c>
      <c r="F307" s="280" t="s">
        <v>2594</v>
      </c>
      <c r="G307" s="281" t="s">
        <v>353</v>
      </c>
      <c r="H307" s="282">
        <v>1</v>
      </c>
      <c r="I307" s="283"/>
      <c r="J307" s="284">
        <f>ROUND(I307*H307,2)</f>
        <v>0</v>
      </c>
      <c r="K307" s="285"/>
      <c r="L307" s="286"/>
      <c r="M307" s="287" t="s">
        <v>1</v>
      </c>
      <c r="N307" s="288" t="s">
        <v>47</v>
      </c>
      <c r="O307" s="94"/>
      <c r="P307" s="260">
        <f>O307*H307</f>
        <v>0</v>
      </c>
      <c r="Q307" s="260">
        <v>0.0002</v>
      </c>
      <c r="R307" s="260">
        <f>Q307*H307</f>
        <v>0.0002</v>
      </c>
      <c r="S307" s="260">
        <v>0</v>
      </c>
      <c r="T307" s="26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2" t="s">
        <v>405</v>
      </c>
      <c r="AT307" s="262" t="s">
        <v>206</v>
      </c>
      <c r="AU307" s="262" t="s">
        <v>92</v>
      </c>
      <c r="AY307" s="18" t="s">
        <v>195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8" t="s">
        <v>90</v>
      </c>
      <c r="BK307" s="154">
        <f>ROUND(I307*H307,2)</f>
        <v>0</v>
      </c>
      <c r="BL307" s="18" t="s">
        <v>308</v>
      </c>
      <c r="BM307" s="262" t="s">
        <v>2595</v>
      </c>
    </row>
    <row r="308" spans="1:47" s="2" customFormat="1" ht="12">
      <c r="A308" s="41"/>
      <c r="B308" s="42"/>
      <c r="C308" s="43"/>
      <c r="D308" s="263" t="s">
        <v>202</v>
      </c>
      <c r="E308" s="43"/>
      <c r="F308" s="264" t="s">
        <v>2594</v>
      </c>
      <c r="G308" s="43"/>
      <c r="H308" s="43"/>
      <c r="I308" s="221"/>
      <c r="J308" s="43"/>
      <c r="K308" s="43"/>
      <c r="L308" s="44"/>
      <c r="M308" s="265"/>
      <c r="N308" s="266"/>
      <c r="O308" s="94"/>
      <c r="P308" s="94"/>
      <c r="Q308" s="94"/>
      <c r="R308" s="94"/>
      <c r="S308" s="94"/>
      <c r="T308" s="95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8" t="s">
        <v>202</v>
      </c>
      <c r="AU308" s="18" t="s">
        <v>92</v>
      </c>
    </row>
    <row r="309" spans="1:65" s="2" customFormat="1" ht="24.15" customHeight="1">
      <c r="A309" s="41"/>
      <c r="B309" s="42"/>
      <c r="C309" s="250" t="s">
        <v>667</v>
      </c>
      <c r="D309" s="250" t="s">
        <v>196</v>
      </c>
      <c r="E309" s="251" t="s">
        <v>2596</v>
      </c>
      <c r="F309" s="252" t="s">
        <v>2597</v>
      </c>
      <c r="G309" s="253" t="s">
        <v>353</v>
      </c>
      <c r="H309" s="254">
        <v>6</v>
      </c>
      <c r="I309" s="255"/>
      <c r="J309" s="256">
        <f>ROUND(I309*H309,2)</f>
        <v>0</v>
      </c>
      <c r="K309" s="257"/>
      <c r="L309" s="44"/>
      <c r="M309" s="258" t="s">
        <v>1</v>
      </c>
      <c r="N309" s="259" t="s">
        <v>47</v>
      </c>
      <c r="O309" s="94"/>
      <c r="P309" s="260">
        <f>O309*H309</f>
        <v>0</v>
      </c>
      <c r="Q309" s="260">
        <v>0</v>
      </c>
      <c r="R309" s="260">
        <f>Q309*H309</f>
        <v>0</v>
      </c>
      <c r="S309" s="260">
        <v>0</v>
      </c>
      <c r="T309" s="261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2" t="s">
        <v>308</v>
      </c>
      <c r="AT309" s="262" t="s">
        <v>196</v>
      </c>
      <c r="AU309" s="262" t="s">
        <v>92</v>
      </c>
      <c r="AY309" s="18" t="s">
        <v>195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8" t="s">
        <v>90</v>
      </c>
      <c r="BK309" s="154">
        <f>ROUND(I309*H309,2)</f>
        <v>0</v>
      </c>
      <c r="BL309" s="18" t="s">
        <v>308</v>
      </c>
      <c r="BM309" s="262" t="s">
        <v>2598</v>
      </c>
    </row>
    <row r="310" spans="1:47" s="2" customFormat="1" ht="12">
      <c r="A310" s="41"/>
      <c r="B310" s="42"/>
      <c r="C310" s="43"/>
      <c r="D310" s="263" t="s">
        <v>202</v>
      </c>
      <c r="E310" s="43"/>
      <c r="F310" s="264" t="s">
        <v>2597</v>
      </c>
      <c r="G310" s="43"/>
      <c r="H310" s="43"/>
      <c r="I310" s="221"/>
      <c r="J310" s="43"/>
      <c r="K310" s="43"/>
      <c r="L310" s="44"/>
      <c r="M310" s="265"/>
      <c r="N310" s="266"/>
      <c r="O310" s="94"/>
      <c r="P310" s="94"/>
      <c r="Q310" s="94"/>
      <c r="R310" s="94"/>
      <c r="S310" s="94"/>
      <c r="T310" s="95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8" t="s">
        <v>202</v>
      </c>
      <c r="AU310" s="18" t="s">
        <v>92</v>
      </c>
    </row>
    <row r="311" spans="1:65" s="2" customFormat="1" ht="24.15" customHeight="1">
      <c r="A311" s="41"/>
      <c r="B311" s="42"/>
      <c r="C311" s="278" t="s">
        <v>674</v>
      </c>
      <c r="D311" s="278" t="s">
        <v>206</v>
      </c>
      <c r="E311" s="279" t="s">
        <v>2599</v>
      </c>
      <c r="F311" s="280" t="s">
        <v>2600</v>
      </c>
      <c r="G311" s="281" t="s">
        <v>353</v>
      </c>
      <c r="H311" s="282">
        <v>5</v>
      </c>
      <c r="I311" s="283"/>
      <c r="J311" s="284">
        <f>ROUND(I311*H311,2)</f>
        <v>0</v>
      </c>
      <c r="K311" s="285"/>
      <c r="L311" s="286"/>
      <c r="M311" s="287" t="s">
        <v>1</v>
      </c>
      <c r="N311" s="288" t="s">
        <v>47</v>
      </c>
      <c r="O311" s="94"/>
      <c r="P311" s="260">
        <f>O311*H311</f>
        <v>0</v>
      </c>
      <c r="Q311" s="260">
        <v>0.00036</v>
      </c>
      <c r="R311" s="260">
        <f>Q311*H311</f>
        <v>0.0018000000000000002</v>
      </c>
      <c r="S311" s="260">
        <v>0</v>
      </c>
      <c r="T311" s="261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62" t="s">
        <v>405</v>
      </c>
      <c r="AT311" s="262" t="s">
        <v>206</v>
      </c>
      <c r="AU311" s="262" t="s">
        <v>92</v>
      </c>
      <c r="AY311" s="18" t="s">
        <v>195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8" t="s">
        <v>90</v>
      </c>
      <c r="BK311" s="154">
        <f>ROUND(I311*H311,2)</f>
        <v>0</v>
      </c>
      <c r="BL311" s="18" t="s">
        <v>308</v>
      </c>
      <c r="BM311" s="262" t="s">
        <v>2601</v>
      </c>
    </row>
    <row r="312" spans="1:47" s="2" customFormat="1" ht="12">
      <c r="A312" s="41"/>
      <c r="B312" s="42"/>
      <c r="C312" s="43"/>
      <c r="D312" s="263" t="s">
        <v>202</v>
      </c>
      <c r="E312" s="43"/>
      <c r="F312" s="264" t="s">
        <v>2600</v>
      </c>
      <c r="G312" s="43"/>
      <c r="H312" s="43"/>
      <c r="I312" s="221"/>
      <c r="J312" s="43"/>
      <c r="K312" s="43"/>
      <c r="L312" s="44"/>
      <c r="M312" s="265"/>
      <c r="N312" s="266"/>
      <c r="O312" s="94"/>
      <c r="P312" s="94"/>
      <c r="Q312" s="94"/>
      <c r="R312" s="94"/>
      <c r="S312" s="94"/>
      <c r="T312" s="95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8" t="s">
        <v>202</v>
      </c>
      <c r="AU312" s="18" t="s">
        <v>92</v>
      </c>
    </row>
    <row r="313" spans="1:65" s="2" customFormat="1" ht="16.5" customHeight="1">
      <c r="A313" s="41"/>
      <c r="B313" s="42"/>
      <c r="C313" s="278" t="s">
        <v>678</v>
      </c>
      <c r="D313" s="278" t="s">
        <v>206</v>
      </c>
      <c r="E313" s="279" t="s">
        <v>2602</v>
      </c>
      <c r="F313" s="280" t="s">
        <v>2603</v>
      </c>
      <c r="G313" s="281" t="s">
        <v>353</v>
      </c>
      <c r="H313" s="282">
        <v>1</v>
      </c>
      <c r="I313" s="283"/>
      <c r="J313" s="284">
        <f>ROUND(I313*H313,2)</f>
        <v>0</v>
      </c>
      <c r="K313" s="285"/>
      <c r="L313" s="286"/>
      <c r="M313" s="287" t="s">
        <v>1</v>
      </c>
      <c r="N313" s="288" t="s">
        <v>47</v>
      </c>
      <c r="O313" s="94"/>
      <c r="P313" s="260">
        <f>O313*H313</f>
        <v>0</v>
      </c>
      <c r="Q313" s="260">
        <v>0</v>
      </c>
      <c r="R313" s="260">
        <f>Q313*H313</f>
        <v>0</v>
      </c>
      <c r="S313" s="260">
        <v>0</v>
      </c>
      <c r="T313" s="261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62" t="s">
        <v>405</v>
      </c>
      <c r="AT313" s="262" t="s">
        <v>206</v>
      </c>
      <c r="AU313" s="262" t="s">
        <v>92</v>
      </c>
      <c r="AY313" s="18" t="s">
        <v>195</v>
      </c>
      <c r="BE313" s="154">
        <f>IF(N313="základní",J313,0)</f>
        <v>0</v>
      </c>
      <c r="BF313" s="154">
        <f>IF(N313="snížená",J313,0)</f>
        <v>0</v>
      </c>
      <c r="BG313" s="154">
        <f>IF(N313="zákl. přenesená",J313,0)</f>
        <v>0</v>
      </c>
      <c r="BH313" s="154">
        <f>IF(N313="sníž. přenesená",J313,0)</f>
        <v>0</v>
      </c>
      <c r="BI313" s="154">
        <f>IF(N313="nulová",J313,0)</f>
        <v>0</v>
      </c>
      <c r="BJ313" s="18" t="s">
        <v>90</v>
      </c>
      <c r="BK313" s="154">
        <f>ROUND(I313*H313,2)</f>
        <v>0</v>
      </c>
      <c r="BL313" s="18" t="s">
        <v>308</v>
      </c>
      <c r="BM313" s="262" t="s">
        <v>2604</v>
      </c>
    </row>
    <row r="314" spans="1:47" s="2" customFormat="1" ht="12">
      <c r="A314" s="41"/>
      <c r="B314" s="42"/>
      <c r="C314" s="43"/>
      <c r="D314" s="263" t="s">
        <v>202</v>
      </c>
      <c r="E314" s="43"/>
      <c r="F314" s="264" t="s">
        <v>2605</v>
      </c>
      <c r="G314" s="43"/>
      <c r="H314" s="43"/>
      <c r="I314" s="221"/>
      <c r="J314" s="43"/>
      <c r="K314" s="43"/>
      <c r="L314" s="44"/>
      <c r="M314" s="265"/>
      <c r="N314" s="266"/>
      <c r="O314" s="94"/>
      <c r="P314" s="94"/>
      <c r="Q314" s="94"/>
      <c r="R314" s="94"/>
      <c r="S314" s="94"/>
      <c r="T314" s="95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8" t="s">
        <v>202</v>
      </c>
      <c r="AU314" s="18" t="s">
        <v>92</v>
      </c>
    </row>
    <row r="315" spans="1:65" s="2" customFormat="1" ht="24.15" customHeight="1">
      <c r="A315" s="41"/>
      <c r="B315" s="42"/>
      <c r="C315" s="250" t="s">
        <v>682</v>
      </c>
      <c r="D315" s="250" t="s">
        <v>196</v>
      </c>
      <c r="E315" s="251" t="s">
        <v>2606</v>
      </c>
      <c r="F315" s="252" t="s">
        <v>2607</v>
      </c>
      <c r="G315" s="253" t="s">
        <v>353</v>
      </c>
      <c r="H315" s="254">
        <v>2</v>
      </c>
      <c r="I315" s="255"/>
      <c r="J315" s="256">
        <f>ROUND(I315*H315,2)</f>
        <v>0</v>
      </c>
      <c r="K315" s="257"/>
      <c r="L315" s="44"/>
      <c r="M315" s="258" t="s">
        <v>1</v>
      </c>
      <c r="N315" s="259" t="s">
        <v>47</v>
      </c>
      <c r="O315" s="94"/>
      <c r="P315" s="260">
        <f>O315*H315</f>
        <v>0</v>
      </c>
      <c r="Q315" s="260">
        <v>0</v>
      </c>
      <c r="R315" s="260">
        <f>Q315*H315</f>
        <v>0</v>
      </c>
      <c r="S315" s="260">
        <v>0</v>
      </c>
      <c r="T315" s="261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2" t="s">
        <v>308</v>
      </c>
      <c r="AT315" s="262" t="s">
        <v>196</v>
      </c>
      <c r="AU315" s="262" t="s">
        <v>92</v>
      </c>
      <c r="AY315" s="18" t="s">
        <v>195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8" t="s">
        <v>90</v>
      </c>
      <c r="BK315" s="154">
        <f>ROUND(I315*H315,2)</f>
        <v>0</v>
      </c>
      <c r="BL315" s="18" t="s">
        <v>308</v>
      </c>
      <c r="BM315" s="262" t="s">
        <v>2608</v>
      </c>
    </row>
    <row r="316" spans="1:47" s="2" customFormat="1" ht="12">
      <c r="A316" s="41"/>
      <c r="B316" s="42"/>
      <c r="C316" s="43"/>
      <c r="D316" s="263" t="s">
        <v>202</v>
      </c>
      <c r="E316" s="43"/>
      <c r="F316" s="264" t="s">
        <v>2607</v>
      </c>
      <c r="G316" s="43"/>
      <c r="H316" s="43"/>
      <c r="I316" s="221"/>
      <c r="J316" s="43"/>
      <c r="K316" s="43"/>
      <c r="L316" s="44"/>
      <c r="M316" s="265"/>
      <c r="N316" s="266"/>
      <c r="O316" s="94"/>
      <c r="P316" s="94"/>
      <c r="Q316" s="94"/>
      <c r="R316" s="94"/>
      <c r="S316" s="94"/>
      <c r="T316" s="95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18" t="s">
        <v>202</v>
      </c>
      <c r="AU316" s="18" t="s">
        <v>92</v>
      </c>
    </row>
    <row r="317" spans="1:65" s="2" customFormat="1" ht="24.15" customHeight="1">
      <c r="A317" s="41"/>
      <c r="B317" s="42"/>
      <c r="C317" s="278" t="s">
        <v>687</v>
      </c>
      <c r="D317" s="278" t="s">
        <v>206</v>
      </c>
      <c r="E317" s="279" t="s">
        <v>2609</v>
      </c>
      <c r="F317" s="280" t="s">
        <v>2610</v>
      </c>
      <c r="G317" s="281" t="s">
        <v>353</v>
      </c>
      <c r="H317" s="282">
        <v>2</v>
      </c>
      <c r="I317" s="283"/>
      <c r="J317" s="284">
        <f>ROUND(I317*H317,2)</f>
        <v>0</v>
      </c>
      <c r="K317" s="285"/>
      <c r="L317" s="286"/>
      <c r="M317" s="287" t="s">
        <v>1</v>
      </c>
      <c r="N317" s="288" t="s">
        <v>47</v>
      </c>
      <c r="O317" s="94"/>
      <c r="P317" s="260">
        <f>O317*H317</f>
        <v>0</v>
      </c>
      <c r="Q317" s="260">
        <v>0.00036</v>
      </c>
      <c r="R317" s="260">
        <f>Q317*H317</f>
        <v>0.00072</v>
      </c>
      <c r="S317" s="260">
        <v>0</v>
      </c>
      <c r="T317" s="261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2" t="s">
        <v>405</v>
      </c>
      <c r="AT317" s="262" t="s">
        <v>206</v>
      </c>
      <c r="AU317" s="262" t="s">
        <v>92</v>
      </c>
      <c r="AY317" s="18" t="s">
        <v>195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8" t="s">
        <v>90</v>
      </c>
      <c r="BK317" s="154">
        <f>ROUND(I317*H317,2)</f>
        <v>0</v>
      </c>
      <c r="BL317" s="18" t="s">
        <v>308</v>
      </c>
      <c r="BM317" s="262" t="s">
        <v>2611</v>
      </c>
    </row>
    <row r="318" spans="1:47" s="2" customFormat="1" ht="12">
      <c r="A318" s="41"/>
      <c r="B318" s="42"/>
      <c r="C318" s="43"/>
      <c r="D318" s="263" t="s">
        <v>202</v>
      </c>
      <c r="E318" s="43"/>
      <c r="F318" s="264" t="s">
        <v>2610</v>
      </c>
      <c r="G318" s="43"/>
      <c r="H318" s="43"/>
      <c r="I318" s="221"/>
      <c r="J318" s="43"/>
      <c r="K318" s="43"/>
      <c r="L318" s="44"/>
      <c r="M318" s="265"/>
      <c r="N318" s="266"/>
      <c r="O318" s="94"/>
      <c r="P318" s="94"/>
      <c r="Q318" s="94"/>
      <c r="R318" s="94"/>
      <c r="S318" s="94"/>
      <c r="T318" s="95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8" t="s">
        <v>202</v>
      </c>
      <c r="AU318" s="18" t="s">
        <v>92</v>
      </c>
    </row>
    <row r="319" spans="1:65" s="2" customFormat="1" ht="24.15" customHeight="1">
      <c r="A319" s="41"/>
      <c r="B319" s="42"/>
      <c r="C319" s="250" t="s">
        <v>691</v>
      </c>
      <c r="D319" s="250" t="s">
        <v>196</v>
      </c>
      <c r="E319" s="251" t="s">
        <v>2612</v>
      </c>
      <c r="F319" s="252" t="s">
        <v>2613</v>
      </c>
      <c r="G319" s="253" t="s">
        <v>353</v>
      </c>
      <c r="H319" s="254">
        <v>1</v>
      </c>
      <c r="I319" s="255"/>
      <c r="J319" s="256">
        <f>ROUND(I319*H319,2)</f>
        <v>0</v>
      </c>
      <c r="K319" s="257"/>
      <c r="L319" s="44"/>
      <c r="M319" s="258" t="s">
        <v>1</v>
      </c>
      <c r="N319" s="259" t="s">
        <v>47</v>
      </c>
      <c r="O319" s="94"/>
      <c r="P319" s="260">
        <f>O319*H319</f>
        <v>0</v>
      </c>
      <c r="Q319" s="260">
        <v>0</v>
      </c>
      <c r="R319" s="260">
        <f>Q319*H319</f>
        <v>0</v>
      </c>
      <c r="S319" s="260">
        <v>0</v>
      </c>
      <c r="T319" s="261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62" t="s">
        <v>308</v>
      </c>
      <c r="AT319" s="262" t="s">
        <v>196</v>
      </c>
      <c r="AU319" s="262" t="s">
        <v>92</v>
      </c>
      <c r="AY319" s="18" t="s">
        <v>195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8" t="s">
        <v>90</v>
      </c>
      <c r="BK319" s="154">
        <f>ROUND(I319*H319,2)</f>
        <v>0</v>
      </c>
      <c r="BL319" s="18" t="s">
        <v>308</v>
      </c>
      <c r="BM319" s="262" t="s">
        <v>2614</v>
      </c>
    </row>
    <row r="320" spans="1:47" s="2" customFormat="1" ht="12">
      <c r="A320" s="41"/>
      <c r="B320" s="42"/>
      <c r="C320" s="43"/>
      <c r="D320" s="263" t="s">
        <v>202</v>
      </c>
      <c r="E320" s="43"/>
      <c r="F320" s="264" t="s">
        <v>2613</v>
      </c>
      <c r="G320" s="43"/>
      <c r="H320" s="43"/>
      <c r="I320" s="221"/>
      <c r="J320" s="43"/>
      <c r="K320" s="43"/>
      <c r="L320" s="44"/>
      <c r="M320" s="265"/>
      <c r="N320" s="266"/>
      <c r="O320" s="94"/>
      <c r="P320" s="94"/>
      <c r="Q320" s="94"/>
      <c r="R320" s="94"/>
      <c r="S320" s="94"/>
      <c r="T320" s="95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8" t="s">
        <v>202</v>
      </c>
      <c r="AU320" s="18" t="s">
        <v>92</v>
      </c>
    </row>
    <row r="321" spans="1:65" s="2" customFormat="1" ht="16.5" customHeight="1">
      <c r="A321" s="41"/>
      <c r="B321" s="42"/>
      <c r="C321" s="278" t="s">
        <v>696</v>
      </c>
      <c r="D321" s="278" t="s">
        <v>206</v>
      </c>
      <c r="E321" s="279" t="s">
        <v>2615</v>
      </c>
      <c r="F321" s="280" t="s">
        <v>2616</v>
      </c>
      <c r="G321" s="281" t="s">
        <v>353</v>
      </c>
      <c r="H321" s="282">
        <v>1</v>
      </c>
      <c r="I321" s="283"/>
      <c r="J321" s="284">
        <f>ROUND(I321*H321,2)</f>
        <v>0</v>
      </c>
      <c r="K321" s="285"/>
      <c r="L321" s="286"/>
      <c r="M321" s="287" t="s">
        <v>1</v>
      </c>
      <c r="N321" s="288" t="s">
        <v>47</v>
      </c>
      <c r="O321" s="94"/>
      <c r="P321" s="260">
        <f>O321*H321</f>
        <v>0</v>
      </c>
      <c r="Q321" s="260">
        <v>0.00055</v>
      </c>
      <c r="R321" s="260">
        <f>Q321*H321</f>
        <v>0.00055</v>
      </c>
      <c r="S321" s="260">
        <v>0</v>
      </c>
      <c r="T321" s="261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62" t="s">
        <v>405</v>
      </c>
      <c r="AT321" s="262" t="s">
        <v>206</v>
      </c>
      <c r="AU321" s="262" t="s">
        <v>92</v>
      </c>
      <c r="AY321" s="18" t="s">
        <v>195</v>
      </c>
      <c r="BE321" s="154">
        <f>IF(N321="základní",J321,0)</f>
        <v>0</v>
      </c>
      <c r="BF321" s="154">
        <f>IF(N321="snížená",J321,0)</f>
        <v>0</v>
      </c>
      <c r="BG321" s="154">
        <f>IF(N321="zákl. přenesená",J321,0)</f>
        <v>0</v>
      </c>
      <c r="BH321" s="154">
        <f>IF(N321="sníž. přenesená",J321,0)</f>
        <v>0</v>
      </c>
      <c r="BI321" s="154">
        <f>IF(N321="nulová",J321,0)</f>
        <v>0</v>
      </c>
      <c r="BJ321" s="18" t="s">
        <v>90</v>
      </c>
      <c r="BK321" s="154">
        <f>ROUND(I321*H321,2)</f>
        <v>0</v>
      </c>
      <c r="BL321" s="18" t="s">
        <v>308</v>
      </c>
      <c r="BM321" s="262" t="s">
        <v>2617</v>
      </c>
    </row>
    <row r="322" spans="1:47" s="2" customFormat="1" ht="12">
      <c r="A322" s="41"/>
      <c r="B322" s="42"/>
      <c r="C322" s="43"/>
      <c r="D322" s="263" t="s">
        <v>202</v>
      </c>
      <c r="E322" s="43"/>
      <c r="F322" s="264" t="s">
        <v>2616</v>
      </c>
      <c r="G322" s="43"/>
      <c r="H322" s="43"/>
      <c r="I322" s="221"/>
      <c r="J322" s="43"/>
      <c r="K322" s="43"/>
      <c r="L322" s="44"/>
      <c r="M322" s="265"/>
      <c r="N322" s="266"/>
      <c r="O322" s="94"/>
      <c r="P322" s="94"/>
      <c r="Q322" s="94"/>
      <c r="R322" s="94"/>
      <c r="S322" s="94"/>
      <c r="T322" s="95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8" t="s">
        <v>202</v>
      </c>
      <c r="AU322" s="18" t="s">
        <v>92</v>
      </c>
    </row>
    <row r="323" spans="1:65" s="2" customFormat="1" ht="24.15" customHeight="1">
      <c r="A323" s="41"/>
      <c r="B323" s="42"/>
      <c r="C323" s="250" t="s">
        <v>701</v>
      </c>
      <c r="D323" s="250" t="s">
        <v>196</v>
      </c>
      <c r="E323" s="251" t="s">
        <v>2618</v>
      </c>
      <c r="F323" s="252" t="s">
        <v>2619</v>
      </c>
      <c r="G323" s="253" t="s">
        <v>353</v>
      </c>
      <c r="H323" s="254">
        <v>5</v>
      </c>
      <c r="I323" s="255"/>
      <c r="J323" s="256">
        <f>ROUND(I323*H323,2)</f>
        <v>0</v>
      </c>
      <c r="K323" s="257"/>
      <c r="L323" s="44"/>
      <c r="M323" s="258" t="s">
        <v>1</v>
      </c>
      <c r="N323" s="259" t="s">
        <v>47</v>
      </c>
      <c r="O323" s="94"/>
      <c r="P323" s="260">
        <f>O323*H323</f>
        <v>0</v>
      </c>
      <c r="Q323" s="260">
        <v>0</v>
      </c>
      <c r="R323" s="260">
        <f>Q323*H323</f>
        <v>0</v>
      </c>
      <c r="S323" s="260">
        <v>0</v>
      </c>
      <c r="T323" s="261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2" t="s">
        <v>308</v>
      </c>
      <c r="AT323" s="262" t="s">
        <v>196</v>
      </c>
      <c r="AU323" s="262" t="s">
        <v>92</v>
      </c>
      <c r="AY323" s="18" t="s">
        <v>195</v>
      </c>
      <c r="BE323" s="154">
        <f>IF(N323="základní",J323,0)</f>
        <v>0</v>
      </c>
      <c r="BF323" s="154">
        <f>IF(N323="snížená",J323,0)</f>
        <v>0</v>
      </c>
      <c r="BG323" s="154">
        <f>IF(N323="zákl. přenesená",J323,0)</f>
        <v>0</v>
      </c>
      <c r="BH323" s="154">
        <f>IF(N323="sníž. přenesená",J323,0)</f>
        <v>0</v>
      </c>
      <c r="BI323" s="154">
        <f>IF(N323="nulová",J323,0)</f>
        <v>0</v>
      </c>
      <c r="BJ323" s="18" t="s">
        <v>90</v>
      </c>
      <c r="BK323" s="154">
        <f>ROUND(I323*H323,2)</f>
        <v>0</v>
      </c>
      <c r="BL323" s="18" t="s">
        <v>308</v>
      </c>
      <c r="BM323" s="262" t="s">
        <v>2620</v>
      </c>
    </row>
    <row r="324" spans="1:47" s="2" customFormat="1" ht="12">
      <c r="A324" s="41"/>
      <c r="B324" s="42"/>
      <c r="C324" s="43"/>
      <c r="D324" s="263" t="s">
        <v>202</v>
      </c>
      <c r="E324" s="43"/>
      <c r="F324" s="264" t="s">
        <v>2619</v>
      </c>
      <c r="G324" s="43"/>
      <c r="H324" s="43"/>
      <c r="I324" s="221"/>
      <c r="J324" s="43"/>
      <c r="K324" s="43"/>
      <c r="L324" s="44"/>
      <c r="M324" s="265"/>
      <c r="N324" s="266"/>
      <c r="O324" s="94"/>
      <c r="P324" s="94"/>
      <c r="Q324" s="94"/>
      <c r="R324" s="94"/>
      <c r="S324" s="94"/>
      <c r="T324" s="9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8" t="s">
        <v>202</v>
      </c>
      <c r="AU324" s="18" t="s">
        <v>92</v>
      </c>
    </row>
    <row r="325" spans="1:65" s="2" customFormat="1" ht="16.5" customHeight="1">
      <c r="A325" s="41"/>
      <c r="B325" s="42"/>
      <c r="C325" s="278" t="s">
        <v>706</v>
      </c>
      <c r="D325" s="278" t="s">
        <v>206</v>
      </c>
      <c r="E325" s="279" t="s">
        <v>2621</v>
      </c>
      <c r="F325" s="280" t="s">
        <v>2622</v>
      </c>
      <c r="G325" s="281" t="s">
        <v>353</v>
      </c>
      <c r="H325" s="282">
        <v>5</v>
      </c>
      <c r="I325" s="283"/>
      <c r="J325" s="284">
        <f>ROUND(I325*H325,2)</f>
        <v>0</v>
      </c>
      <c r="K325" s="285"/>
      <c r="L325" s="286"/>
      <c r="M325" s="287" t="s">
        <v>1</v>
      </c>
      <c r="N325" s="288" t="s">
        <v>47</v>
      </c>
      <c r="O325" s="94"/>
      <c r="P325" s="260">
        <f>O325*H325</f>
        <v>0</v>
      </c>
      <c r="Q325" s="260">
        <v>0</v>
      </c>
      <c r="R325" s="260">
        <f>Q325*H325</f>
        <v>0</v>
      </c>
      <c r="S325" s="260">
        <v>0</v>
      </c>
      <c r="T325" s="261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62" t="s">
        <v>405</v>
      </c>
      <c r="AT325" s="262" t="s">
        <v>206</v>
      </c>
      <c r="AU325" s="262" t="s">
        <v>92</v>
      </c>
      <c r="AY325" s="18" t="s">
        <v>195</v>
      </c>
      <c r="BE325" s="154">
        <f>IF(N325="základní",J325,0)</f>
        <v>0</v>
      </c>
      <c r="BF325" s="154">
        <f>IF(N325="snížená",J325,0)</f>
        <v>0</v>
      </c>
      <c r="BG325" s="154">
        <f>IF(N325="zákl. přenesená",J325,0)</f>
        <v>0</v>
      </c>
      <c r="BH325" s="154">
        <f>IF(N325="sníž. přenesená",J325,0)</f>
        <v>0</v>
      </c>
      <c r="BI325" s="154">
        <f>IF(N325="nulová",J325,0)</f>
        <v>0</v>
      </c>
      <c r="BJ325" s="18" t="s">
        <v>90</v>
      </c>
      <c r="BK325" s="154">
        <f>ROUND(I325*H325,2)</f>
        <v>0</v>
      </c>
      <c r="BL325" s="18" t="s">
        <v>308</v>
      </c>
      <c r="BM325" s="262" t="s">
        <v>2623</v>
      </c>
    </row>
    <row r="326" spans="1:47" s="2" customFormat="1" ht="12">
      <c r="A326" s="41"/>
      <c r="B326" s="42"/>
      <c r="C326" s="43"/>
      <c r="D326" s="263" t="s">
        <v>202</v>
      </c>
      <c r="E326" s="43"/>
      <c r="F326" s="264" t="s">
        <v>2624</v>
      </c>
      <c r="G326" s="43"/>
      <c r="H326" s="43"/>
      <c r="I326" s="221"/>
      <c r="J326" s="43"/>
      <c r="K326" s="43"/>
      <c r="L326" s="44"/>
      <c r="M326" s="265"/>
      <c r="N326" s="266"/>
      <c r="O326" s="94"/>
      <c r="P326" s="94"/>
      <c r="Q326" s="94"/>
      <c r="R326" s="94"/>
      <c r="S326" s="94"/>
      <c r="T326" s="95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8" t="s">
        <v>202</v>
      </c>
      <c r="AU326" s="18" t="s">
        <v>92</v>
      </c>
    </row>
    <row r="327" spans="1:65" s="2" customFormat="1" ht="24.15" customHeight="1">
      <c r="A327" s="41"/>
      <c r="B327" s="42"/>
      <c r="C327" s="250" t="s">
        <v>710</v>
      </c>
      <c r="D327" s="250" t="s">
        <v>196</v>
      </c>
      <c r="E327" s="251" t="s">
        <v>2625</v>
      </c>
      <c r="F327" s="252" t="s">
        <v>2626</v>
      </c>
      <c r="G327" s="253" t="s">
        <v>353</v>
      </c>
      <c r="H327" s="254">
        <v>2</v>
      </c>
      <c r="I327" s="255"/>
      <c r="J327" s="256">
        <f>ROUND(I327*H327,2)</f>
        <v>0</v>
      </c>
      <c r="K327" s="257"/>
      <c r="L327" s="44"/>
      <c r="M327" s="258" t="s">
        <v>1</v>
      </c>
      <c r="N327" s="259" t="s">
        <v>47</v>
      </c>
      <c r="O327" s="94"/>
      <c r="P327" s="260">
        <f>O327*H327</f>
        <v>0</v>
      </c>
      <c r="Q327" s="260">
        <v>0</v>
      </c>
      <c r="R327" s="260">
        <f>Q327*H327</f>
        <v>0</v>
      </c>
      <c r="S327" s="260">
        <v>0</v>
      </c>
      <c r="T327" s="261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62" t="s">
        <v>308</v>
      </c>
      <c r="AT327" s="262" t="s">
        <v>196</v>
      </c>
      <c r="AU327" s="262" t="s">
        <v>92</v>
      </c>
      <c r="AY327" s="18" t="s">
        <v>195</v>
      </c>
      <c r="BE327" s="154">
        <f>IF(N327="základní",J327,0)</f>
        <v>0</v>
      </c>
      <c r="BF327" s="154">
        <f>IF(N327="snížená",J327,0)</f>
        <v>0</v>
      </c>
      <c r="BG327" s="154">
        <f>IF(N327="zákl. přenesená",J327,0)</f>
        <v>0</v>
      </c>
      <c r="BH327" s="154">
        <f>IF(N327="sníž. přenesená",J327,0)</f>
        <v>0</v>
      </c>
      <c r="BI327" s="154">
        <f>IF(N327="nulová",J327,0)</f>
        <v>0</v>
      </c>
      <c r="BJ327" s="18" t="s">
        <v>90</v>
      </c>
      <c r="BK327" s="154">
        <f>ROUND(I327*H327,2)</f>
        <v>0</v>
      </c>
      <c r="BL327" s="18" t="s">
        <v>308</v>
      </c>
      <c r="BM327" s="262" t="s">
        <v>2627</v>
      </c>
    </row>
    <row r="328" spans="1:47" s="2" customFormat="1" ht="12">
      <c r="A328" s="41"/>
      <c r="B328" s="42"/>
      <c r="C328" s="43"/>
      <c r="D328" s="263" t="s">
        <v>202</v>
      </c>
      <c r="E328" s="43"/>
      <c r="F328" s="264" t="s">
        <v>2626</v>
      </c>
      <c r="G328" s="43"/>
      <c r="H328" s="43"/>
      <c r="I328" s="221"/>
      <c r="J328" s="43"/>
      <c r="K328" s="43"/>
      <c r="L328" s="44"/>
      <c r="M328" s="265"/>
      <c r="N328" s="266"/>
      <c r="O328" s="94"/>
      <c r="P328" s="94"/>
      <c r="Q328" s="94"/>
      <c r="R328" s="94"/>
      <c r="S328" s="94"/>
      <c r="T328" s="95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8" t="s">
        <v>202</v>
      </c>
      <c r="AU328" s="18" t="s">
        <v>92</v>
      </c>
    </row>
    <row r="329" spans="1:65" s="2" customFormat="1" ht="16.5" customHeight="1">
      <c r="A329" s="41"/>
      <c r="B329" s="42"/>
      <c r="C329" s="278" t="s">
        <v>714</v>
      </c>
      <c r="D329" s="278" t="s">
        <v>206</v>
      </c>
      <c r="E329" s="279" t="s">
        <v>2628</v>
      </c>
      <c r="F329" s="280" t="s">
        <v>2629</v>
      </c>
      <c r="G329" s="281" t="s">
        <v>353</v>
      </c>
      <c r="H329" s="282">
        <v>2</v>
      </c>
      <c r="I329" s="283"/>
      <c r="J329" s="284">
        <f>ROUND(I329*H329,2)</f>
        <v>0</v>
      </c>
      <c r="K329" s="285"/>
      <c r="L329" s="286"/>
      <c r="M329" s="287" t="s">
        <v>1</v>
      </c>
      <c r="N329" s="288" t="s">
        <v>47</v>
      </c>
      <c r="O329" s="94"/>
      <c r="P329" s="260">
        <f>O329*H329</f>
        <v>0</v>
      </c>
      <c r="Q329" s="260">
        <v>0</v>
      </c>
      <c r="R329" s="260">
        <f>Q329*H329</f>
        <v>0</v>
      </c>
      <c r="S329" s="260">
        <v>0</v>
      </c>
      <c r="T329" s="261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2" t="s">
        <v>405</v>
      </c>
      <c r="AT329" s="262" t="s">
        <v>206</v>
      </c>
      <c r="AU329" s="262" t="s">
        <v>92</v>
      </c>
      <c r="AY329" s="18" t="s">
        <v>195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8" t="s">
        <v>90</v>
      </c>
      <c r="BK329" s="154">
        <f>ROUND(I329*H329,2)</f>
        <v>0</v>
      </c>
      <c r="BL329" s="18" t="s">
        <v>308</v>
      </c>
      <c r="BM329" s="262" t="s">
        <v>2630</v>
      </c>
    </row>
    <row r="330" spans="1:47" s="2" customFormat="1" ht="12">
      <c r="A330" s="41"/>
      <c r="B330" s="42"/>
      <c r="C330" s="43"/>
      <c r="D330" s="263" t="s">
        <v>202</v>
      </c>
      <c r="E330" s="43"/>
      <c r="F330" s="264" t="s">
        <v>2631</v>
      </c>
      <c r="G330" s="43"/>
      <c r="H330" s="43"/>
      <c r="I330" s="221"/>
      <c r="J330" s="43"/>
      <c r="K330" s="43"/>
      <c r="L330" s="44"/>
      <c r="M330" s="265"/>
      <c r="N330" s="266"/>
      <c r="O330" s="94"/>
      <c r="P330" s="94"/>
      <c r="Q330" s="94"/>
      <c r="R330" s="94"/>
      <c r="S330" s="94"/>
      <c r="T330" s="95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8" t="s">
        <v>202</v>
      </c>
      <c r="AU330" s="18" t="s">
        <v>92</v>
      </c>
    </row>
    <row r="331" spans="1:65" s="2" customFormat="1" ht="33" customHeight="1">
      <c r="A331" s="41"/>
      <c r="B331" s="42"/>
      <c r="C331" s="250" t="s">
        <v>719</v>
      </c>
      <c r="D331" s="250" t="s">
        <v>196</v>
      </c>
      <c r="E331" s="251" t="s">
        <v>2632</v>
      </c>
      <c r="F331" s="252" t="s">
        <v>2633</v>
      </c>
      <c r="G331" s="253" t="s">
        <v>353</v>
      </c>
      <c r="H331" s="254">
        <v>26</v>
      </c>
      <c r="I331" s="255"/>
      <c r="J331" s="256">
        <f>ROUND(I331*H331,2)</f>
        <v>0</v>
      </c>
      <c r="K331" s="257"/>
      <c r="L331" s="44"/>
      <c r="M331" s="258" t="s">
        <v>1</v>
      </c>
      <c r="N331" s="259" t="s">
        <v>47</v>
      </c>
      <c r="O331" s="94"/>
      <c r="P331" s="260">
        <f>O331*H331</f>
        <v>0</v>
      </c>
      <c r="Q331" s="260">
        <v>0</v>
      </c>
      <c r="R331" s="260">
        <f>Q331*H331</f>
        <v>0</v>
      </c>
      <c r="S331" s="260">
        <v>0</v>
      </c>
      <c r="T331" s="261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2" t="s">
        <v>308</v>
      </c>
      <c r="AT331" s="262" t="s">
        <v>196</v>
      </c>
      <c r="AU331" s="262" t="s">
        <v>92</v>
      </c>
      <c r="AY331" s="18" t="s">
        <v>195</v>
      </c>
      <c r="BE331" s="154">
        <f>IF(N331="základní",J331,0)</f>
        <v>0</v>
      </c>
      <c r="BF331" s="154">
        <f>IF(N331="snížená",J331,0)</f>
        <v>0</v>
      </c>
      <c r="BG331" s="154">
        <f>IF(N331="zákl. přenesená",J331,0)</f>
        <v>0</v>
      </c>
      <c r="BH331" s="154">
        <f>IF(N331="sníž. přenesená",J331,0)</f>
        <v>0</v>
      </c>
      <c r="BI331" s="154">
        <f>IF(N331="nulová",J331,0)</f>
        <v>0</v>
      </c>
      <c r="BJ331" s="18" t="s">
        <v>90</v>
      </c>
      <c r="BK331" s="154">
        <f>ROUND(I331*H331,2)</f>
        <v>0</v>
      </c>
      <c r="BL331" s="18" t="s">
        <v>308</v>
      </c>
      <c r="BM331" s="262" t="s">
        <v>2634</v>
      </c>
    </row>
    <row r="332" spans="1:47" s="2" customFormat="1" ht="12">
      <c r="A332" s="41"/>
      <c r="B332" s="42"/>
      <c r="C332" s="43"/>
      <c r="D332" s="263" t="s">
        <v>202</v>
      </c>
      <c r="E332" s="43"/>
      <c r="F332" s="264" t="s">
        <v>2633</v>
      </c>
      <c r="G332" s="43"/>
      <c r="H332" s="43"/>
      <c r="I332" s="221"/>
      <c r="J332" s="43"/>
      <c r="K332" s="43"/>
      <c r="L332" s="44"/>
      <c r="M332" s="265"/>
      <c r="N332" s="266"/>
      <c r="O332" s="94"/>
      <c r="P332" s="94"/>
      <c r="Q332" s="94"/>
      <c r="R332" s="94"/>
      <c r="S332" s="94"/>
      <c r="T332" s="95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8" t="s">
        <v>202</v>
      </c>
      <c r="AU332" s="18" t="s">
        <v>92</v>
      </c>
    </row>
    <row r="333" spans="1:65" s="2" customFormat="1" ht="37.8" customHeight="1">
      <c r="A333" s="41"/>
      <c r="B333" s="42"/>
      <c r="C333" s="278" t="s">
        <v>724</v>
      </c>
      <c r="D333" s="278" t="s">
        <v>206</v>
      </c>
      <c r="E333" s="279" t="s">
        <v>2635</v>
      </c>
      <c r="F333" s="280" t="s">
        <v>2636</v>
      </c>
      <c r="G333" s="281" t="s">
        <v>353</v>
      </c>
      <c r="H333" s="282">
        <v>5</v>
      </c>
      <c r="I333" s="283"/>
      <c r="J333" s="284">
        <f>ROUND(I333*H333,2)</f>
        <v>0</v>
      </c>
      <c r="K333" s="285"/>
      <c r="L333" s="286"/>
      <c r="M333" s="287" t="s">
        <v>1</v>
      </c>
      <c r="N333" s="288" t="s">
        <v>47</v>
      </c>
      <c r="O333" s="94"/>
      <c r="P333" s="260">
        <f>O333*H333</f>
        <v>0</v>
      </c>
      <c r="Q333" s="260">
        <v>0</v>
      </c>
      <c r="R333" s="260">
        <f>Q333*H333</f>
        <v>0</v>
      </c>
      <c r="S333" s="260">
        <v>0</v>
      </c>
      <c r="T333" s="261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62" t="s">
        <v>405</v>
      </c>
      <c r="AT333" s="262" t="s">
        <v>206</v>
      </c>
      <c r="AU333" s="262" t="s">
        <v>92</v>
      </c>
      <c r="AY333" s="18" t="s">
        <v>195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8" t="s">
        <v>90</v>
      </c>
      <c r="BK333" s="154">
        <f>ROUND(I333*H333,2)</f>
        <v>0</v>
      </c>
      <c r="BL333" s="18" t="s">
        <v>308</v>
      </c>
      <c r="BM333" s="262" t="s">
        <v>2637</v>
      </c>
    </row>
    <row r="334" spans="1:47" s="2" customFormat="1" ht="12">
      <c r="A334" s="41"/>
      <c r="B334" s="42"/>
      <c r="C334" s="43"/>
      <c r="D334" s="263" t="s">
        <v>202</v>
      </c>
      <c r="E334" s="43"/>
      <c r="F334" s="264" t="s">
        <v>2636</v>
      </c>
      <c r="G334" s="43"/>
      <c r="H334" s="43"/>
      <c r="I334" s="221"/>
      <c r="J334" s="43"/>
      <c r="K334" s="43"/>
      <c r="L334" s="44"/>
      <c r="M334" s="265"/>
      <c r="N334" s="266"/>
      <c r="O334" s="94"/>
      <c r="P334" s="94"/>
      <c r="Q334" s="94"/>
      <c r="R334" s="94"/>
      <c r="S334" s="94"/>
      <c r="T334" s="95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8" t="s">
        <v>202</v>
      </c>
      <c r="AU334" s="18" t="s">
        <v>92</v>
      </c>
    </row>
    <row r="335" spans="1:65" s="2" customFormat="1" ht="37.8" customHeight="1">
      <c r="A335" s="41"/>
      <c r="B335" s="42"/>
      <c r="C335" s="278" t="s">
        <v>730</v>
      </c>
      <c r="D335" s="278" t="s">
        <v>206</v>
      </c>
      <c r="E335" s="279" t="s">
        <v>2638</v>
      </c>
      <c r="F335" s="280" t="s">
        <v>2639</v>
      </c>
      <c r="G335" s="281" t="s">
        <v>353</v>
      </c>
      <c r="H335" s="282">
        <v>9</v>
      </c>
      <c r="I335" s="283"/>
      <c r="J335" s="284">
        <f>ROUND(I335*H335,2)</f>
        <v>0</v>
      </c>
      <c r="K335" s="285"/>
      <c r="L335" s="286"/>
      <c r="M335" s="287" t="s">
        <v>1</v>
      </c>
      <c r="N335" s="288" t="s">
        <v>47</v>
      </c>
      <c r="O335" s="94"/>
      <c r="P335" s="260">
        <f>O335*H335</f>
        <v>0</v>
      </c>
      <c r="Q335" s="260">
        <v>0</v>
      </c>
      <c r="R335" s="260">
        <f>Q335*H335</f>
        <v>0</v>
      </c>
      <c r="S335" s="260">
        <v>0</v>
      </c>
      <c r="T335" s="261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62" t="s">
        <v>405</v>
      </c>
      <c r="AT335" s="262" t="s">
        <v>206</v>
      </c>
      <c r="AU335" s="262" t="s">
        <v>92</v>
      </c>
      <c r="AY335" s="18" t="s">
        <v>195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8" t="s">
        <v>90</v>
      </c>
      <c r="BK335" s="154">
        <f>ROUND(I335*H335,2)</f>
        <v>0</v>
      </c>
      <c r="BL335" s="18" t="s">
        <v>308</v>
      </c>
      <c r="BM335" s="262" t="s">
        <v>2640</v>
      </c>
    </row>
    <row r="336" spans="1:47" s="2" customFormat="1" ht="12">
      <c r="A336" s="41"/>
      <c r="B336" s="42"/>
      <c r="C336" s="43"/>
      <c r="D336" s="263" t="s">
        <v>202</v>
      </c>
      <c r="E336" s="43"/>
      <c r="F336" s="264" t="s">
        <v>2639</v>
      </c>
      <c r="G336" s="43"/>
      <c r="H336" s="43"/>
      <c r="I336" s="221"/>
      <c r="J336" s="43"/>
      <c r="K336" s="43"/>
      <c r="L336" s="44"/>
      <c r="M336" s="265"/>
      <c r="N336" s="266"/>
      <c r="O336" s="94"/>
      <c r="P336" s="94"/>
      <c r="Q336" s="94"/>
      <c r="R336" s="94"/>
      <c r="S336" s="94"/>
      <c r="T336" s="95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8" t="s">
        <v>202</v>
      </c>
      <c r="AU336" s="18" t="s">
        <v>92</v>
      </c>
    </row>
    <row r="337" spans="1:65" s="2" customFormat="1" ht="37.8" customHeight="1">
      <c r="A337" s="41"/>
      <c r="B337" s="42"/>
      <c r="C337" s="278" t="s">
        <v>735</v>
      </c>
      <c r="D337" s="278" t="s">
        <v>206</v>
      </c>
      <c r="E337" s="279" t="s">
        <v>2641</v>
      </c>
      <c r="F337" s="280" t="s">
        <v>2642</v>
      </c>
      <c r="G337" s="281" t="s">
        <v>353</v>
      </c>
      <c r="H337" s="282">
        <v>12</v>
      </c>
      <c r="I337" s="283"/>
      <c r="J337" s="284">
        <f>ROUND(I337*H337,2)</f>
        <v>0</v>
      </c>
      <c r="K337" s="285"/>
      <c r="L337" s="286"/>
      <c r="M337" s="287" t="s">
        <v>1</v>
      </c>
      <c r="N337" s="288" t="s">
        <v>47</v>
      </c>
      <c r="O337" s="94"/>
      <c r="P337" s="260">
        <f>O337*H337</f>
        <v>0</v>
      </c>
      <c r="Q337" s="260">
        <v>0</v>
      </c>
      <c r="R337" s="260">
        <f>Q337*H337</f>
        <v>0</v>
      </c>
      <c r="S337" s="260">
        <v>0</v>
      </c>
      <c r="T337" s="261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62" t="s">
        <v>405</v>
      </c>
      <c r="AT337" s="262" t="s">
        <v>206</v>
      </c>
      <c r="AU337" s="262" t="s">
        <v>92</v>
      </c>
      <c r="AY337" s="18" t="s">
        <v>195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8" t="s">
        <v>90</v>
      </c>
      <c r="BK337" s="154">
        <f>ROUND(I337*H337,2)</f>
        <v>0</v>
      </c>
      <c r="BL337" s="18" t="s">
        <v>308</v>
      </c>
      <c r="BM337" s="262" t="s">
        <v>2643</v>
      </c>
    </row>
    <row r="338" spans="1:47" s="2" customFormat="1" ht="12">
      <c r="A338" s="41"/>
      <c r="B338" s="42"/>
      <c r="C338" s="43"/>
      <c r="D338" s="263" t="s">
        <v>202</v>
      </c>
      <c r="E338" s="43"/>
      <c r="F338" s="264" t="s">
        <v>2642</v>
      </c>
      <c r="G338" s="43"/>
      <c r="H338" s="43"/>
      <c r="I338" s="221"/>
      <c r="J338" s="43"/>
      <c r="K338" s="43"/>
      <c r="L338" s="44"/>
      <c r="M338" s="265"/>
      <c r="N338" s="266"/>
      <c r="O338" s="94"/>
      <c r="P338" s="94"/>
      <c r="Q338" s="94"/>
      <c r="R338" s="94"/>
      <c r="S338" s="94"/>
      <c r="T338" s="95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8" t="s">
        <v>202</v>
      </c>
      <c r="AU338" s="18" t="s">
        <v>92</v>
      </c>
    </row>
    <row r="339" spans="1:65" s="2" customFormat="1" ht="37.8" customHeight="1">
      <c r="A339" s="41"/>
      <c r="B339" s="42"/>
      <c r="C339" s="250" t="s">
        <v>739</v>
      </c>
      <c r="D339" s="250" t="s">
        <v>196</v>
      </c>
      <c r="E339" s="251" t="s">
        <v>2644</v>
      </c>
      <c r="F339" s="252" t="s">
        <v>2645</v>
      </c>
      <c r="G339" s="253" t="s">
        <v>353</v>
      </c>
      <c r="H339" s="254">
        <v>9</v>
      </c>
      <c r="I339" s="255"/>
      <c r="J339" s="256">
        <f>ROUND(I339*H339,2)</f>
        <v>0</v>
      </c>
      <c r="K339" s="257"/>
      <c r="L339" s="44"/>
      <c r="M339" s="258" t="s">
        <v>1</v>
      </c>
      <c r="N339" s="259" t="s">
        <v>47</v>
      </c>
      <c r="O339" s="94"/>
      <c r="P339" s="260">
        <f>O339*H339</f>
        <v>0</v>
      </c>
      <c r="Q339" s="260">
        <v>0</v>
      </c>
      <c r="R339" s="260">
        <f>Q339*H339</f>
        <v>0</v>
      </c>
      <c r="S339" s="260">
        <v>0</v>
      </c>
      <c r="T339" s="261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62" t="s">
        <v>308</v>
      </c>
      <c r="AT339" s="262" t="s">
        <v>196</v>
      </c>
      <c r="AU339" s="262" t="s">
        <v>92</v>
      </c>
      <c r="AY339" s="18" t="s">
        <v>195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8" t="s">
        <v>90</v>
      </c>
      <c r="BK339" s="154">
        <f>ROUND(I339*H339,2)</f>
        <v>0</v>
      </c>
      <c r="BL339" s="18" t="s">
        <v>308</v>
      </c>
      <c r="BM339" s="262" t="s">
        <v>2646</v>
      </c>
    </row>
    <row r="340" spans="1:47" s="2" customFormat="1" ht="12">
      <c r="A340" s="41"/>
      <c r="B340" s="42"/>
      <c r="C340" s="43"/>
      <c r="D340" s="263" t="s">
        <v>202</v>
      </c>
      <c r="E340" s="43"/>
      <c r="F340" s="264" t="s">
        <v>2645</v>
      </c>
      <c r="G340" s="43"/>
      <c r="H340" s="43"/>
      <c r="I340" s="221"/>
      <c r="J340" s="43"/>
      <c r="K340" s="43"/>
      <c r="L340" s="44"/>
      <c r="M340" s="265"/>
      <c r="N340" s="266"/>
      <c r="O340" s="94"/>
      <c r="P340" s="94"/>
      <c r="Q340" s="94"/>
      <c r="R340" s="94"/>
      <c r="S340" s="94"/>
      <c r="T340" s="95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8" t="s">
        <v>202</v>
      </c>
      <c r="AU340" s="18" t="s">
        <v>92</v>
      </c>
    </row>
    <row r="341" spans="1:65" s="2" customFormat="1" ht="44.25" customHeight="1">
      <c r="A341" s="41"/>
      <c r="B341" s="42"/>
      <c r="C341" s="278" t="s">
        <v>743</v>
      </c>
      <c r="D341" s="278" t="s">
        <v>206</v>
      </c>
      <c r="E341" s="279" t="s">
        <v>2647</v>
      </c>
      <c r="F341" s="280" t="s">
        <v>2648</v>
      </c>
      <c r="G341" s="281" t="s">
        <v>353</v>
      </c>
      <c r="H341" s="282">
        <v>5</v>
      </c>
      <c r="I341" s="283"/>
      <c r="J341" s="284">
        <f>ROUND(I341*H341,2)</f>
        <v>0</v>
      </c>
      <c r="K341" s="285"/>
      <c r="L341" s="286"/>
      <c r="M341" s="287" t="s">
        <v>1</v>
      </c>
      <c r="N341" s="288" t="s">
        <v>47</v>
      </c>
      <c r="O341" s="94"/>
      <c r="P341" s="260">
        <f>O341*H341</f>
        <v>0</v>
      </c>
      <c r="Q341" s="260">
        <v>0</v>
      </c>
      <c r="R341" s="260">
        <f>Q341*H341</f>
        <v>0</v>
      </c>
      <c r="S341" s="260">
        <v>0</v>
      </c>
      <c r="T341" s="261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62" t="s">
        <v>405</v>
      </c>
      <c r="AT341" s="262" t="s">
        <v>206</v>
      </c>
      <c r="AU341" s="262" t="s">
        <v>92</v>
      </c>
      <c r="AY341" s="18" t="s">
        <v>195</v>
      </c>
      <c r="BE341" s="154">
        <f>IF(N341="základní",J341,0)</f>
        <v>0</v>
      </c>
      <c r="BF341" s="154">
        <f>IF(N341="snížená",J341,0)</f>
        <v>0</v>
      </c>
      <c r="BG341" s="154">
        <f>IF(N341="zákl. přenesená",J341,0)</f>
        <v>0</v>
      </c>
      <c r="BH341" s="154">
        <f>IF(N341="sníž. přenesená",J341,0)</f>
        <v>0</v>
      </c>
      <c r="BI341" s="154">
        <f>IF(N341="nulová",J341,0)</f>
        <v>0</v>
      </c>
      <c r="BJ341" s="18" t="s">
        <v>90</v>
      </c>
      <c r="BK341" s="154">
        <f>ROUND(I341*H341,2)</f>
        <v>0</v>
      </c>
      <c r="BL341" s="18" t="s">
        <v>308</v>
      </c>
      <c r="BM341" s="262" t="s">
        <v>2649</v>
      </c>
    </row>
    <row r="342" spans="1:47" s="2" customFormat="1" ht="12">
      <c r="A342" s="41"/>
      <c r="B342" s="42"/>
      <c r="C342" s="43"/>
      <c r="D342" s="263" t="s">
        <v>202</v>
      </c>
      <c r="E342" s="43"/>
      <c r="F342" s="264" t="s">
        <v>2648</v>
      </c>
      <c r="G342" s="43"/>
      <c r="H342" s="43"/>
      <c r="I342" s="221"/>
      <c r="J342" s="43"/>
      <c r="K342" s="43"/>
      <c r="L342" s="44"/>
      <c r="M342" s="265"/>
      <c r="N342" s="266"/>
      <c r="O342" s="94"/>
      <c r="P342" s="94"/>
      <c r="Q342" s="94"/>
      <c r="R342" s="94"/>
      <c r="S342" s="94"/>
      <c r="T342" s="95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8" t="s">
        <v>202</v>
      </c>
      <c r="AU342" s="18" t="s">
        <v>92</v>
      </c>
    </row>
    <row r="343" spans="1:65" s="2" customFormat="1" ht="44.25" customHeight="1">
      <c r="A343" s="41"/>
      <c r="B343" s="42"/>
      <c r="C343" s="278" t="s">
        <v>748</v>
      </c>
      <c r="D343" s="278" t="s">
        <v>206</v>
      </c>
      <c r="E343" s="279" t="s">
        <v>2650</v>
      </c>
      <c r="F343" s="280" t="s">
        <v>2651</v>
      </c>
      <c r="G343" s="281" t="s">
        <v>353</v>
      </c>
      <c r="H343" s="282">
        <v>4</v>
      </c>
      <c r="I343" s="283"/>
      <c r="J343" s="284">
        <f>ROUND(I343*H343,2)</f>
        <v>0</v>
      </c>
      <c r="K343" s="285"/>
      <c r="L343" s="286"/>
      <c r="M343" s="287" t="s">
        <v>1</v>
      </c>
      <c r="N343" s="288" t="s">
        <v>47</v>
      </c>
      <c r="O343" s="94"/>
      <c r="P343" s="260">
        <f>O343*H343</f>
        <v>0</v>
      </c>
      <c r="Q343" s="260">
        <v>0</v>
      </c>
      <c r="R343" s="260">
        <f>Q343*H343</f>
        <v>0</v>
      </c>
      <c r="S343" s="260">
        <v>0</v>
      </c>
      <c r="T343" s="261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62" t="s">
        <v>405</v>
      </c>
      <c r="AT343" s="262" t="s">
        <v>206</v>
      </c>
      <c r="AU343" s="262" t="s">
        <v>92</v>
      </c>
      <c r="AY343" s="18" t="s">
        <v>195</v>
      </c>
      <c r="BE343" s="154">
        <f>IF(N343="základní",J343,0)</f>
        <v>0</v>
      </c>
      <c r="BF343" s="154">
        <f>IF(N343="snížená",J343,0)</f>
        <v>0</v>
      </c>
      <c r="BG343" s="154">
        <f>IF(N343="zákl. přenesená",J343,0)</f>
        <v>0</v>
      </c>
      <c r="BH343" s="154">
        <f>IF(N343="sníž. přenesená",J343,0)</f>
        <v>0</v>
      </c>
      <c r="BI343" s="154">
        <f>IF(N343="nulová",J343,0)</f>
        <v>0</v>
      </c>
      <c r="BJ343" s="18" t="s">
        <v>90</v>
      </c>
      <c r="BK343" s="154">
        <f>ROUND(I343*H343,2)</f>
        <v>0</v>
      </c>
      <c r="BL343" s="18" t="s">
        <v>308</v>
      </c>
      <c r="BM343" s="262" t="s">
        <v>2652</v>
      </c>
    </row>
    <row r="344" spans="1:47" s="2" customFormat="1" ht="12">
      <c r="A344" s="41"/>
      <c r="B344" s="42"/>
      <c r="C344" s="43"/>
      <c r="D344" s="263" t="s">
        <v>202</v>
      </c>
      <c r="E344" s="43"/>
      <c r="F344" s="264" t="s">
        <v>2651</v>
      </c>
      <c r="G344" s="43"/>
      <c r="H344" s="43"/>
      <c r="I344" s="221"/>
      <c r="J344" s="43"/>
      <c r="K344" s="43"/>
      <c r="L344" s="44"/>
      <c r="M344" s="265"/>
      <c r="N344" s="266"/>
      <c r="O344" s="94"/>
      <c r="P344" s="94"/>
      <c r="Q344" s="94"/>
      <c r="R344" s="94"/>
      <c r="S344" s="94"/>
      <c r="T344" s="95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8" t="s">
        <v>202</v>
      </c>
      <c r="AU344" s="18" t="s">
        <v>92</v>
      </c>
    </row>
    <row r="345" spans="1:65" s="2" customFormat="1" ht="24.15" customHeight="1">
      <c r="A345" s="41"/>
      <c r="B345" s="42"/>
      <c r="C345" s="250" t="s">
        <v>753</v>
      </c>
      <c r="D345" s="250" t="s">
        <v>196</v>
      </c>
      <c r="E345" s="251" t="s">
        <v>2653</v>
      </c>
      <c r="F345" s="252" t="s">
        <v>2654</v>
      </c>
      <c r="G345" s="253" t="s">
        <v>353</v>
      </c>
      <c r="H345" s="254">
        <v>35</v>
      </c>
      <c r="I345" s="255"/>
      <c r="J345" s="256">
        <f>ROUND(I345*H345,2)</f>
        <v>0</v>
      </c>
      <c r="K345" s="257"/>
      <c r="L345" s="44"/>
      <c r="M345" s="258" t="s">
        <v>1</v>
      </c>
      <c r="N345" s="259" t="s">
        <v>47</v>
      </c>
      <c r="O345" s="94"/>
      <c r="P345" s="260">
        <f>O345*H345</f>
        <v>0</v>
      </c>
      <c r="Q345" s="260">
        <v>0</v>
      </c>
      <c r="R345" s="260">
        <f>Q345*H345</f>
        <v>0</v>
      </c>
      <c r="S345" s="260">
        <v>0</v>
      </c>
      <c r="T345" s="261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62" t="s">
        <v>308</v>
      </c>
      <c r="AT345" s="262" t="s">
        <v>196</v>
      </c>
      <c r="AU345" s="262" t="s">
        <v>92</v>
      </c>
      <c r="AY345" s="18" t="s">
        <v>195</v>
      </c>
      <c r="BE345" s="154">
        <f>IF(N345="základní",J345,0)</f>
        <v>0</v>
      </c>
      <c r="BF345" s="154">
        <f>IF(N345="snížená",J345,0)</f>
        <v>0</v>
      </c>
      <c r="BG345" s="154">
        <f>IF(N345="zákl. přenesená",J345,0)</f>
        <v>0</v>
      </c>
      <c r="BH345" s="154">
        <f>IF(N345="sníž. přenesená",J345,0)</f>
        <v>0</v>
      </c>
      <c r="BI345" s="154">
        <f>IF(N345="nulová",J345,0)</f>
        <v>0</v>
      </c>
      <c r="BJ345" s="18" t="s">
        <v>90</v>
      </c>
      <c r="BK345" s="154">
        <f>ROUND(I345*H345,2)</f>
        <v>0</v>
      </c>
      <c r="BL345" s="18" t="s">
        <v>308</v>
      </c>
      <c r="BM345" s="262" t="s">
        <v>2655</v>
      </c>
    </row>
    <row r="346" spans="1:47" s="2" customFormat="1" ht="12">
      <c r="A346" s="41"/>
      <c r="B346" s="42"/>
      <c r="C346" s="43"/>
      <c r="D346" s="263" t="s">
        <v>202</v>
      </c>
      <c r="E346" s="43"/>
      <c r="F346" s="264" t="s">
        <v>2654</v>
      </c>
      <c r="G346" s="43"/>
      <c r="H346" s="43"/>
      <c r="I346" s="221"/>
      <c r="J346" s="43"/>
      <c r="K346" s="43"/>
      <c r="L346" s="44"/>
      <c r="M346" s="265"/>
      <c r="N346" s="266"/>
      <c r="O346" s="94"/>
      <c r="P346" s="94"/>
      <c r="Q346" s="94"/>
      <c r="R346" s="94"/>
      <c r="S346" s="94"/>
      <c r="T346" s="95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8" t="s">
        <v>202</v>
      </c>
      <c r="AU346" s="18" t="s">
        <v>92</v>
      </c>
    </row>
    <row r="347" spans="1:65" s="2" customFormat="1" ht="37.8" customHeight="1">
      <c r="A347" s="41"/>
      <c r="B347" s="42"/>
      <c r="C347" s="278" t="s">
        <v>759</v>
      </c>
      <c r="D347" s="278" t="s">
        <v>206</v>
      </c>
      <c r="E347" s="279" t="s">
        <v>2656</v>
      </c>
      <c r="F347" s="280" t="s">
        <v>2657</v>
      </c>
      <c r="G347" s="281" t="s">
        <v>353</v>
      </c>
      <c r="H347" s="282">
        <v>35</v>
      </c>
      <c r="I347" s="283"/>
      <c r="J347" s="284">
        <f>ROUND(I347*H347,2)</f>
        <v>0</v>
      </c>
      <c r="K347" s="285"/>
      <c r="L347" s="286"/>
      <c r="M347" s="287" t="s">
        <v>1</v>
      </c>
      <c r="N347" s="288" t="s">
        <v>47</v>
      </c>
      <c r="O347" s="94"/>
      <c r="P347" s="260">
        <f>O347*H347</f>
        <v>0</v>
      </c>
      <c r="Q347" s="260">
        <v>0</v>
      </c>
      <c r="R347" s="260">
        <f>Q347*H347</f>
        <v>0</v>
      </c>
      <c r="S347" s="260">
        <v>0</v>
      </c>
      <c r="T347" s="261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62" t="s">
        <v>405</v>
      </c>
      <c r="AT347" s="262" t="s">
        <v>206</v>
      </c>
      <c r="AU347" s="262" t="s">
        <v>92</v>
      </c>
      <c r="AY347" s="18" t="s">
        <v>195</v>
      </c>
      <c r="BE347" s="154">
        <f>IF(N347="základní",J347,0)</f>
        <v>0</v>
      </c>
      <c r="BF347" s="154">
        <f>IF(N347="snížená",J347,0)</f>
        <v>0</v>
      </c>
      <c r="BG347" s="154">
        <f>IF(N347="zákl. přenesená",J347,0)</f>
        <v>0</v>
      </c>
      <c r="BH347" s="154">
        <f>IF(N347="sníž. přenesená",J347,0)</f>
        <v>0</v>
      </c>
      <c r="BI347" s="154">
        <f>IF(N347="nulová",J347,0)</f>
        <v>0</v>
      </c>
      <c r="BJ347" s="18" t="s">
        <v>90</v>
      </c>
      <c r="BK347" s="154">
        <f>ROUND(I347*H347,2)</f>
        <v>0</v>
      </c>
      <c r="BL347" s="18" t="s">
        <v>308</v>
      </c>
      <c r="BM347" s="262" t="s">
        <v>2658</v>
      </c>
    </row>
    <row r="348" spans="1:47" s="2" customFormat="1" ht="12">
      <c r="A348" s="41"/>
      <c r="B348" s="42"/>
      <c r="C348" s="43"/>
      <c r="D348" s="263" t="s">
        <v>202</v>
      </c>
      <c r="E348" s="43"/>
      <c r="F348" s="264" t="s">
        <v>2657</v>
      </c>
      <c r="G348" s="43"/>
      <c r="H348" s="43"/>
      <c r="I348" s="221"/>
      <c r="J348" s="43"/>
      <c r="K348" s="43"/>
      <c r="L348" s="44"/>
      <c r="M348" s="265"/>
      <c r="N348" s="266"/>
      <c r="O348" s="94"/>
      <c r="P348" s="94"/>
      <c r="Q348" s="94"/>
      <c r="R348" s="94"/>
      <c r="S348" s="94"/>
      <c r="T348" s="95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8" t="s">
        <v>202</v>
      </c>
      <c r="AU348" s="18" t="s">
        <v>92</v>
      </c>
    </row>
    <row r="349" spans="1:65" s="2" customFormat="1" ht="24.15" customHeight="1">
      <c r="A349" s="41"/>
      <c r="B349" s="42"/>
      <c r="C349" s="250" t="s">
        <v>766</v>
      </c>
      <c r="D349" s="250" t="s">
        <v>196</v>
      </c>
      <c r="E349" s="251" t="s">
        <v>2659</v>
      </c>
      <c r="F349" s="252" t="s">
        <v>2660</v>
      </c>
      <c r="G349" s="253" t="s">
        <v>215</v>
      </c>
      <c r="H349" s="254">
        <v>135</v>
      </c>
      <c r="I349" s="255"/>
      <c r="J349" s="256">
        <f>ROUND(I349*H349,2)</f>
        <v>0</v>
      </c>
      <c r="K349" s="257"/>
      <c r="L349" s="44"/>
      <c r="M349" s="258" t="s">
        <v>1</v>
      </c>
      <c r="N349" s="259" t="s">
        <v>47</v>
      </c>
      <c r="O349" s="94"/>
      <c r="P349" s="260">
        <f>O349*H349</f>
        <v>0</v>
      </c>
      <c r="Q349" s="260">
        <v>0</v>
      </c>
      <c r="R349" s="260">
        <f>Q349*H349</f>
        <v>0</v>
      </c>
      <c r="S349" s="260">
        <v>0</v>
      </c>
      <c r="T349" s="261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62" t="s">
        <v>308</v>
      </c>
      <c r="AT349" s="262" t="s">
        <v>196</v>
      </c>
      <c r="AU349" s="262" t="s">
        <v>92</v>
      </c>
      <c r="AY349" s="18" t="s">
        <v>195</v>
      </c>
      <c r="BE349" s="154">
        <f>IF(N349="základní",J349,0)</f>
        <v>0</v>
      </c>
      <c r="BF349" s="154">
        <f>IF(N349="snížená",J349,0)</f>
        <v>0</v>
      </c>
      <c r="BG349" s="154">
        <f>IF(N349="zákl. přenesená",J349,0)</f>
        <v>0</v>
      </c>
      <c r="BH349" s="154">
        <f>IF(N349="sníž. přenesená",J349,0)</f>
        <v>0</v>
      </c>
      <c r="BI349" s="154">
        <f>IF(N349="nulová",J349,0)</f>
        <v>0</v>
      </c>
      <c r="BJ349" s="18" t="s">
        <v>90</v>
      </c>
      <c r="BK349" s="154">
        <f>ROUND(I349*H349,2)</f>
        <v>0</v>
      </c>
      <c r="BL349" s="18" t="s">
        <v>308</v>
      </c>
      <c r="BM349" s="262" t="s">
        <v>2661</v>
      </c>
    </row>
    <row r="350" spans="1:47" s="2" customFormat="1" ht="12">
      <c r="A350" s="41"/>
      <c r="B350" s="42"/>
      <c r="C350" s="43"/>
      <c r="D350" s="263" t="s">
        <v>202</v>
      </c>
      <c r="E350" s="43"/>
      <c r="F350" s="264" t="s">
        <v>2660</v>
      </c>
      <c r="G350" s="43"/>
      <c r="H350" s="43"/>
      <c r="I350" s="221"/>
      <c r="J350" s="43"/>
      <c r="K350" s="43"/>
      <c r="L350" s="44"/>
      <c r="M350" s="265"/>
      <c r="N350" s="266"/>
      <c r="O350" s="94"/>
      <c r="P350" s="94"/>
      <c r="Q350" s="94"/>
      <c r="R350" s="94"/>
      <c r="S350" s="94"/>
      <c r="T350" s="95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8" t="s">
        <v>202</v>
      </c>
      <c r="AU350" s="18" t="s">
        <v>92</v>
      </c>
    </row>
    <row r="351" spans="1:65" s="2" customFormat="1" ht="16.5" customHeight="1">
      <c r="A351" s="41"/>
      <c r="B351" s="42"/>
      <c r="C351" s="278" t="s">
        <v>772</v>
      </c>
      <c r="D351" s="278" t="s">
        <v>206</v>
      </c>
      <c r="E351" s="279" t="s">
        <v>2662</v>
      </c>
      <c r="F351" s="280" t="s">
        <v>2663</v>
      </c>
      <c r="G351" s="281" t="s">
        <v>215</v>
      </c>
      <c r="H351" s="282">
        <v>135</v>
      </c>
      <c r="I351" s="283"/>
      <c r="J351" s="284">
        <f>ROUND(I351*H351,2)</f>
        <v>0</v>
      </c>
      <c r="K351" s="285"/>
      <c r="L351" s="286"/>
      <c r="M351" s="287" t="s">
        <v>1</v>
      </c>
      <c r="N351" s="288" t="s">
        <v>47</v>
      </c>
      <c r="O351" s="94"/>
      <c r="P351" s="260">
        <f>O351*H351</f>
        <v>0</v>
      </c>
      <c r="Q351" s="260">
        <v>0</v>
      </c>
      <c r="R351" s="260">
        <f>Q351*H351</f>
        <v>0</v>
      </c>
      <c r="S351" s="260">
        <v>0</v>
      </c>
      <c r="T351" s="261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2" t="s">
        <v>405</v>
      </c>
      <c r="AT351" s="262" t="s">
        <v>206</v>
      </c>
      <c r="AU351" s="262" t="s">
        <v>92</v>
      </c>
      <c r="AY351" s="18" t="s">
        <v>195</v>
      </c>
      <c r="BE351" s="154">
        <f>IF(N351="základní",J351,0)</f>
        <v>0</v>
      </c>
      <c r="BF351" s="154">
        <f>IF(N351="snížená",J351,0)</f>
        <v>0</v>
      </c>
      <c r="BG351" s="154">
        <f>IF(N351="zákl. přenesená",J351,0)</f>
        <v>0</v>
      </c>
      <c r="BH351" s="154">
        <f>IF(N351="sníž. přenesená",J351,0)</f>
        <v>0</v>
      </c>
      <c r="BI351" s="154">
        <f>IF(N351="nulová",J351,0)</f>
        <v>0</v>
      </c>
      <c r="BJ351" s="18" t="s">
        <v>90</v>
      </c>
      <c r="BK351" s="154">
        <f>ROUND(I351*H351,2)</f>
        <v>0</v>
      </c>
      <c r="BL351" s="18" t="s">
        <v>308</v>
      </c>
      <c r="BM351" s="262" t="s">
        <v>2664</v>
      </c>
    </row>
    <row r="352" spans="1:47" s="2" customFormat="1" ht="12">
      <c r="A352" s="41"/>
      <c r="B352" s="42"/>
      <c r="C352" s="43"/>
      <c r="D352" s="263" t="s">
        <v>202</v>
      </c>
      <c r="E352" s="43"/>
      <c r="F352" s="264" t="s">
        <v>2663</v>
      </c>
      <c r="G352" s="43"/>
      <c r="H352" s="43"/>
      <c r="I352" s="221"/>
      <c r="J352" s="43"/>
      <c r="K352" s="43"/>
      <c r="L352" s="44"/>
      <c r="M352" s="265"/>
      <c r="N352" s="266"/>
      <c r="O352" s="94"/>
      <c r="P352" s="94"/>
      <c r="Q352" s="94"/>
      <c r="R352" s="94"/>
      <c r="S352" s="94"/>
      <c r="T352" s="95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8" t="s">
        <v>202</v>
      </c>
      <c r="AU352" s="18" t="s">
        <v>92</v>
      </c>
    </row>
    <row r="353" spans="1:65" s="2" customFormat="1" ht="24.15" customHeight="1">
      <c r="A353" s="41"/>
      <c r="B353" s="42"/>
      <c r="C353" s="250" t="s">
        <v>777</v>
      </c>
      <c r="D353" s="250" t="s">
        <v>196</v>
      </c>
      <c r="E353" s="251" t="s">
        <v>2665</v>
      </c>
      <c r="F353" s="252" t="s">
        <v>2666</v>
      </c>
      <c r="G353" s="253" t="s">
        <v>215</v>
      </c>
      <c r="H353" s="254">
        <v>35</v>
      </c>
      <c r="I353" s="255"/>
      <c r="J353" s="256">
        <f>ROUND(I353*H353,2)</f>
        <v>0</v>
      </c>
      <c r="K353" s="257"/>
      <c r="L353" s="44"/>
      <c r="M353" s="258" t="s">
        <v>1</v>
      </c>
      <c r="N353" s="259" t="s">
        <v>47</v>
      </c>
      <c r="O353" s="94"/>
      <c r="P353" s="260">
        <f>O353*H353</f>
        <v>0</v>
      </c>
      <c r="Q353" s="260">
        <v>0</v>
      </c>
      <c r="R353" s="260">
        <f>Q353*H353</f>
        <v>0</v>
      </c>
      <c r="S353" s="260">
        <v>0</v>
      </c>
      <c r="T353" s="261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62" t="s">
        <v>308</v>
      </c>
      <c r="AT353" s="262" t="s">
        <v>196</v>
      </c>
      <c r="AU353" s="262" t="s">
        <v>92</v>
      </c>
      <c r="AY353" s="18" t="s">
        <v>195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8" t="s">
        <v>90</v>
      </c>
      <c r="BK353" s="154">
        <f>ROUND(I353*H353,2)</f>
        <v>0</v>
      </c>
      <c r="BL353" s="18" t="s">
        <v>308</v>
      </c>
      <c r="BM353" s="262" t="s">
        <v>2667</v>
      </c>
    </row>
    <row r="354" spans="1:47" s="2" customFormat="1" ht="12">
      <c r="A354" s="41"/>
      <c r="B354" s="42"/>
      <c r="C354" s="43"/>
      <c r="D354" s="263" t="s">
        <v>202</v>
      </c>
      <c r="E354" s="43"/>
      <c r="F354" s="264" t="s">
        <v>2666</v>
      </c>
      <c r="G354" s="43"/>
      <c r="H354" s="43"/>
      <c r="I354" s="221"/>
      <c r="J354" s="43"/>
      <c r="K354" s="43"/>
      <c r="L354" s="44"/>
      <c r="M354" s="265"/>
      <c r="N354" s="266"/>
      <c r="O354" s="94"/>
      <c r="P354" s="94"/>
      <c r="Q354" s="94"/>
      <c r="R354" s="94"/>
      <c r="S354" s="94"/>
      <c r="T354" s="95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8" t="s">
        <v>202</v>
      </c>
      <c r="AU354" s="18" t="s">
        <v>92</v>
      </c>
    </row>
    <row r="355" spans="1:65" s="2" customFormat="1" ht="16.5" customHeight="1">
      <c r="A355" s="41"/>
      <c r="B355" s="42"/>
      <c r="C355" s="278" t="s">
        <v>782</v>
      </c>
      <c r="D355" s="278" t="s">
        <v>206</v>
      </c>
      <c r="E355" s="279" t="s">
        <v>2668</v>
      </c>
      <c r="F355" s="280" t="s">
        <v>2669</v>
      </c>
      <c r="G355" s="281" t="s">
        <v>542</v>
      </c>
      <c r="H355" s="282">
        <v>35</v>
      </c>
      <c r="I355" s="283"/>
      <c r="J355" s="284">
        <f>ROUND(I355*H355,2)</f>
        <v>0</v>
      </c>
      <c r="K355" s="285"/>
      <c r="L355" s="286"/>
      <c r="M355" s="287" t="s">
        <v>1</v>
      </c>
      <c r="N355" s="288" t="s">
        <v>47</v>
      </c>
      <c r="O355" s="94"/>
      <c r="P355" s="260">
        <f>O355*H355</f>
        <v>0</v>
      </c>
      <c r="Q355" s="260">
        <v>0.001</v>
      </c>
      <c r="R355" s="260">
        <f>Q355*H355</f>
        <v>0.035</v>
      </c>
      <c r="S355" s="260">
        <v>0</v>
      </c>
      <c r="T355" s="261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62" t="s">
        <v>405</v>
      </c>
      <c r="AT355" s="262" t="s">
        <v>206</v>
      </c>
      <c r="AU355" s="262" t="s">
        <v>92</v>
      </c>
      <c r="AY355" s="18" t="s">
        <v>195</v>
      </c>
      <c r="BE355" s="154">
        <f>IF(N355="základní",J355,0)</f>
        <v>0</v>
      </c>
      <c r="BF355" s="154">
        <f>IF(N355="snížená",J355,0)</f>
        <v>0</v>
      </c>
      <c r="BG355" s="154">
        <f>IF(N355="zákl. přenesená",J355,0)</f>
        <v>0</v>
      </c>
      <c r="BH355" s="154">
        <f>IF(N355="sníž. přenesená",J355,0)</f>
        <v>0</v>
      </c>
      <c r="BI355" s="154">
        <f>IF(N355="nulová",J355,0)</f>
        <v>0</v>
      </c>
      <c r="BJ355" s="18" t="s">
        <v>90</v>
      </c>
      <c r="BK355" s="154">
        <f>ROUND(I355*H355,2)</f>
        <v>0</v>
      </c>
      <c r="BL355" s="18" t="s">
        <v>308</v>
      </c>
      <c r="BM355" s="262" t="s">
        <v>2670</v>
      </c>
    </row>
    <row r="356" spans="1:47" s="2" customFormat="1" ht="12">
      <c r="A356" s="41"/>
      <c r="B356" s="42"/>
      <c r="C356" s="43"/>
      <c r="D356" s="263" t="s">
        <v>202</v>
      </c>
      <c r="E356" s="43"/>
      <c r="F356" s="264" t="s">
        <v>2669</v>
      </c>
      <c r="G356" s="43"/>
      <c r="H356" s="43"/>
      <c r="I356" s="221"/>
      <c r="J356" s="43"/>
      <c r="K356" s="43"/>
      <c r="L356" s="44"/>
      <c r="M356" s="265"/>
      <c r="N356" s="266"/>
      <c r="O356" s="94"/>
      <c r="P356" s="94"/>
      <c r="Q356" s="94"/>
      <c r="R356" s="94"/>
      <c r="S356" s="94"/>
      <c r="T356" s="95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8" t="s">
        <v>202</v>
      </c>
      <c r="AU356" s="18" t="s">
        <v>92</v>
      </c>
    </row>
    <row r="357" spans="1:65" s="2" customFormat="1" ht="24.15" customHeight="1">
      <c r="A357" s="41"/>
      <c r="B357" s="42"/>
      <c r="C357" s="250" t="s">
        <v>786</v>
      </c>
      <c r="D357" s="250" t="s">
        <v>196</v>
      </c>
      <c r="E357" s="251" t="s">
        <v>2671</v>
      </c>
      <c r="F357" s="252" t="s">
        <v>2672</v>
      </c>
      <c r="G357" s="253" t="s">
        <v>215</v>
      </c>
      <c r="H357" s="254">
        <v>115</v>
      </c>
      <c r="I357" s="255"/>
      <c r="J357" s="256">
        <f>ROUND(I357*H357,2)</f>
        <v>0</v>
      </c>
      <c r="K357" s="257"/>
      <c r="L357" s="44"/>
      <c r="M357" s="258" t="s">
        <v>1</v>
      </c>
      <c r="N357" s="259" t="s">
        <v>47</v>
      </c>
      <c r="O357" s="94"/>
      <c r="P357" s="260">
        <f>O357*H357</f>
        <v>0</v>
      </c>
      <c r="Q357" s="260">
        <v>0</v>
      </c>
      <c r="R357" s="260">
        <f>Q357*H357</f>
        <v>0</v>
      </c>
      <c r="S357" s="260">
        <v>0</v>
      </c>
      <c r="T357" s="261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62" t="s">
        <v>308</v>
      </c>
      <c r="AT357" s="262" t="s">
        <v>196</v>
      </c>
      <c r="AU357" s="262" t="s">
        <v>92</v>
      </c>
      <c r="AY357" s="18" t="s">
        <v>195</v>
      </c>
      <c r="BE357" s="154">
        <f>IF(N357="základní",J357,0)</f>
        <v>0</v>
      </c>
      <c r="BF357" s="154">
        <f>IF(N357="snížená",J357,0)</f>
        <v>0</v>
      </c>
      <c r="BG357" s="154">
        <f>IF(N357="zákl. přenesená",J357,0)</f>
        <v>0</v>
      </c>
      <c r="BH357" s="154">
        <f>IF(N357="sníž. přenesená",J357,0)</f>
        <v>0</v>
      </c>
      <c r="BI357" s="154">
        <f>IF(N357="nulová",J357,0)</f>
        <v>0</v>
      </c>
      <c r="BJ357" s="18" t="s">
        <v>90</v>
      </c>
      <c r="BK357" s="154">
        <f>ROUND(I357*H357,2)</f>
        <v>0</v>
      </c>
      <c r="BL357" s="18" t="s">
        <v>308</v>
      </c>
      <c r="BM357" s="262" t="s">
        <v>2673</v>
      </c>
    </row>
    <row r="358" spans="1:47" s="2" customFormat="1" ht="12">
      <c r="A358" s="41"/>
      <c r="B358" s="42"/>
      <c r="C358" s="43"/>
      <c r="D358" s="263" t="s">
        <v>202</v>
      </c>
      <c r="E358" s="43"/>
      <c r="F358" s="264" t="s">
        <v>2672</v>
      </c>
      <c r="G358" s="43"/>
      <c r="H358" s="43"/>
      <c r="I358" s="221"/>
      <c r="J358" s="43"/>
      <c r="K358" s="43"/>
      <c r="L358" s="44"/>
      <c r="M358" s="265"/>
      <c r="N358" s="266"/>
      <c r="O358" s="94"/>
      <c r="P358" s="94"/>
      <c r="Q358" s="94"/>
      <c r="R358" s="94"/>
      <c r="S358" s="94"/>
      <c r="T358" s="95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18" t="s">
        <v>202</v>
      </c>
      <c r="AU358" s="18" t="s">
        <v>92</v>
      </c>
    </row>
    <row r="359" spans="1:65" s="2" customFormat="1" ht="16.5" customHeight="1">
      <c r="A359" s="41"/>
      <c r="B359" s="42"/>
      <c r="C359" s="278" t="s">
        <v>792</v>
      </c>
      <c r="D359" s="278" t="s">
        <v>206</v>
      </c>
      <c r="E359" s="279" t="s">
        <v>2674</v>
      </c>
      <c r="F359" s="280" t="s">
        <v>2675</v>
      </c>
      <c r="G359" s="281" t="s">
        <v>215</v>
      </c>
      <c r="H359" s="282">
        <v>115</v>
      </c>
      <c r="I359" s="283"/>
      <c r="J359" s="284">
        <f>ROUND(I359*H359,2)</f>
        <v>0</v>
      </c>
      <c r="K359" s="285"/>
      <c r="L359" s="286"/>
      <c r="M359" s="287" t="s">
        <v>1</v>
      </c>
      <c r="N359" s="288" t="s">
        <v>47</v>
      </c>
      <c r="O359" s="94"/>
      <c r="P359" s="260">
        <f>O359*H359</f>
        <v>0</v>
      </c>
      <c r="Q359" s="260">
        <v>0</v>
      </c>
      <c r="R359" s="260">
        <f>Q359*H359</f>
        <v>0</v>
      </c>
      <c r="S359" s="260">
        <v>0</v>
      </c>
      <c r="T359" s="261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62" t="s">
        <v>405</v>
      </c>
      <c r="AT359" s="262" t="s">
        <v>206</v>
      </c>
      <c r="AU359" s="262" t="s">
        <v>92</v>
      </c>
      <c r="AY359" s="18" t="s">
        <v>195</v>
      </c>
      <c r="BE359" s="154">
        <f>IF(N359="základní",J359,0)</f>
        <v>0</v>
      </c>
      <c r="BF359" s="154">
        <f>IF(N359="snížená",J359,0)</f>
        <v>0</v>
      </c>
      <c r="BG359" s="154">
        <f>IF(N359="zákl. přenesená",J359,0)</f>
        <v>0</v>
      </c>
      <c r="BH359" s="154">
        <f>IF(N359="sníž. přenesená",J359,0)</f>
        <v>0</v>
      </c>
      <c r="BI359" s="154">
        <f>IF(N359="nulová",J359,0)</f>
        <v>0</v>
      </c>
      <c r="BJ359" s="18" t="s">
        <v>90</v>
      </c>
      <c r="BK359" s="154">
        <f>ROUND(I359*H359,2)</f>
        <v>0</v>
      </c>
      <c r="BL359" s="18" t="s">
        <v>308</v>
      </c>
      <c r="BM359" s="262" t="s">
        <v>2676</v>
      </c>
    </row>
    <row r="360" spans="1:47" s="2" customFormat="1" ht="12">
      <c r="A360" s="41"/>
      <c r="B360" s="42"/>
      <c r="C360" s="43"/>
      <c r="D360" s="263" t="s">
        <v>202</v>
      </c>
      <c r="E360" s="43"/>
      <c r="F360" s="264" t="s">
        <v>2675</v>
      </c>
      <c r="G360" s="43"/>
      <c r="H360" s="43"/>
      <c r="I360" s="221"/>
      <c r="J360" s="43"/>
      <c r="K360" s="43"/>
      <c r="L360" s="44"/>
      <c r="M360" s="265"/>
      <c r="N360" s="266"/>
      <c r="O360" s="94"/>
      <c r="P360" s="94"/>
      <c r="Q360" s="94"/>
      <c r="R360" s="94"/>
      <c r="S360" s="94"/>
      <c r="T360" s="95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8" t="s">
        <v>202</v>
      </c>
      <c r="AU360" s="18" t="s">
        <v>92</v>
      </c>
    </row>
    <row r="361" spans="1:65" s="2" customFormat="1" ht="16.5" customHeight="1">
      <c r="A361" s="41"/>
      <c r="B361" s="42"/>
      <c r="C361" s="278" t="s">
        <v>796</v>
      </c>
      <c r="D361" s="278" t="s">
        <v>206</v>
      </c>
      <c r="E361" s="279" t="s">
        <v>2677</v>
      </c>
      <c r="F361" s="280" t="s">
        <v>2678</v>
      </c>
      <c r="G361" s="281" t="s">
        <v>353</v>
      </c>
      <c r="H361" s="282">
        <v>63</v>
      </c>
      <c r="I361" s="283"/>
      <c r="J361" s="284">
        <f>ROUND(I361*H361,2)</f>
        <v>0</v>
      </c>
      <c r="K361" s="285"/>
      <c r="L361" s="286"/>
      <c r="M361" s="287" t="s">
        <v>1</v>
      </c>
      <c r="N361" s="288" t="s">
        <v>47</v>
      </c>
      <c r="O361" s="94"/>
      <c r="P361" s="260">
        <f>O361*H361</f>
        <v>0</v>
      </c>
      <c r="Q361" s="260">
        <v>0.0011</v>
      </c>
      <c r="R361" s="260">
        <f>Q361*H361</f>
        <v>0.0693</v>
      </c>
      <c r="S361" s="260">
        <v>0</v>
      </c>
      <c r="T361" s="261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62" t="s">
        <v>405</v>
      </c>
      <c r="AT361" s="262" t="s">
        <v>206</v>
      </c>
      <c r="AU361" s="262" t="s">
        <v>92</v>
      </c>
      <c r="AY361" s="18" t="s">
        <v>195</v>
      </c>
      <c r="BE361" s="154">
        <f>IF(N361="základní",J361,0)</f>
        <v>0</v>
      </c>
      <c r="BF361" s="154">
        <f>IF(N361="snížená",J361,0)</f>
        <v>0</v>
      </c>
      <c r="BG361" s="154">
        <f>IF(N361="zákl. přenesená",J361,0)</f>
        <v>0</v>
      </c>
      <c r="BH361" s="154">
        <f>IF(N361="sníž. přenesená",J361,0)</f>
        <v>0</v>
      </c>
      <c r="BI361" s="154">
        <f>IF(N361="nulová",J361,0)</f>
        <v>0</v>
      </c>
      <c r="BJ361" s="18" t="s">
        <v>90</v>
      </c>
      <c r="BK361" s="154">
        <f>ROUND(I361*H361,2)</f>
        <v>0</v>
      </c>
      <c r="BL361" s="18" t="s">
        <v>308</v>
      </c>
      <c r="BM361" s="262" t="s">
        <v>2679</v>
      </c>
    </row>
    <row r="362" spans="1:47" s="2" customFormat="1" ht="12">
      <c r="A362" s="41"/>
      <c r="B362" s="42"/>
      <c r="C362" s="43"/>
      <c r="D362" s="263" t="s">
        <v>202</v>
      </c>
      <c r="E362" s="43"/>
      <c r="F362" s="264" t="s">
        <v>2678</v>
      </c>
      <c r="G362" s="43"/>
      <c r="H362" s="43"/>
      <c r="I362" s="221"/>
      <c r="J362" s="43"/>
      <c r="K362" s="43"/>
      <c r="L362" s="44"/>
      <c r="M362" s="265"/>
      <c r="N362" s="266"/>
      <c r="O362" s="94"/>
      <c r="P362" s="94"/>
      <c r="Q362" s="94"/>
      <c r="R362" s="94"/>
      <c r="S362" s="94"/>
      <c r="T362" s="95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8" t="s">
        <v>202</v>
      </c>
      <c r="AU362" s="18" t="s">
        <v>92</v>
      </c>
    </row>
    <row r="363" spans="1:65" s="2" customFormat="1" ht="21.75" customHeight="1">
      <c r="A363" s="41"/>
      <c r="B363" s="42"/>
      <c r="C363" s="278" t="s">
        <v>801</v>
      </c>
      <c r="D363" s="278" t="s">
        <v>206</v>
      </c>
      <c r="E363" s="279" t="s">
        <v>2680</v>
      </c>
      <c r="F363" s="280" t="s">
        <v>2681</v>
      </c>
      <c r="G363" s="281" t="s">
        <v>353</v>
      </c>
      <c r="H363" s="282">
        <v>63</v>
      </c>
      <c r="I363" s="283"/>
      <c r="J363" s="284">
        <f>ROUND(I363*H363,2)</f>
        <v>0</v>
      </c>
      <c r="K363" s="285"/>
      <c r="L363" s="286"/>
      <c r="M363" s="287" t="s">
        <v>1</v>
      </c>
      <c r="N363" s="288" t="s">
        <v>47</v>
      </c>
      <c r="O363" s="94"/>
      <c r="P363" s="260">
        <f>O363*H363</f>
        <v>0</v>
      </c>
      <c r="Q363" s="260">
        <v>1E-05</v>
      </c>
      <c r="R363" s="260">
        <f>Q363*H363</f>
        <v>0.00063</v>
      </c>
      <c r="S363" s="260">
        <v>0</v>
      </c>
      <c r="T363" s="261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62" t="s">
        <v>405</v>
      </c>
      <c r="AT363" s="262" t="s">
        <v>206</v>
      </c>
      <c r="AU363" s="262" t="s">
        <v>92</v>
      </c>
      <c r="AY363" s="18" t="s">
        <v>195</v>
      </c>
      <c r="BE363" s="154">
        <f>IF(N363="základní",J363,0)</f>
        <v>0</v>
      </c>
      <c r="BF363" s="154">
        <f>IF(N363="snížená",J363,0)</f>
        <v>0</v>
      </c>
      <c r="BG363" s="154">
        <f>IF(N363="zákl. přenesená",J363,0)</f>
        <v>0</v>
      </c>
      <c r="BH363" s="154">
        <f>IF(N363="sníž. přenesená",J363,0)</f>
        <v>0</v>
      </c>
      <c r="BI363" s="154">
        <f>IF(N363="nulová",J363,0)</f>
        <v>0</v>
      </c>
      <c r="BJ363" s="18" t="s">
        <v>90</v>
      </c>
      <c r="BK363" s="154">
        <f>ROUND(I363*H363,2)</f>
        <v>0</v>
      </c>
      <c r="BL363" s="18" t="s">
        <v>308</v>
      </c>
      <c r="BM363" s="262" t="s">
        <v>2682</v>
      </c>
    </row>
    <row r="364" spans="1:47" s="2" customFormat="1" ht="12">
      <c r="A364" s="41"/>
      <c r="B364" s="42"/>
      <c r="C364" s="43"/>
      <c r="D364" s="263" t="s">
        <v>202</v>
      </c>
      <c r="E364" s="43"/>
      <c r="F364" s="264" t="s">
        <v>2681</v>
      </c>
      <c r="G364" s="43"/>
      <c r="H364" s="43"/>
      <c r="I364" s="221"/>
      <c r="J364" s="43"/>
      <c r="K364" s="43"/>
      <c r="L364" s="44"/>
      <c r="M364" s="265"/>
      <c r="N364" s="266"/>
      <c r="O364" s="94"/>
      <c r="P364" s="94"/>
      <c r="Q364" s="94"/>
      <c r="R364" s="94"/>
      <c r="S364" s="94"/>
      <c r="T364" s="95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8" t="s">
        <v>202</v>
      </c>
      <c r="AU364" s="18" t="s">
        <v>92</v>
      </c>
    </row>
    <row r="365" spans="1:65" s="2" customFormat="1" ht="16.5" customHeight="1">
      <c r="A365" s="41"/>
      <c r="B365" s="42"/>
      <c r="C365" s="278" t="s">
        <v>806</v>
      </c>
      <c r="D365" s="278" t="s">
        <v>206</v>
      </c>
      <c r="E365" s="279" t="s">
        <v>2683</v>
      </c>
      <c r="F365" s="280" t="s">
        <v>2684</v>
      </c>
      <c r="G365" s="281" t="s">
        <v>353</v>
      </c>
      <c r="H365" s="282">
        <v>20</v>
      </c>
      <c r="I365" s="283"/>
      <c r="J365" s="284">
        <f>ROUND(I365*H365,2)</f>
        <v>0</v>
      </c>
      <c r="K365" s="285"/>
      <c r="L365" s="286"/>
      <c r="M365" s="287" t="s">
        <v>1</v>
      </c>
      <c r="N365" s="288" t="s">
        <v>47</v>
      </c>
      <c r="O365" s="94"/>
      <c r="P365" s="260">
        <f>O365*H365</f>
        <v>0</v>
      </c>
      <c r="Q365" s="260">
        <v>5E-05</v>
      </c>
      <c r="R365" s="260">
        <f>Q365*H365</f>
        <v>0.001</v>
      </c>
      <c r="S365" s="260">
        <v>0</v>
      </c>
      <c r="T365" s="261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62" t="s">
        <v>405</v>
      </c>
      <c r="AT365" s="262" t="s">
        <v>206</v>
      </c>
      <c r="AU365" s="262" t="s">
        <v>92</v>
      </c>
      <c r="AY365" s="18" t="s">
        <v>195</v>
      </c>
      <c r="BE365" s="154">
        <f>IF(N365="základní",J365,0)</f>
        <v>0</v>
      </c>
      <c r="BF365" s="154">
        <f>IF(N365="snížená",J365,0)</f>
        <v>0</v>
      </c>
      <c r="BG365" s="154">
        <f>IF(N365="zákl. přenesená",J365,0)</f>
        <v>0</v>
      </c>
      <c r="BH365" s="154">
        <f>IF(N365="sníž. přenesená",J365,0)</f>
        <v>0</v>
      </c>
      <c r="BI365" s="154">
        <f>IF(N365="nulová",J365,0)</f>
        <v>0</v>
      </c>
      <c r="BJ365" s="18" t="s">
        <v>90</v>
      </c>
      <c r="BK365" s="154">
        <f>ROUND(I365*H365,2)</f>
        <v>0</v>
      </c>
      <c r="BL365" s="18" t="s">
        <v>308</v>
      </c>
      <c r="BM365" s="262" t="s">
        <v>2685</v>
      </c>
    </row>
    <row r="366" spans="1:47" s="2" customFormat="1" ht="12">
      <c r="A366" s="41"/>
      <c r="B366" s="42"/>
      <c r="C366" s="43"/>
      <c r="D366" s="263" t="s">
        <v>202</v>
      </c>
      <c r="E366" s="43"/>
      <c r="F366" s="264" t="s">
        <v>2684</v>
      </c>
      <c r="G366" s="43"/>
      <c r="H366" s="43"/>
      <c r="I366" s="221"/>
      <c r="J366" s="43"/>
      <c r="K366" s="43"/>
      <c r="L366" s="44"/>
      <c r="M366" s="265"/>
      <c r="N366" s="266"/>
      <c r="O366" s="94"/>
      <c r="P366" s="94"/>
      <c r="Q366" s="94"/>
      <c r="R366" s="94"/>
      <c r="S366" s="94"/>
      <c r="T366" s="95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8" t="s">
        <v>202</v>
      </c>
      <c r="AU366" s="18" t="s">
        <v>92</v>
      </c>
    </row>
    <row r="367" spans="1:65" s="2" customFormat="1" ht="21.75" customHeight="1">
      <c r="A367" s="41"/>
      <c r="B367" s="42"/>
      <c r="C367" s="278" t="s">
        <v>810</v>
      </c>
      <c r="D367" s="278" t="s">
        <v>206</v>
      </c>
      <c r="E367" s="279" t="s">
        <v>2686</v>
      </c>
      <c r="F367" s="280" t="s">
        <v>2687</v>
      </c>
      <c r="G367" s="281" t="s">
        <v>353</v>
      </c>
      <c r="H367" s="282">
        <v>4</v>
      </c>
      <c r="I367" s="283"/>
      <c r="J367" s="284">
        <f>ROUND(I367*H367,2)</f>
        <v>0</v>
      </c>
      <c r="K367" s="285"/>
      <c r="L367" s="286"/>
      <c r="M367" s="287" t="s">
        <v>1</v>
      </c>
      <c r="N367" s="288" t="s">
        <v>47</v>
      </c>
      <c r="O367" s="94"/>
      <c r="P367" s="260">
        <f>O367*H367</f>
        <v>0</v>
      </c>
      <c r="Q367" s="260">
        <v>0.00015</v>
      </c>
      <c r="R367" s="260">
        <f>Q367*H367</f>
        <v>0.0006</v>
      </c>
      <c r="S367" s="260">
        <v>0</v>
      </c>
      <c r="T367" s="261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62" t="s">
        <v>405</v>
      </c>
      <c r="AT367" s="262" t="s">
        <v>206</v>
      </c>
      <c r="AU367" s="262" t="s">
        <v>92</v>
      </c>
      <c r="AY367" s="18" t="s">
        <v>195</v>
      </c>
      <c r="BE367" s="154">
        <f>IF(N367="základní",J367,0)</f>
        <v>0</v>
      </c>
      <c r="BF367" s="154">
        <f>IF(N367="snížená",J367,0)</f>
        <v>0</v>
      </c>
      <c r="BG367" s="154">
        <f>IF(N367="zákl. přenesená",J367,0)</f>
        <v>0</v>
      </c>
      <c r="BH367" s="154">
        <f>IF(N367="sníž. přenesená",J367,0)</f>
        <v>0</v>
      </c>
      <c r="BI367" s="154">
        <f>IF(N367="nulová",J367,0)</f>
        <v>0</v>
      </c>
      <c r="BJ367" s="18" t="s">
        <v>90</v>
      </c>
      <c r="BK367" s="154">
        <f>ROUND(I367*H367,2)</f>
        <v>0</v>
      </c>
      <c r="BL367" s="18" t="s">
        <v>308</v>
      </c>
      <c r="BM367" s="262" t="s">
        <v>2688</v>
      </c>
    </row>
    <row r="368" spans="1:47" s="2" customFormat="1" ht="12">
      <c r="A368" s="41"/>
      <c r="B368" s="42"/>
      <c r="C368" s="43"/>
      <c r="D368" s="263" t="s">
        <v>202</v>
      </c>
      <c r="E368" s="43"/>
      <c r="F368" s="264" t="s">
        <v>2687</v>
      </c>
      <c r="G368" s="43"/>
      <c r="H368" s="43"/>
      <c r="I368" s="221"/>
      <c r="J368" s="43"/>
      <c r="K368" s="43"/>
      <c r="L368" s="44"/>
      <c r="M368" s="265"/>
      <c r="N368" s="266"/>
      <c r="O368" s="94"/>
      <c r="P368" s="94"/>
      <c r="Q368" s="94"/>
      <c r="R368" s="94"/>
      <c r="S368" s="94"/>
      <c r="T368" s="95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18" t="s">
        <v>202</v>
      </c>
      <c r="AU368" s="18" t="s">
        <v>92</v>
      </c>
    </row>
    <row r="369" spans="1:65" s="2" customFormat="1" ht="16.5" customHeight="1">
      <c r="A369" s="41"/>
      <c r="B369" s="42"/>
      <c r="C369" s="250" t="s">
        <v>814</v>
      </c>
      <c r="D369" s="250" t="s">
        <v>196</v>
      </c>
      <c r="E369" s="251" t="s">
        <v>2689</v>
      </c>
      <c r="F369" s="252" t="s">
        <v>2690</v>
      </c>
      <c r="G369" s="253" t="s">
        <v>353</v>
      </c>
      <c r="H369" s="254">
        <v>4</v>
      </c>
      <c r="I369" s="255"/>
      <c r="J369" s="256">
        <f>ROUND(I369*H369,2)</f>
        <v>0</v>
      </c>
      <c r="K369" s="257"/>
      <c r="L369" s="44"/>
      <c r="M369" s="258" t="s">
        <v>1</v>
      </c>
      <c r="N369" s="259" t="s">
        <v>47</v>
      </c>
      <c r="O369" s="94"/>
      <c r="P369" s="260">
        <f>O369*H369</f>
        <v>0</v>
      </c>
      <c r="Q369" s="260">
        <v>0</v>
      </c>
      <c r="R369" s="260">
        <f>Q369*H369</f>
        <v>0</v>
      </c>
      <c r="S369" s="260">
        <v>0</v>
      </c>
      <c r="T369" s="261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62" t="s">
        <v>308</v>
      </c>
      <c r="AT369" s="262" t="s">
        <v>196</v>
      </c>
      <c r="AU369" s="262" t="s">
        <v>92</v>
      </c>
      <c r="AY369" s="18" t="s">
        <v>195</v>
      </c>
      <c r="BE369" s="154">
        <f>IF(N369="základní",J369,0)</f>
        <v>0</v>
      </c>
      <c r="BF369" s="154">
        <f>IF(N369="snížená",J369,0)</f>
        <v>0</v>
      </c>
      <c r="BG369" s="154">
        <f>IF(N369="zákl. přenesená",J369,0)</f>
        <v>0</v>
      </c>
      <c r="BH369" s="154">
        <f>IF(N369="sníž. přenesená",J369,0)</f>
        <v>0</v>
      </c>
      <c r="BI369" s="154">
        <f>IF(N369="nulová",J369,0)</f>
        <v>0</v>
      </c>
      <c r="BJ369" s="18" t="s">
        <v>90</v>
      </c>
      <c r="BK369" s="154">
        <f>ROUND(I369*H369,2)</f>
        <v>0</v>
      </c>
      <c r="BL369" s="18" t="s">
        <v>308</v>
      </c>
      <c r="BM369" s="262" t="s">
        <v>2691</v>
      </c>
    </row>
    <row r="370" spans="1:47" s="2" customFormat="1" ht="12">
      <c r="A370" s="41"/>
      <c r="B370" s="42"/>
      <c r="C370" s="43"/>
      <c r="D370" s="263" t="s">
        <v>202</v>
      </c>
      <c r="E370" s="43"/>
      <c r="F370" s="264" t="s">
        <v>2690</v>
      </c>
      <c r="G370" s="43"/>
      <c r="H370" s="43"/>
      <c r="I370" s="221"/>
      <c r="J370" s="43"/>
      <c r="K370" s="43"/>
      <c r="L370" s="44"/>
      <c r="M370" s="265"/>
      <c r="N370" s="266"/>
      <c r="O370" s="94"/>
      <c r="P370" s="94"/>
      <c r="Q370" s="94"/>
      <c r="R370" s="94"/>
      <c r="S370" s="94"/>
      <c r="T370" s="95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8" t="s">
        <v>202</v>
      </c>
      <c r="AU370" s="18" t="s">
        <v>92</v>
      </c>
    </row>
    <row r="371" spans="1:65" s="2" customFormat="1" ht="16.5" customHeight="1">
      <c r="A371" s="41"/>
      <c r="B371" s="42"/>
      <c r="C371" s="250" t="s">
        <v>818</v>
      </c>
      <c r="D371" s="250" t="s">
        <v>196</v>
      </c>
      <c r="E371" s="251" t="s">
        <v>2692</v>
      </c>
      <c r="F371" s="252" t="s">
        <v>2693</v>
      </c>
      <c r="G371" s="253" t="s">
        <v>353</v>
      </c>
      <c r="H371" s="254">
        <v>5</v>
      </c>
      <c r="I371" s="255"/>
      <c r="J371" s="256">
        <f>ROUND(I371*H371,2)</f>
        <v>0</v>
      </c>
      <c r="K371" s="257"/>
      <c r="L371" s="44"/>
      <c r="M371" s="258" t="s">
        <v>1</v>
      </c>
      <c r="N371" s="259" t="s">
        <v>47</v>
      </c>
      <c r="O371" s="94"/>
      <c r="P371" s="260">
        <f>O371*H371</f>
        <v>0</v>
      </c>
      <c r="Q371" s="260">
        <v>0</v>
      </c>
      <c r="R371" s="260">
        <f>Q371*H371</f>
        <v>0</v>
      </c>
      <c r="S371" s="260">
        <v>0</v>
      </c>
      <c r="T371" s="261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62" t="s">
        <v>308</v>
      </c>
      <c r="AT371" s="262" t="s">
        <v>196</v>
      </c>
      <c r="AU371" s="262" t="s">
        <v>92</v>
      </c>
      <c r="AY371" s="18" t="s">
        <v>195</v>
      </c>
      <c r="BE371" s="154">
        <f>IF(N371="základní",J371,0)</f>
        <v>0</v>
      </c>
      <c r="BF371" s="154">
        <f>IF(N371="snížená",J371,0)</f>
        <v>0</v>
      </c>
      <c r="BG371" s="154">
        <f>IF(N371="zákl. přenesená",J371,0)</f>
        <v>0</v>
      </c>
      <c r="BH371" s="154">
        <f>IF(N371="sníž. přenesená",J371,0)</f>
        <v>0</v>
      </c>
      <c r="BI371" s="154">
        <f>IF(N371="nulová",J371,0)</f>
        <v>0</v>
      </c>
      <c r="BJ371" s="18" t="s">
        <v>90</v>
      </c>
      <c r="BK371" s="154">
        <f>ROUND(I371*H371,2)</f>
        <v>0</v>
      </c>
      <c r="BL371" s="18" t="s">
        <v>308</v>
      </c>
      <c r="BM371" s="262" t="s">
        <v>2694</v>
      </c>
    </row>
    <row r="372" spans="1:47" s="2" customFormat="1" ht="12">
      <c r="A372" s="41"/>
      <c r="B372" s="42"/>
      <c r="C372" s="43"/>
      <c r="D372" s="263" t="s">
        <v>202</v>
      </c>
      <c r="E372" s="43"/>
      <c r="F372" s="264" t="s">
        <v>2693</v>
      </c>
      <c r="G372" s="43"/>
      <c r="H372" s="43"/>
      <c r="I372" s="221"/>
      <c r="J372" s="43"/>
      <c r="K372" s="43"/>
      <c r="L372" s="44"/>
      <c r="M372" s="265"/>
      <c r="N372" s="266"/>
      <c r="O372" s="94"/>
      <c r="P372" s="94"/>
      <c r="Q372" s="94"/>
      <c r="R372" s="94"/>
      <c r="S372" s="94"/>
      <c r="T372" s="95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8" t="s">
        <v>202</v>
      </c>
      <c r="AU372" s="18" t="s">
        <v>92</v>
      </c>
    </row>
    <row r="373" spans="1:65" s="2" customFormat="1" ht="24.15" customHeight="1">
      <c r="A373" s="41"/>
      <c r="B373" s="42"/>
      <c r="C373" s="278" t="s">
        <v>822</v>
      </c>
      <c r="D373" s="278" t="s">
        <v>206</v>
      </c>
      <c r="E373" s="279" t="s">
        <v>2695</v>
      </c>
      <c r="F373" s="280" t="s">
        <v>2696</v>
      </c>
      <c r="G373" s="281" t="s">
        <v>353</v>
      </c>
      <c r="H373" s="282">
        <v>5</v>
      </c>
      <c r="I373" s="283"/>
      <c r="J373" s="284">
        <f>ROUND(I373*H373,2)</f>
        <v>0</v>
      </c>
      <c r="K373" s="285"/>
      <c r="L373" s="286"/>
      <c r="M373" s="287" t="s">
        <v>1</v>
      </c>
      <c r="N373" s="288" t="s">
        <v>47</v>
      </c>
      <c r="O373" s="94"/>
      <c r="P373" s="260">
        <f>O373*H373</f>
        <v>0</v>
      </c>
      <c r="Q373" s="260">
        <v>0</v>
      </c>
      <c r="R373" s="260">
        <f>Q373*H373</f>
        <v>0</v>
      </c>
      <c r="S373" s="260">
        <v>0</v>
      </c>
      <c r="T373" s="261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62" t="s">
        <v>405</v>
      </c>
      <c r="AT373" s="262" t="s">
        <v>206</v>
      </c>
      <c r="AU373" s="262" t="s">
        <v>92</v>
      </c>
      <c r="AY373" s="18" t="s">
        <v>195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8" t="s">
        <v>90</v>
      </c>
      <c r="BK373" s="154">
        <f>ROUND(I373*H373,2)</f>
        <v>0</v>
      </c>
      <c r="BL373" s="18" t="s">
        <v>308</v>
      </c>
      <c r="BM373" s="262" t="s">
        <v>2697</v>
      </c>
    </row>
    <row r="374" spans="1:47" s="2" customFormat="1" ht="12">
      <c r="A374" s="41"/>
      <c r="B374" s="42"/>
      <c r="C374" s="43"/>
      <c r="D374" s="263" t="s">
        <v>202</v>
      </c>
      <c r="E374" s="43"/>
      <c r="F374" s="264" t="s">
        <v>2696</v>
      </c>
      <c r="G374" s="43"/>
      <c r="H374" s="43"/>
      <c r="I374" s="221"/>
      <c r="J374" s="43"/>
      <c r="K374" s="43"/>
      <c r="L374" s="44"/>
      <c r="M374" s="265"/>
      <c r="N374" s="266"/>
      <c r="O374" s="94"/>
      <c r="P374" s="94"/>
      <c r="Q374" s="94"/>
      <c r="R374" s="94"/>
      <c r="S374" s="94"/>
      <c r="T374" s="95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8" t="s">
        <v>202</v>
      </c>
      <c r="AU374" s="18" t="s">
        <v>92</v>
      </c>
    </row>
    <row r="375" spans="1:65" s="2" customFormat="1" ht="21.75" customHeight="1">
      <c r="A375" s="41"/>
      <c r="B375" s="42"/>
      <c r="C375" s="250" t="s">
        <v>826</v>
      </c>
      <c r="D375" s="250" t="s">
        <v>196</v>
      </c>
      <c r="E375" s="251" t="s">
        <v>2698</v>
      </c>
      <c r="F375" s="252" t="s">
        <v>2699</v>
      </c>
      <c r="G375" s="253" t="s">
        <v>353</v>
      </c>
      <c r="H375" s="254">
        <v>4</v>
      </c>
      <c r="I375" s="255"/>
      <c r="J375" s="256">
        <f>ROUND(I375*H375,2)</f>
        <v>0</v>
      </c>
      <c r="K375" s="257"/>
      <c r="L375" s="44"/>
      <c r="M375" s="258" t="s">
        <v>1</v>
      </c>
      <c r="N375" s="259" t="s">
        <v>47</v>
      </c>
      <c r="O375" s="94"/>
      <c r="P375" s="260">
        <f>O375*H375</f>
        <v>0</v>
      </c>
      <c r="Q375" s="260">
        <v>0</v>
      </c>
      <c r="R375" s="260">
        <f>Q375*H375</f>
        <v>0</v>
      </c>
      <c r="S375" s="260">
        <v>0</v>
      </c>
      <c r="T375" s="261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62" t="s">
        <v>308</v>
      </c>
      <c r="AT375" s="262" t="s">
        <v>196</v>
      </c>
      <c r="AU375" s="262" t="s">
        <v>92</v>
      </c>
      <c r="AY375" s="18" t="s">
        <v>195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8" t="s">
        <v>90</v>
      </c>
      <c r="BK375" s="154">
        <f>ROUND(I375*H375,2)</f>
        <v>0</v>
      </c>
      <c r="BL375" s="18" t="s">
        <v>308</v>
      </c>
      <c r="BM375" s="262" t="s">
        <v>2700</v>
      </c>
    </row>
    <row r="376" spans="1:47" s="2" customFormat="1" ht="12">
      <c r="A376" s="41"/>
      <c r="B376" s="42"/>
      <c r="C376" s="43"/>
      <c r="D376" s="263" t="s">
        <v>202</v>
      </c>
      <c r="E376" s="43"/>
      <c r="F376" s="264" t="s">
        <v>2699</v>
      </c>
      <c r="G376" s="43"/>
      <c r="H376" s="43"/>
      <c r="I376" s="221"/>
      <c r="J376" s="43"/>
      <c r="K376" s="43"/>
      <c r="L376" s="44"/>
      <c r="M376" s="265"/>
      <c r="N376" s="266"/>
      <c r="O376" s="94"/>
      <c r="P376" s="94"/>
      <c r="Q376" s="94"/>
      <c r="R376" s="94"/>
      <c r="S376" s="94"/>
      <c r="T376" s="95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8" t="s">
        <v>202</v>
      </c>
      <c r="AU376" s="18" t="s">
        <v>92</v>
      </c>
    </row>
    <row r="377" spans="1:65" s="2" customFormat="1" ht="16.5" customHeight="1">
      <c r="A377" s="41"/>
      <c r="B377" s="42"/>
      <c r="C377" s="278" t="s">
        <v>830</v>
      </c>
      <c r="D377" s="278" t="s">
        <v>206</v>
      </c>
      <c r="E377" s="279" t="s">
        <v>2701</v>
      </c>
      <c r="F377" s="280" t="s">
        <v>2702</v>
      </c>
      <c r="G377" s="281" t="s">
        <v>353</v>
      </c>
      <c r="H377" s="282">
        <v>4</v>
      </c>
      <c r="I377" s="283"/>
      <c r="J377" s="284">
        <f>ROUND(I377*H377,2)</f>
        <v>0</v>
      </c>
      <c r="K377" s="285"/>
      <c r="L377" s="286"/>
      <c r="M377" s="287" t="s">
        <v>1</v>
      </c>
      <c r="N377" s="288" t="s">
        <v>47</v>
      </c>
      <c r="O377" s="94"/>
      <c r="P377" s="260">
        <f>O377*H377</f>
        <v>0</v>
      </c>
      <c r="Q377" s="260">
        <v>0</v>
      </c>
      <c r="R377" s="260">
        <f>Q377*H377</f>
        <v>0</v>
      </c>
      <c r="S377" s="260">
        <v>0</v>
      </c>
      <c r="T377" s="261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62" t="s">
        <v>405</v>
      </c>
      <c r="AT377" s="262" t="s">
        <v>206</v>
      </c>
      <c r="AU377" s="262" t="s">
        <v>92</v>
      </c>
      <c r="AY377" s="18" t="s">
        <v>195</v>
      </c>
      <c r="BE377" s="154">
        <f>IF(N377="základní",J377,0)</f>
        <v>0</v>
      </c>
      <c r="BF377" s="154">
        <f>IF(N377="snížená",J377,0)</f>
        <v>0</v>
      </c>
      <c r="BG377" s="154">
        <f>IF(N377="zákl. přenesená",J377,0)</f>
        <v>0</v>
      </c>
      <c r="BH377" s="154">
        <f>IF(N377="sníž. přenesená",J377,0)</f>
        <v>0</v>
      </c>
      <c r="BI377" s="154">
        <f>IF(N377="nulová",J377,0)</f>
        <v>0</v>
      </c>
      <c r="BJ377" s="18" t="s">
        <v>90</v>
      </c>
      <c r="BK377" s="154">
        <f>ROUND(I377*H377,2)</f>
        <v>0</v>
      </c>
      <c r="BL377" s="18" t="s">
        <v>308</v>
      </c>
      <c r="BM377" s="262" t="s">
        <v>2703</v>
      </c>
    </row>
    <row r="378" spans="1:47" s="2" customFormat="1" ht="12">
      <c r="A378" s="41"/>
      <c r="B378" s="42"/>
      <c r="C378" s="43"/>
      <c r="D378" s="263" t="s">
        <v>202</v>
      </c>
      <c r="E378" s="43"/>
      <c r="F378" s="264" t="s">
        <v>2702</v>
      </c>
      <c r="G378" s="43"/>
      <c r="H378" s="43"/>
      <c r="I378" s="221"/>
      <c r="J378" s="43"/>
      <c r="K378" s="43"/>
      <c r="L378" s="44"/>
      <c r="M378" s="265"/>
      <c r="N378" s="266"/>
      <c r="O378" s="94"/>
      <c r="P378" s="94"/>
      <c r="Q378" s="94"/>
      <c r="R378" s="94"/>
      <c r="S378" s="94"/>
      <c r="T378" s="95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18" t="s">
        <v>202</v>
      </c>
      <c r="AU378" s="18" t="s">
        <v>92</v>
      </c>
    </row>
    <row r="379" spans="1:65" s="2" customFormat="1" ht="16.5" customHeight="1">
      <c r="A379" s="41"/>
      <c r="B379" s="42"/>
      <c r="C379" s="250" t="s">
        <v>834</v>
      </c>
      <c r="D379" s="250" t="s">
        <v>196</v>
      </c>
      <c r="E379" s="251" t="s">
        <v>2704</v>
      </c>
      <c r="F379" s="252" t="s">
        <v>2705</v>
      </c>
      <c r="G379" s="253" t="s">
        <v>353</v>
      </c>
      <c r="H379" s="254">
        <v>4</v>
      </c>
      <c r="I379" s="255"/>
      <c r="J379" s="256">
        <f>ROUND(I379*H379,2)</f>
        <v>0</v>
      </c>
      <c r="K379" s="257"/>
      <c r="L379" s="44"/>
      <c r="M379" s="258" t="s">
        <v>1</v>
      </c>
      <c r="N379" s="259" t="s">
        <v>47</v>
      </c>
      <c r="O379" s="94"/>
      <c r="P379" s="260">
        <f>O379*H379</f>
        <v>0</v>
      </c>
      <c r="Q379" s="260">
        <v>0</v>
      </c>
      <c r="R379" s="260">
        <f>Q379*H379</f>
        <v>0</v>
      </c>
      <c r="S379" s="260">
        <v>0</v>
      </c>
      <c r="T379" s="261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62" t="s">
        <v>308</v>
      </c>
      <c r="AT379" s="262" t="s">
        <v>196</v>
      </c>
      <c r="AU379" s="262" t="s">
        <v>92</v>
      </c>
      <c r="AY379" s="18" t="s">
        <v>195</v>
      </c>
      <c r="BE379" s="154">
        <f>IF(N379="základní",J379,0)</f>
        <v>0</v>
      </c>
      <c r="BF379" s="154">
        <f>IF(N379="snížená",J379,0)</f>
        <v>0</v>
      </c>
      <c r="BG379" s="154">
        <f>IF(N379="zákl. přenesená",J379,0)</f>
        <v>0</v>
      </c>
      <c r="BH379" s="154">
        <f>IF(N379="sníž. přenesená",J379,0)</f>
        <v>0</v>
      </c>
      <c r="BI379" s="154">
        <f>IF(N379="nulová",J379,0)</f>
        <v>0</v>
      </c>
      <c r="BJ379" s="18" t="s">
        <v>90</v>
      </c>
      <c r="BK379" s="154">
        <f>ROUND(I379*H379,2)</f>
        <v>0</v>
      </c>
      <c r="BL379" s="18" t="s">
        <v>308</v>
      </c>
      <c r="BM379" s="262" t="s">
        <v>2706</v>
      </c>
    </row>
    <row r="380" spans="1:47" s="2" customFormat="1" ht="12">
      <c r="A380" s="41"/>
      <c r="B380" s="42"/>
      <c r="C380" s="43"/>
      <c r="D380" s="263" t="s">
        <v>202</v>
      </c>
      <c r="E380" s="43"/>
      <c r="F380" s="264" t="s">
        <v>2705</v>
      </c>
      <c r="G380" s="43"/>
      <c r="H380" s="43"/>
      <c r="I380" s="221"/>
      <c r="J380" s="43"/>
      <c r="K380" s="43"/>
      <c r="L380" s="44"/>
      <c r="M380" s="265"/>
      <c r="N380" s="266"/>
      <c r="O380" s="94"/>
      <c r="P380" s="94"/>
      <c r="Q380" s="94"/>
      <c r="R380" s="94"/>
      <c r="S380" s="94"/>
      <c r="T380" s="95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8" t="s">
        <v>202</v>
      </c>
      <c r="AU380" s="18" t="s">
        <v>92</v>
      </c>
    </row>
    <row r="381" spans="1:65" s="2" customFormat="1" ht="24.15" customHeight="1">
      <c r="A381" s="41"/>
      <c r="B381" s="42"/>
      <c r="C381" s="278" t="s">
        <v>838</v>
      </c>
      <c r="D381" s="278" t="s">
        <v>206</v>
      </c>
      <c r="E381" s="279" t="s">
        <v>2707</v>
      </c>
      <c r="F381" s="280" t="s">
        <v>2708</v>
      </c>
      <c r="G381" s="281" t="s">
        <v>353</v>
      </c>
      <c r="H381" s="282">
        <v>4</v>
      </c>
      <c r="I381" s="283"/>
      <c r="J381" s="284">
        <f>ROUND(I381*H381,2)</f>
        <v>0</v>
      </c>
      <c r="K381" s="285"/>
      <c r="L381" s="286"/>
      <c r="M381" s="287" t="s">
        <v>1</v>
      </c>
      <c r="N381" s="288" t="s">
        <v>47</v>
      </c>
      <c r="O381" s="94"/>
      <c r="P381" s="260">
        <f>O381*H381</f>
        <v>0</v>
      </c>
      <c r="Q381" s="260">
        <v>0</v>
      </c>
      <c r="R381" s="260">
        <f>Q381*H381</f>
        <v>0</v>
      </c>
      <c r="S381" s="260">
        <v>0</v>
      </c>
      <c r="T381" s="261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62" t="s">
        <v>405</v>
      </c>
      <c r="AT381" s="262" t="s">
        <v>206</v>
      </c>
      <c r="AU381" s="262" t="s">
        <v>92</v>
      </c>
      <c r="AY381" s="18" t="s">
        <v>195</v>
      </c>
      <c r="BE381" s="154">
        <f>IF(N381="základní",J381,0)</f>
        <v>0</v>
      </c>
      <c r="BF381" s="154">
        <f>IF(N381="snížená",J381,0)</f>
        <v>0</v>
      </c>
      <c r="BG381" s="154">
        <f>IF(N381="zákl. přenesená",J381,0)</f>
        <v>0</v>
      </c>
      <c r="BH381" s="154">
        <f>IF(N381="sníž. přenesená",J381,0)</f>
        <v>0</v>
      </c>
      <c r="BI381" s="154">
        <f>IF(N381="nulová",J381,0)</f>
        <v>0</v>
      </c>
      <c r="BJ381" s="18" t="s">
        <v>90</v>
      </c>
      <c r="BK381" s="154">
        <f>ROUND(I381*H381,2)</f>
        <v>0</v>
      </c>
      <c r="BL381" s="18" t="s">
        <v>308</v>
      </c>
      <c r="BM381" s="262" t="s">
        <v>2709</v>
      </c>
    </row>
    <row r="382" spans="1:47" s="2" customFormat="1" ht="12">
      <c r="A382" s="41"/>
      <c r="B382" s="42"/>
      <c r="C382" s="43"/>
      <c r="D382" s="263" t="s">
        <v>202</v>
      </c>
      <c r="E382" s="43"/>
      <c r="F382" s="264" t="s">
        <v>2708</v>
      </c>
      <c r="G382" s="43"/>
      <c r="H382" s="43"/>
      <c r="I382" s="221"/>
      <c r="J382" s="43"/>
      <c r="K382" s="43"/>
      <c r="L382" s="44"/>
      <c r="M382" s="265"/>
      <c r="N382" s="266"/>
      <c r="O382" s="94"/>
      <c r="P382" s="94"/>
      <c r="Q382" s="94"/>
      <c r="R382" s="94"/>
      <c r="S382" s="94"/>
      <c r="T382" s="95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8" t="s">
        <v>202</v>
      </c>
      <c r="AU382" s="18" t="s">
        <v>92</v>
      </c>
    </row>
    <row r="383" spans="1:65" s="2" customFormat="1" ht="16.5" customHeight="1">
      <c r="A383" s="41"/>
      <c r="B383" s="42"/>
      <c r="C383" s="278" t="s">
        <v>842</v>
      </c>
      <c r="D383" s="278" t="s">
        <v>206</v>
      </c>
      <c r="E383" s="279" t="s">
        <v>2710</v>
      </c>
      <c r="F383" s="280" t="s">
        <v>2711</v>
      </c>
      <c r="G383" s="281" t="s">
        <v>353</v>
      </c>
      <c r="H383" s="282">
        <v>12</v>
      </c>
      <c r="I383" s="283"/>
      <c r="J383" s="284">
        <f>ROUND(I383*H383,2)</f>
        <v>0</v>
      </c>
      <c r="K383" s="285"/>
      <c r="L383" s="286"/>
      <c r="M383" s="287" t="s">
        <v>1</v>
      </c>
      <c r="N383" s="288" t="s">
        <v>47</v>
      </c>
      <c r="O383" s="94"/>
      <c r="P383" s="260">
        <f>O383*H383</f>
        <v>0</v>
      </c>
      <c r="Q383" s="260">
        <v>0.00888</v>
      </c>
      <c r="R383" s="260">
        <f>Q383*H383</f>
        <v>0.10656000000000002</v>
      </c>
      <c r="S383" s="260">
        <v>0</v>
      </c>
      <c r="T383" s="261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2" t="s">
        <v>405</v>
      </c>
      <c r="AT383" s="262" t="s">
        <v>206</v>
      </c>
      <c r="AU383" s="262" t="s">
        <v>92</v>
      </c>
      <c r="AY383" s="18" t="s">
        <v>195</v>
      </c>
      <c r="BE383" s="154">
        <f>IF(N383="základní",J383,0)</f>
        <v>0</v>
      </c>
      <c r="BF383" s="154">
        <f>IF(N383="snížená",J383,0)</f>
        <v>0</v>
      </c>
      <c r="BG383" s="154">
        <f>IF(N383="zákl. přenesená",J383,0)</f>
        <v>0</v>
      </c>
      <c r="BH383" s="154">
        <f>IF(N383="sníž. přenesená",J383,0)</f>
        <v>0</v>
      </c>
      <c r="BI383" s="154">
        <f>IF(N383="nulová",J383,0)</f>
        <v>0</v>
      </c>
      <c r="BJ383" s="18" t="s">
        <v>90</v>
      </c>
      <c r="BK383" s="154">
        <f>ROUND(I383*H383,2)</f>
        <v>0</v>
      </c>
      <c r="BL383" s="18" t="s">
        <v>308</v>
      </c>
      <c r="BM383" s="262" t="s">
        <v>2712</v>
      </c>
    </row>
    <row r="384" spans="1:47" s="2" customFormat="1" ht="12">
      <c r="A384" s="41"/>
      <c r="B384" s="42"/>
      <c r="C384" s="43"/>
      <c r="D384" s="263" t="s">
        <v>202</v>
      </c>
      <c r="E384" s="43"/>
      <c r="F384" s="264" t="s">
        <v>2711</v>
      </c>
      <c r="G384" s="43"/>
      <c r="H384" s="43"/>
      <c r="I384" s="221"/>
      <c r="J384" s="43"/>
      <c r="K384" s="43"/>
      <c r="L384" s="44"/>
      <c r="M384" s="265"/>
      <c r="N384" s="266"/>
      <c r="O384" s="94"/>
      <c r="P384" s="94"/>
      <c r="Q384" s="94"/>
      <c r="R384" s="94"/>
      <c r="S384" s="94"/>
      <c r="T384" s="95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8" t="s">
        <v>202</v>
      </c>
      <c r="AU384" s="18" t="s">
        <v>92</v>
      </c>
    </row>
    <row r="385" spans="1:65" s="2" customFormat="1" ht="16.5" customHeight="1">
      <c r="A385" s="41"/>
      <c r="B385" s="42"/>
      <c r="C385" s="278" t="s">
        <v>847</v>
      </c>
      <c r="D385" s="278" t="s">
        <v>206</v>
      </c>
      <c r="E385" s="279" t="s">
        <v>2713</v>
      </c>
      <c r="F385" s="280" t="s">
        <v>2714</v>
      </c>
      <c r="G385" s="281" t="s">
        <v>353</v>
      </c>
      <c r="H385" s="282">
        <v>12</v>
      </c>
      <c r="I385" s="283"/>
      <c r="J385" s="284">
        <f>ROUND(I385*H385,2)</f>
        <v>0</v>
      </c>
      <c r="K385" s="285"/>
      <c r="L385" s="286"/>
      <c r="M385" s="287" t="s">
        <v>1</v>
      </c>
      <c r="N385" s="288" t="s">
        <v>47</v>
      </c>
      <c r="O385" s="94"/>
      <c r="P385" s="260">
        <f>O385*H385</f>
        <v>0</v>
      </c>
      <c r="Q385" s="260">
        <v>0.00015</v>
      </c>
      <c r="R385" s="260">
        <f>Q385*H385</f>
        <v>0.0018</v>
      </c>
      <c r="S385" s="260">
        <v>0</v>
      </c>
      <c r="T385" s="26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2" t="s">
        <v>405</v>
      </c>
      <c r="AT385" s="262" t="s">
        <v>206</v>
      </c>
      <c r="AU385" s="262" t="s">
        <v>92</v>
      </c>
      <c r="AY385" s="18" t="s">
        <v>195</v>
      </c>
      <c r="BE385" s="154">
        <f>IF(N385="základní",J385,0)</f>
        <v>0</v>
      </c>
      <c r="BF385" s="154">
        <f>IF(N385="snížená",J385,0)</f>
        <v>0</v>
      </c>
      <c r="BG385" s="154">
        <f>IF(N385="zákl. přenesená",J385,0)</f>
        <v>0</v>
      </c>
      <c r="BH385" s="154">
        <f>IF(N385="sníž. přenesená",J385,0)</f>
        <v>0</v>
      </c>
      <c r="BI385" s="154">
        <f>IF(N385="nulová",J385,0)</f>
        <v>0</v>
      </c>
      <c r="BJ385" s="18" t="s">
        <v>90</v>
      </c>
      <c r="BK385" s="154">
        <f>ROUND(I385*H385,2)</f>
        <v>0</v>
      </c>
      <c r="BL385" s="18" t="s">
        <v>308</v>
      </c>
      <c r="BM385" s="262" t="s">
        <v>2715</v>
      </c>
    </row>
    <row r="386" spans="1:47" s="2" customFormat="1" ht="12">
      <c r="A386" s="41"/>
      <c r="B386" s="42"/>
      <c r="C386" s="43"/>
      <c r="D386" s="263" t="s">
        <v>202</v>
      </c>
      <c r="E386" s="43"/>
      <c r="F386" s="264" t="s">
        <v>2714</v>
      </c>
      <c r="G386" s="43"/>
      <c r="H386" s="43"/>
      <c r="I386" s="221"/>
      <c r="J386" s="43"/>
      <c r="K386" s="43"/>
      <c r="L386" s="44"/>
      <c r="M386" s="265"/>
      <c r="N386" s="266"/>
      <c r="O386" s="94"/>
      <c r="P386" s="94"/>
      <c r="Q386" s="94"/>
      <c r="R386" s="94"/>
      <c r="S386" s="94"/>
      <c r="T386" s="95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8" t="s">
        <v>202</v>
      </c>
      <c r="AU386" s="18" t="s">
        <v>92</v>
      </c>
    </row>
    <row r="387" spans="1:65" s="2" customFormat="1" ht="16.5" customHeight="1">
      <c r="A387" s="41"/>
      <c r="B387" s="42"/>
      <c r="C387" s="250" t="s">
        <v>852</v>
      </c>
      <c r="D387" s="250" t="s">
        <v>196</v>
      </c>
      <c r="E387" s="251" t="s">
        <v>2716</v>
      </c>
      <c r="F387" s="252" t="s">
        <v>2717</v>
      </c>
      <c r="G387" s="253" t="s">
        <v>353</v>
      </c>
      <c r="H387" s="254">
        <v>4</v>
      </c>
      <c r="I387" s="255"/>
      <c r="J387" s="256">
        <f>ROUND(I387*H387,2)</f>
        <v>0</v>
      </c>
      <c r="K387" s="257"/>
      <c r="L387" s="44"/>
      <c r="M387" s="258" t="s">
        <v>1</v>
      </c>
      <c r="N387" s="259" t="s">
        <v>47</v>
      </c>
      <c r="O387" s="94"/>
      <c r="P387" s="260">
        <f>O387*H387</f>
        <v>0</v>
      </c>
      <c r="Q387" s="260">
        <v>0</v>
      </c>
      <c r="R387" s="260">
        <f>Q387*H387</f>
        <v>0</v>
      </c>
      <c r="S387" s="260">
        <v>0</v>
      </c>
      <c r="T387" s="261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62" t="s">
        <v>308</v>
      </c>
      <c r="AT387" s="262" t="s">
        <v>196</v>
      </c>
      <c r="AU387" s="262" t="s">
        <v>92</v>
      </c>
      <c r="AY387" s="18" t="s">
        <v>195</v>
      </c>
      <c r="BE387" s="154">
        <f>IF(N387="základní",J387,0)</f>
        <v>0</v>
      </c>
      <c r="BF387" s="154">
        <f>IF(N387="snížená",J387,0)</f>
        <v>0</v>
      </c>
      <c r="BG387" s="154">
        <f>IF(N387="zákl. přenesená",J387,0)</f>
        <v>0</v>
      </c>
      <c r="BH387" s="154">
        <f>IF(N387="sníž. přenesená",J387,0)</f>
        <v>0</v>
      </c>
      <c r="BI387" s="154">
        <f>IF(N387="nulová",J387,0)</f>
        <v>0</v>
      </c>
      <c r="BJ387" s="18" t="s">
        <v>90</v>
      </c>
      <c r="BK387" s="154">
        <f>ROUND(I387*H387,2)</f>
        <v>0</v>
      </c>
      <c r="BL387" s="18" t="s">
        <v>308</v>
      </c>
      <c r="BM387" s="262" t="s">
        <v>2718</v>
      </c>
    </row>
    <row r="388" spans="1:47" s="2" customFormat="1" ht="12">
      <c r="A388" s="41"/>
      <c r="B388" s="42"/>
      <c r="C388" s="43"/>
      <c r="D388" s="263" t="s">
        <v>202</v>
      </c>
      <c r="E388" s="43"/>
      <c r="F388" s="264" t="s">
        <v>2717</v>
      </c>
      <c r="G388" s="43"/>
      <c r="H388" s="43"/>
      <c r="I388" s="221"/>
      <c r="J388" s="43"/>
      <c r="K388" s="43"/>
      <c r="L388" s="44"/>
      <c r="M388" s="265"/>
      <c r="N388" s="266"/>
      <c r="O388" s="94"/>
      <c r="P388" s="94"/>
      <c r="Q388" s="94"/>
      <c r="R388" s="94"/>
      <c r="S388" s="94"/>
      <c r="T388" s="95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8" t="s">
        <v>202</v>
      </c>
      <c r="AU388" s="18" t="s">
        <v>92</v>
      </c>
    </row>
    <row r="389" spans="1:65" s="2" customFormat="1" ht="24.15" customHeight="1">
      <c r="A389" s="41"/>
      <c r="B389" s="42"/>
      <c r="C389" s="278" t="s">
        <v>856</v>
      </c>
      <c r="D389" s="278" t="s">
        <v>206</v>
      </c>
      <c r="E389" s="279" t="s">
        <v>2719</v>
      </c>
      <c r="F389" s="280" t="s">
        <v>2720</v>
      </c>
      <c r="G389" s="281" t="s">
        <v>353</v>
      </c>
      <c r="H389" s="282">
        <v>4</v>
      </c>
      <c r="I389" s="283"/>
      <c r="J389" s="284">
        <f>ROUND(I389*H389,2)</f>
        <v>0</v>
      </c>
      <c r="K389" s="285"/>
      <c r="L389" s="286"/>
      <c r="M389" s="287" t="s">
        <v>1</v>
      </c>
      <c r="N389" s="288" t="s">
        <v>47</v>
      </c>
      <c r="O389" s="94"/>
      <c r="P389" s="260">
        <f>O389*H389</f>
        <v>0</v>
      </c>
      <c r="Q389" s="260">
        <v>0</v>
      </c>
      <c r="R389" s="260">
        <f>Q389*H389</f>
        <v>0</v>
      </c>
      <c r="S389" s="260">
        <v>0</v>
      </c>
      <c r="T389" s="261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62" t="s">
        <v>405</v>
      </c>
      <c r="AT389" s="262" t="s">
        <v>206</v>
      </c>
      <c r="AU389" s="262" t="s">
        <v>92</v>
      </c>
      <c r="AY389" s="18" t="s">
        <v>195</v>
      </c>
      <c r="BE389" s="154">
        <f>IF(N389="základní",J389,0)</f>
        <v>0</v>
      </c>
      <c r="BF389" s="154">
        <f>IF(N389="snížená",J389,0)</f>
        <v>0</v>
      </c>
      <c r="BG389" s="154">
        <f>IF(N389="zákl. přenesená",J389,0)</f>
        <v>0</v>
      </c>
      <c r="BH389" s="154">
        <f>IF(N389="sníž. přenesená",J389,0)</f>
        <v>0</v>
      </c>
      <c r="BI389" s="154">
        <f>IF(N389="nulová",J389,0)</f>
        <v>0</v>
      </c>
      <c r="BJ389" s="18" t="s">
        <v>90</v>
      </c>
      <c r="BK389" s="154">
        <f>ROUND(I389*H389,2)</f>
        <v>0</v>
      </c>
      <c r="BL389" s="18" t="s">
        <v>308</v>
      </c>
      <c r="BM389" s="262" t="s">
        <v>2721</v>
      </c>
    </row>
    <row r="390" spans="1:47" s="2" customFormat="1" ht="12">
      <c r="A390" s="41"/>
      <c r="B390" s="42"/>
      <c r="C390" s="43"/>
      <c r="D390" s="263" t="s">
        <v>202</v>
      </c>
      <c r="E390" s="43"/>
      <c r="F390" s="264" t="s">
        <v>2720</v>
      </c>
      <c r="G390" s="43"/>
      <c r="H390" s="43"/>
      <c r="I390" s="221"/>
      <c r="J390" s="43"/>
      <c r="K390" s="43"/>
      <c r="L390" s="44"/>
      <c r="M390" s="265"/>
      <c r="N390" s="266"/>
      <c r="O390" s="94"/>
      <c r="P390" s="94"/>
      <c r="Q390" s="94"/>
      <c r="R390" s="94"/>
      <c r="S390" s="94"/>
      <c r="T390" s="95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8" t="s">
        <v>202</v>
      </c>
      <c r="AU390" s="18" t="s">
        <v>92</v>
      </c>
    </row>
    <row r="391" spans="1:65" s="2" customFormat="1" ht="24.15" customHeight="1">
      <c r="A391" s="41"/>
      <c r="B391" s="42"/>
      <c r="C391" s="278" t="s">
        <v>860</v>
      </c>
      <c r="D391" s="278" t="s">
        <v>206</v>
      </c>
      <c r="E391" s="279" t="s">
        <v>2722</v>
      </c>
      <c r="F391" s="280" t="s">
        <v>2723</v>
      </c>
      <c r="G391" s="281" t="s">
        <v>353</v>
      </c>
      <c r="H391" s="282">
        <v>8</v>
      </c>
      <c r="I391" s="283"/>
      <c r="J391" s="284">
        <f>ROUND(I391*H391,2)</f>
        <v>0</v>
      </c>
      <c r="K391" s="285"/>
      <c r="L391" s="286"/>
      <c r="M391" s="287" t="s">
        <v>1</v>
      </c>
      <c r="N391" s="288" t="s">
        <v>47</v>
      </c>
      <c r="O391" s="94"/>
      <c r="P391" s="260">
        <f>O391*H391</f>
        <v>0</v>
      </c>
      <c r="Q391" s="260">
        <v>0</v>
      </c>
      <c r="R391" s="260">
        <f>Q391*H391</f>
        <v>0</v>
      </c>
      <c r="S391" s="260">
        <v>0</v>
      </c>
      <c r="T391" s="261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62" t="s">
        <v>405</v>
      </c>
      <c r="AT391" s="262" t="s">
        <v>206</v>
      </c>
      <c r="AU391" s="262" t="s">
        <v>92</v>
      </c>
      <c r="AY391" s="18" t="s">
        <v>195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8" t="s">
        <v>90</v>
      </c>
      <c r="BK391" s="154">
        <f>ROUND(I391*H391,2)</f>
        <v>0</v>
      </c>
      <c r="BL391" s="18" t="s">
        <v>308</v>
      </c>
      <c r="BM391" s="262" t="s">
        <v>2724</v>
      </c>
    </row>
    <row r="392" spans="1:47" s="2" customFormat="1" ht="12">
      <c r="A392" s="41"/>
      <c r="B392" s="42"/>
      <c r="C392" s="43"/>
      <c r="D392" s="263" t="s">
        <v>202</v>
      </c>
      <c r="E392" s="43"/>
      <c r="F392" s="264" t="s">
        <v>2723</v>
      </c>
      <c r="G392" s="43"/>
      <c r="H392" s="43"/>
      <c r="I392" s="221"/>
      <c r="J392" s="43"/>
      <c r="K392" s="43"/>
      <c r="L392" s="44"/>
      <c r="M392" s="265"/>
      <c r="N392" s="266"/>
      <c r="O392" s="94"/>
      <c r="P392" s="94"/>
      <c r="Q392" s="94"/>
      <c r="R392" s="94"/>
      <c r="S392" s="94"/>
      <c r="T392" s="95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18" t="s">
        <v>202</v>
      </c>
      <c r="AU392" s="18" t="s">
        <v>92</v>
      </c>
    </row>
    <row r="393" spans="1:65" s="2" customFormat="1" ht="24.15" customHeight="1">
      <c r="A393" s="41"/>
      <c r="B393" s="42"/>
      <c r="C393" s="250" t="s">
        <v>865</v>
      </c>
      <c r="D393" s="250" t="s">
        <v>196</v>
      </c>
      <c r="E393" s="251" t="s">
        <v>2725</v>
      </c>
      <c r="F393" s="252" t="s">
        <v>2726</v>
      </c>
      <c r="G393" s="253" t="s">
        <v>353</v>
      </c>
      <c r="H393" s="254">
        <v>1</v>
      </c>
      <c r="I393" s="255"/>
      <c r="J393" s="256">
        <f>ROUND(I393*H393,2)</f>
        <v>0</v>
      </c>
      <c r="K393" s="257"/>
      <c r="L393" s="44"/>
      <c r="M393" s="258" t="s">
        <v>1</v>
      </c>
      <c r="N393" s="259" t="s">
        <v>47</v>
      </c>
      <c r="O393" s="94"/>
      <c r="P393" s="260">
        <f>O393*H393</f>
        <v>0</v>
      </c>
      <c r="Q393" s="260">
        <v>0</v>
      </c>
      <c r="R393" s="260">
        <f>Q393*H393</f>
        <v>0</v>
      </c>
      <c r="S393" s="260">
        <v>0</v>
      </c>
      <c r="T393" s="261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62" t="s">
        <v>308</v>
      </c>
      <c r="AT393" s="262" t="s">
        <v>196</v>
      </c>
      <c r="AU393" s="262" t="s">
        <v>92</v>
      </c>
      <c r="AY393" s="18" t="s">
        <v>195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8" t="s">
        <v>90</v>
      </c>
      <c r="BK393" s="154">
        <f>ROUND(I393*H393,2)</f>
        <v>0</v>
      </c>
      <c r="BL393" s="18" t="s">
        <v>308</v>
      </c>
      <c r="BM393" s="262" t="s">
        <v>2727</v>
      </c>
    </row>
    <row r="394" spans="1:47" s="2" customFormat="1" ht="12">
      <c r="A394" s="41"/>
      <c r="B394" s="42"/>
      <c r="C394" s="43"/>
      <c r="D394" s="263" t="s">
        <v>202</v>
      </c>
      <c r="E394" s="43"/>
      <c r="F394" s="264" t="s">
        <v>2726</v>
      </c>
      <c r="G394" s="43"/>
      <c r="H394" s="43"/>
      <c r="I394" s="221"/>
      <c r="J394" s="43"/>
      <c r="K394" s="43"/>
      <c r="L394" s="44"/>
      <c r="M394" s="265"/>
      <c r="N394" s="266"/>
      <c r="O394" s="94"/>
      <c r="P394" s="94"/>
      <c r="Q394" s="94"/>
      <c r="R394" s="94"/>
      <c r="S394" s="94"/>
      <c r="T394" s="95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8" t="s">
        <v>202</v>
      </c>
      <c r="AU394" s="18" t="s">
        <v>92</v>
      </c>
    </row>
    <row r="395" spans="1:65" s="2" customFormat="1" ht="24.15" customHeight="1">
      <c r="A395" s="41"/>
      <c r="B395" s="42"/>
      <c r="C395" s="250" t="s">
        <v>870</v>
      </c>
      <c r="D395" s="250" t="s">
        <v>196</v>
      </c>
      <c r="E395" s="251" t="s">
        <v>2728</v>
      </c>
      <c r="F395" s="252" t="s">
        <v>2729</v>
      </c>
      <c r="G395" s="253" t="s">
        <v>353</v>
      </c>
      <c r="H395" s="254">
        <v>1</v>
      </c>
      <c r="I395" s="255"/>
      <c r="J395" s="256">
        <f>ROUND(I395*H395,2)</f>
        <v>0</v>
      </c>
      <c r="K395" s="257"/>
      <c r="L395" s="44"/>
      <c r="M395" s="258" t="s">
        <v>1</v>
      </c>
      <c r="N395" s="259" t="s">
        <v>47</v>
      </c>
      <c r="O395" s="94"/>
      <c r="P395" s="260">
        <f>O395*H395</f>
        <v>0</v>
      </c>
      <c r="Q395" s="260">
        <v>0</v>
      </c>
      <c r="R395" s="260">
        <f>Q395*H395</f>
        <v>0</v>
      </c>
      <c r="S395" s="260">
        <v>0</v>
      </c>
      <c r="T395" s="26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62" t="s">
        <v>308</v>
      </c>
      <c r="AT395" s="262" t="s">
        <v>196</v>
      </c>
      <c r="AU395" s="262" t="s">
        <v>92</v>
      </c>
      <c r="AY395" s="18" t="s">
        <v>195</v>
      </c>
      <c r="BE395" s="154">
        <f>IF(N395="základní",J395,0)</f>
        <v>0</v>
      </c>
      <c r="BF395" s="154">
        <f>IF(N395="snížená",J395,0)</f>
        <v>0</v>
      </c>
      <c r="BG395" s="154">
        <f>IF(N395="zákl. přenesená",J395,0)</f>
        <v>0</v>
      </c>
      <c r="BH395" s="154">
        <f>IF(N395="sníž. přenesená",J395,0)</f>
        <v>0</v>
      </c>
      <c r="BI395" s="154">
        <f>IF(N395="nulová",J395,0)</f>
        <v>0</v>
      </c>
      <c r="BJ395" s="18" t="s">
        <v>90</v>
      </c>
      <c r="BK395" s="154">
        <f>ROUND(I395*H395,2)</f>
        <v>0</v>
      </c>
      <c r="BL395" s="18" t="s">
        <v>308</v>
      </c>
      <c r="BM395" s="262" t="s">
        <v>2730</v>
      </c>
    </row>
    <row r="396" spans="1:47" s="2" customFormat="1" ht="12">
      <c r="A396" s="41"/>
      <c r="B396" s="42"/>
      <c r="C396" s="43"/>
      <c r="D396" s="263" t="s">
        <v>202</v>
      </c>
      <c r="E396" s="43"/>
      <c r="F396" s="264" t="s">
        <v>2729</v>
      </c>
      <c r="G396" s="43"/>
      <c r="H396" s="43"/>
      <c r="I396" s="221"/>
      <c r="J396" s="43"/>
      <c r="K396" s="43"/>
      <c r="L396" s="44"/>
      <c r="M396" s="265"/>
      <c r="N396" s="266"/>
      <c r="O396" s="94"/>
      <c r="P396" s="94"/>
      <c r="Q396" s="94"/>
      <c r="R396" s="94"/>
      <c r="S396" s="94"/>
      <c r="T396" s="95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8" t="s">
        <v>202</v>
      </c>
      <c r="AU396" s="18" t="s">
        <v>92</v>
      </c>
    </row>
    <row r="397" spans="1:65" s="2" customFormat="1" ht="21.75" customHeight="1">
      <c r="A397" s="41"/>
      <c r="B397" s="42"/>
      <c r="C397" s="250" t="s">
        <v>877</v>
      </c>
      <c r="D397" s="250" t="s">
        <v>196</v>
      </c>
      <c r="E397" s="251" t="s">
        <v>2731</v>
      </c>
      <c r="F397" s="252" t="s">
        <v>2732</v>
      </c>
      <c r="G397" s="253" t="s">
        <v>353</v>
      </c>
      <c r="H397" s="254">
        <v>1</v>
      </c>
      <c r="I397" s="255"/>
      <c r="J397" s="256">
        <f>ROUND(I397*H397,2)</f>
        <v>0</v>
      </c>
      <c r="K397" s="257"/>
      <c r="L397" s="44"/>
      <c r="M397" s="258" t="s">
        <v>1</v>
      </c>
      <c r="N397" s="259" t="s">
        <v>47</v>
      </c>
      <c r="O397" s="94"/>
      <c r="P397" s="260">
        <f>O397*H397</f>
        <v>0</v>
      </c>
      <c r="Q397" s="260">
        <v>0</v>
      </c>
      <c r="R397" s="260">
        <f>Q397*H397</f>
        <v>0</v>
      </c>
      <c r="S397" s="260">
        <v>0</v>
      </c>
      <c r="T397" s="261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62" t="s">
        <v>308</v>
      </c>
      <c r="AT397" s="262" t="s">
        <v>196</v>
      </c>
      <c r="AU397" s="262" t="s">
        <v>92</v>
      </c>
      <c r="AY397" s="18" t="s">
        <v>195</v>
      </c>
      <c r="BE397" s="154">
        <f>IF(N397="základní",J397,0)</f>
        <v>0</v>
      </c>
      <c r="BF397" s="154">
        <f>IF(N397="snížená",J397,0)</f>
        <v>0</v>
      </c>
      <c r="BG397" s="154">
        <f>IF(N397="zákl. přenesená",J397,0)</f>
        <v>0</v>
      </c>
      <c r="BH397" s="154">
        <f>IF(N397="sníž. přenesená",J397,0)</f>
        <v>0</v>
      </c>
      <c r="BI397" s="154">
        <f>IF(N397="nulová",J397,0)</f>
        <v>0</v>
      </c>
      <c r="BJ397" s="18" t="s">
        <v>90</v>
      </c>
      <c r="BK397" s="154">
        <f>ROUND(I397*H397,2)</f>
        <v>0</v>
      </c>
      <c r="BL397" s="18" t="s">
        <v>308</v>
      </c>
      <c r="BM397" s="262" t="s">
        <v>2733</v>
      </c>
    </row>
    <row r="398" spans="1:47" s="2" customFormat="1" ht="12">
      <c r="A398" s="41"/>
      <c r="B398" s="42"/>
      <c r="C398" s="43"/>
      <c r="D398" s="263" t="s">
        <v>202</v>
      </c>
      <c r="E398" s="43"/>
      <c r="F398" s="264" t="s">
        <v>2732</v>
      </c>
      <c r="G398" s="43"/>
      <c r="H398" s="43"/>
      <c r="I398" s="221"/>
      <c r="J398" s="43"/>
      <c r="K398" s="43"/>
      <c r="L398" s="44"/>
      <c r="M398" s="265"/>
      <c r="N398" s="266"/>
      <c r="O398" s="94"/>
      <c r="P398" s="94"/>
      <c r="Q398" s="94"/>
      <c r="R398" s="94"/>
      <c r="S398" s="94"/>
      <c r="T398" s="95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18" t="s">
        <v>202</v>
      </c>
      <c r="AU398" s="18" t="s">
        <v>92</v>
      </c>
    </row>
    <row r="399" spans="1:65" s="2" customFormat="1" ht="16.5" customHeight="1">
      <c r="A399" s="41"/>
      <c r="B399" s="42"/>
      <c r="C399" s="250" t="s">
        <v>881</v>
      </c>
      <c r="D399" s="250" t="s">
        <v>196</v>
      </c>
      <c r="E399" s="251" t="s">
        <v>2734</v>
      </c>
      <c r="F399" s="252" t="s">
        <v>2735</v>
      </c>
      <c r="G399" s="253" t="s">
        <v>215</v>
      </c>
      <c r="H399" s="254">
        <v>150</v>
      </c>
      <c r="I399" s="255"/>
      <c r="J399" s="256">
        <f>ROUND(I399*H399,2)</f>
        <v>0</v>
      </c>
      <c r="K399" s="257"/>
      <c r="L399" s="44"/>
      <c r="M399" s="258" t="s">
        <v>1</v>
      </c>
      <c r="N399" s="259" t="s">
        <v>47</v>
      </c>
      <c r="O399" s="94"/>
      <c r="P399" s="260">
        <f>O399*H399</f>
        <v>0</v>
      </c>
      <c r="Q399" s="260">
        <v>0</v>
      </c>
      <c r="R399" s="260">
        <f>Q399*H399</f>
        <v>0</v>
      </c>
      <c r="S399" s="260">
        <v>0</v>
      </c>
      <c r="T399" s="261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62" t="s">
        <v>308</v>
      </c>
      <c r="AT399" s="262" t="s">
        <v>196</v>
      </c>
      <c r="AU399" s="262" t="s">
        <v>92</v>
      </c>
      <c r="AY399" s="18" t="s">
        <v>195</v>
      </c>
      <c r="BE399" s="154">
        <f>IF(N399="základní",J399,0)</f>
        <v>0</v>
      </c>
      <c r="BF399" s="154">
        <f>IF(N399="snížená",J399,0)</f>
        <v>0</v>
      </c>
      <c r="BG399" s="154">
        <f>IF(N399="zákl. přenesená",J399,0)</f>
        <v>0</v>
      </c>
      <c r="BH399" s="154">
        <f>IF(N399="sníž. přenesená",J399,0)</f>
        <v>0</v>
      </c>
      <c r="BI399" s="154">
        <f>IF(N399="nulová",J399,0)</f>
        <v>0</v>
      </c>
      <c r="BJ399" s="18" t="s">
        <v>90</v>
      </c>
      <c r="BK399" s="154">
        <f>ROUND(I399*H399,2)</f>
        <v>0</v>
      </c>
      <c r="BL399" s="18" t="s">
        <v>308</v>
      </c>
      <c r="BM399" s="262" t="s">
        <v>2736</v>
      </c>
    </row>
    <row r="400" spans="1:47" s="2" customFormat="1" ht="12">
      <c r="A400" s="41"/>
      <c r="B400" s="42"/>
      <c r="C400" s="43"/>
      <c r="D400" s="263" t="s">
        <v>202</v>
      </c>
      <c r="E400" s="43"/>
      <c r="F400" s="264" t="s">
        <v>2735</v>
      </c>
      <c r="G400" s="43"/>
      <c r="H400" s="43"/>
      <c r="I400" s="221"/>
      <c r="J400" s="43"/>
      <c r="K400" s="43"/>
      <c r="L400" s="44"/>
      <c r="M400" s="265"/>
      <c r="N400" s="266"/>
      <c r="O400" s="94"/>
      <c r="P400" s="94"/>
      <c r="Q400" s="94"/>
      <c r="R400" s="94"/>
      <c r="S400" s="94"/>
      <c r="T400" s="95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8" t="s">
        <v>202</v>
      </c>
      <c r="AU400" s="18" t="s">
        <v>92</v>
      </c>
    </row>
    <row r="401" spans="1:65" s="2" customFormat="1" ht="21.75" customHeight="1">
      <c r="A401" s="41"/>
      <c r="B401" s="42"/>
      <c r="C401" s="278" t="s">
        <v>885</v>
      </c>
      <c r="D401" s="278" t="s">
        <v>206</v>
      </c>
      <c r="E401" s="279" t="s">
        <v>2737</v>
      </c>
      <c r="F401" s="280" t="s">
        <v>2738</v>
      </c>
      <c r="G401" s="281" t="s">
        <v>215</v>
      </c>
      <c r="H401" s="282">
        <v>65</v>
      </c>
      <c r="I401" s="283"/>
      <c r="J401" s="284">
        <f>ROUND(I401*H401,2)</f>
        <v>0</v>
      </c>
      <c r="K401" s="285"/>
      <c r="L401" s="286"/>
      <c r="M401" s="287" t="s">
        <v>1</v>
      </c>
      <c r="N401" s="288" t="s">
        <v>47</v>
      </c>
      <c r="O401" s="94"/>
      <c r="P401" s="260">
        <f>O401*H401</f>
        <v>0</v>
      </c>
      <c r="Q401" s="260">
        <v>0</v>
      </c>
      <c r="R401" s="260">
        <f>Q401*H401</f>
        <v>0</v>
      </c>
      <c r="S401" s="260">
        <v>0</v>
      </c>
      <c r="T401" s="261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62" t="s">
        <v>405</v>
      </c>
      <c r="AT401" s="262" t="s">
        <v>206</v>
      </c>
      <c r="AU401" s="262" t="s">
        <v>92</v>
      </c>
      <c r="AY401" s="18" t="s">
        <v>195</v>
      </c>
      <c r="BE401" s="154">
        <f>IF(N401="základní",J401,0)</f>
        <v>0</v>
      </c>
      <c r="BF401" s="154">
        <f>IF(N401="snížená",J401,0)</f>
        <v>0</v>
      </c>
      <c r="BG401" s="154">
        <f>IF(N401="zákl. přenesená",J401,0)</f>
        <v>0</v>
      </c>
      <c r="BH401" s="154">
        <f>IF(N401="sníž. přenesená",J401,0)</f>
        <v>0</v>
      </c>
      <c r="BI401" s="154">
        <f>IF(N401="nulová",J401,0)</f>
        <v>0</v>
      </c>
      <c r="BJ401" s="18" t="s">
        <v>90</v>
      </c>
      <c r="BK401" s="154">
        <f>ROUND(I401*H401,2)</f>
        <v>0</v>
      </c>
      <c r="BL401" s="18" t="s">
        <v>308</v>
      </c>
      <c r="BM401" s="262" t="s">
        <v>2739</v>
      </c>
    </row>
    <row r="402" spans="1:47" s="2" customFormat="1" ht="12">
      <c r="A402" s="41"/>
      <c r="B402" s="42"/>
      <c r="C402" s="43"/>
      <c r="D402" s="263" t="s">
        <v>202</v>
      </c>
      <c r="E402" s="43"/>
      <c r="F402" s="264" t="s">
        <v>2738</v>
      </c>
      <c r="G402" s="43"/>
      <c r="H402" s="43"/>
      <c r="I402" s="221"/>
      <c r="J402" s="43"/>
      <c r="K402" s="43"/>
      <c r="L402" s="44"/>
      <c r="M402" s="265"/>
      <c r="N402" s="266"/>
      <c r="O402" s="94"/>
      <c r="P402" s="94"/>
      <c r="Q402" s="94"/>
      <c r="R402" s="94"/>
      <c r="S402" s="94"/>
      <c r="T402" s="95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8" t="s">
        <v>202</v>
      </c>
      <c r="AU402" s="18" t="s">
        <v>92</v>
      </c>
    </row>
    <row r="403" spans="1:65" s="2" customFormat="1" ht="16.5" customHeight="1">
      <c r="A403" s="41"/>
      <c r="B403" s="42"/>
      <c r="C403" s="278" t="s">
        <v>891</v>
      </c>
      <c r="D403" s="278" t="s">
        <v>206</v>
      </c>
      <c r="E403" s="279" t="s">
        <v>2740</v>
      </c>
      <c r="F403" s="280" t="s">
        <v>2741</v>
      </c>
      <c r="G403" s="281" t="s">
        <v>353</v>
      </c>
      <c r="H403" s="282">
        <v>65</v>
      </c>
      <c r="I403" s="283"/>
      <c r="J403" s="284">
        <f>ROUND(I403*H403,2)</f>
        <v>0</v>
      </c>
      <c r="K403" s="285"/>
      <c r="L403" s="286"/>
      <c r="M403" s="287" t="s">
        <v>1</v>
      </c>
      <c r="N403" s="288" t="s">
        <v>47</v>
      </c>
      <c r="O403" s="94"/>
      <c r="P403" s="260">
        <f>O403*H403</f>
        <v>0</v>
      </c>
      <c r="Q403" s="260">
        <v>0.00023</v>
      </c>
      <c r="R403" s="260">
        <f>Q403*H403</f>
        <v>0.01495</v>
      </c>
      <c r="S403" s="260">
        <v>0</v>
      </c>
      <c r="T403" s="261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62" t="s">
        <v>405</v>
      </c>
      <c r="AT403" s="262" t="s">
        <v>206</v>
      </c>
      <c r="AU403" s="262" t="s">
        <v>92</v>
      </c>
      <c r="AY403" s="18" t="s">
        <v>195</v>
      </c>
      <c r="BE403" s="154">
        <f>IF(N403="základní",J403,0)</f>
        <v>0</v>
      </c>
      <c r="BF403" s="154">
        <f>IF(N403="snížená",J403,0)</f>
        <v>0</v>
      </c>
      <c r="BG403" s="154">
        <f>IF(N403="zákl. přenesená",J403,0)</f>
        <v>0</v>
      </c>
      <c r="BH403" s="154">
        <f>IF(N403="sníž. přenesená",J403,0)</f>
        <v>0</v>
      </c>
      <c r="BI403" s="154">
        <f>IF(N403="nulová",J403,0)</f>
        <v>0</v>
      </c>
      <c r="BJ403" s="18" t="s">
        <v>90</v>
      </c>
      <c r="BK403" s="154">
        <f>ROUND(I403*H403,2)</f>
        <v>0</v>
      </c>
      <c r="BL403" s="18" t="s">
        <v>308</v>
      </c>
      <c r="BM403" s="262" t="s">
        <v>2742</v>
      </c>
    </row>
    <row r="404" spans="1:47" s="2" customFormat="1" ht="12">
      <c r="A404" s="41"/>
      <c r="B404" s="42"/>
      <c r="C404" s="43"/>
      <c r="D404" s="263" t="s">
        <v>202</v>
      </c>
      <c r="E404" s="43"/>
      <c r="F404" s="264" t="s">
        <v>2741</v>
      </c>
      <c r="G404" s="43"/>
      <c r="H404" s="43"/>
      <c r="I404" s="221"/>
      <c r="J404" s="43"/>
      <c r="K404" s="43"/>
      <c r="L404" s="44"/>
      <c r="M404" s="265"/>
      <c r="N404" s="266"/>
      <c r="O404" s="94"/>
      <c r="P404" s="94"/>
      <c r="Q404" s="94"/>
      <c r="R404" s="94"/>
      <c r="S404" s="94"/>
      <c r="T404" s="95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8" t="s">
        <v>202</v>
      </c>
      <c r="AU404" s="18" t="s">
        <v>92</v>
      </c>
    </row>
    <row r="405" spans="1:65" s="2" customFormat="1" ht="16.5" customHeight="1">
      <c r="A405" s="41"/>
      <c r="B405" s="42"/>
      <c r="C405" s="278" t="s">
        <v>895</v>
      </c>
      <c r="D405" s="278" t="s">
        <v>206</v>
      </c>
      <c r="E405" s="279" t="s">
        <v>2743</v>
      </c>
      <c r="F405" s="280" t="s">
        <v>2744</v>
      </c>
      <c r="G405" s="281" t="s">
        <v>215</v>
      </c>
      <c r="H405" s="282">
        <v>85</v>
      </c>
      <c r="I405" s="283"/>
      <c r="J405" s="284">
        <f>ROUND(I405*H405,2)</f>
        <v>0</v>
      </c>
      <c r="K405" s="285"/>
      <c r="L405" s="286"/>
      <c r="M405" s="287" t="s">
        <v>1</v>
      </c>
      <c r="N405" s="288" t="s">
        <v>47</v>
      </c>
      <c r="O405" s="94"/>
      <c r="P405" s="260">
        <f>O405*H405</f>
        <v>0</v>
      </c>
      <c r="Q405" s="260">
        <v>0.00083</v>
      </c>
      <c r="R405" s="260">
        <f>Q405*H405</f>
        <v>0.07055</v>
      </c>
      <c r="S405" s="260">
        <v>0</v>
      </c>
      <c r="T405" s="261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2" t="s">
        <v>405</v>
      </c>
      <c r="AT405" s="262" t="s">
        <v>206</v>
      </c>
      <c r="AU405" s="262" t="s">
        <v>92</v>
      </c>
      <c r="AY405" s="18" t="s">
        <v>195</v>
      </c>
      <c r="BE405" s="154">
        <f>IF(N405="základní",J405,0)</f>
        <v>0</v>
      </c>
      <c r="BF405" s="154">
        <f>IF(N405="snížená",J405,0)</f>
        <v>0</v>
      </c>
      <c r="BG405" s="154">
        <f>IF(N405="zákl. přenesená",J405,0)</f>
        <v>0</v>
      </c>
      <c r="BH405" s="154">
        <f>IF(N405="sníž. přenesená",J405,0)</f>
        <v>0</v>
      </c>
      <c r="BI405" s="154">
        <f>IF(N405="nulová",J405,0)</f>
        <v>0</v>
      </c>
      <c r="BJ405" s="18" t="s">
        <v>90</v>
      </c>
      <c r="BK405" s="154">
        <f>ROUND(I405*H405,2)</f>
        <v>0</v>
      </c>
      <c r="BL405" s="18" t="s">
        <v>308</v>
      </c>
      <c r="BM405" s="262" t="s">
        <v>2745</v>
      </c>
    </row>
    <row r="406" spans="1:47" s="2" customFormat="1" ht="12">
      <c r="A406" s="41"/>
      <c r="B406" s="42"/>
      <c r="C406" s="43"/>
      <c r="D406" s="263" t="s">
        <v>202</v>
      </c>
      <c r="E406" s="43"/>
      <c r="F406" s="264" t="s">
        <v>2744</v>
      </c>
      <c r="G406" s="43"/>
      <c r="H406" s="43"/>
      <c r="I406" s="221"/>
      <c r="J406" s="43"/>
      <c r="K406" s="43"/>
      <c r="L406" s="44"/>
      <c r="M406" s="265"/>
      <c r="N406" s="266"/>
      <c r="O406" s="94"/>
      <c r="P406" s="94"/>
      <c r="Q406" s="94"/>
      <c r="R406" s="94"/>
      <c r="S406" s="94"/>
      <c r="T406" s="95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18" t="s">
        <v>202</v>
      </c>
      <c r="AU406" s="18" t="s">
        <v>92</v>
      </c>
    </row>
    <row r="407" spans="1:65" s="2" customFormat="1" ht="16.5" customHeight="1">
      <c r="A407" s="41"/>
      <c r="B407" s="42"/>
      <c r="C407" s="278" t="s">
        <v>899</v>
      </c>
      <c r="D407" s="278" t="s">
        <v>206</v>
      </c>
      <c r="E407" s="279" t="s">
        <v>2746</v>
      </c>
      <c r="F407" s="280" t="s">
        <v>2747</v>
      </c>
      <c r="G407" s="281" t="s">
        <v>353</v>
      </c>
      <c r="H407" s="282">
        <v>85</v>
      </c>
      <c r="I407" s="283"/>
      <c r="J407" s="284">
        <f>ROUND(I407*H407,2)</f>
        <v>0</v>
      </c>
      <c r="K407" s="285"/>
      <c r="L407" s="286"/>
      <c r="M407" s="287" t="s">
        <v>1</v>
      </c>
      <c r="N407" s="288" t="s">
        <v>47</v>
      </c>
      <c r="O407" s="94"/>
      <c r="P407" s="260">
        <f>O407*H407</f>
        <v>0</v>
      </c>
      <c r="Q407" s="260">
        <v>0.00027</v>
      </c>
      <c r="R407" s="260">
        <f>Q407*H407</f>
        <v>0.02295</v>
      </c>
      <c r="S407" s="260">
        <v>0</v>
      </c>
      <c r="T407" s="261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62" t="s">
        <v>405</v>
      </c>
      <c r="AT407" s="262" t="s">
        <v>206</v>
      </c>
      <c r="AU407" s="262" t="s">
        <v>92</v>
      </c>
      <c r="AY407" s="18" t="s">
        <v>195</v>
      </c>
      <c r="BE407" s="154">
        <f>IF(N407="základní",J407,0)</f>
        <v>0</v>
      </c>
      <c r="BF407" s="154">
        <f>IF(N407="snížená",J407,0)</f>
        <v>0</v>
      </c>
      <c r="BG407" s="154">
        <f>IF(N407="zákl. přenesená",J407,0)</f>
        <v>0</v>
      </c>
      <c r="BH407" s="154">
        <f>IF(N407="sníž. přenesená",J407,0)</f>
        <v>0</v>
      </c>
      <c r="BI407" s="154">
        <f>IF(N407="nulová",J407,0)</f>
        <v>0</v>
      </c>
      <c r="BJ407" s="18" t="s">
        <v>90</v>
      </c>
      <c r="BK407" s="154">
        <f>ROUND(I407*H407,2)</f>
        <v>0</v>
      </c>
      <c r="BL407" s="18" t="s">
        <v>308</v>
      </c>
      <c r="BM407" s="262" t="s">
        <v>2748</v>
      </c>
    </row>
    <row r="408" spans="1:47" s="2" customFormat="1" ht="12">
      <c r="A408" s="41"/>
      <c r="B408" s="42"/>
      <c r="C408" s="43"/>
      <c r="D408" s="263" t="s">
        <v>202</v>
      </c>
      <c r="E408" s="43"/>
      <c r="F408" s="264" t="s">
        <v>2747</v>
      </c>
      <c r="G408" s="43"/>
      <c r="H408" s="43"/>
      <c r="I408" s="221"/>
      <c r="J408" s="43"/>
      <c r="K408" s="43"/>
      <c r="L408" s="44"/>
      <c r="M408" s="265"/>
      <c r="N408" s="266"/>
      <c r="O408" s="94"/>
      <c r="P408" s="94"/>
      <c r="Q408" s="94"/>
      <c r="R408" s="94"/>
      <c r="S408" s="94"/>
      <c r="T408" s="95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18" t="s">
        <v>202</v>
      </c>
      <c r="AU408" s="18" t="s">
        <v>92</v>
      </c>
    </row>
    <row r="409" spans="1:65" s="2" customFormat="1" ht="33" customHeight="1">
      <c r="A409" s="41"/>
      <c r="B409" s="42"/>
      <c r="C409" s="250" t="s">
        <v>904</v>
      </c>
      <c r="D409" s="250" t="s">
        <v>196</v>
      </c>
      <c r="E409" s="251" t="s">
        <v>2749</v>
      </c>
      <c r="F409" s="252" t="s">
        <v>2750</v>
      </c>
      <c r="G409" s="253" t="s">
        <v>353</v>
      </c>
      <c r="H409" s="254">
        <v>2</v>
      </c>
      <c r="I409" s="255"/>
      <c r="J409" s="256">
        <f>ROUND(I409*H409,2)</f>
        <v>0</v>
      </c>
      <c r="K409" s="257"/>
      <c r="L409" s="44"/>
      <c r="M409" s="258" t="s">
        <v>1</v>
      </c>
      <c r="N409" s="259" t="s">
        <v>47</v>
      </c>
      <c r="O409" s="94"/>
      <c r="P409" s="260">
        <f>O409*H409</f>
        <v>0</v>
      </c>
      <c r="Q409" s="260">
        <v>4E-05</v>
      </c>
      <c r="R409" s="260">
        <f>Q409*H409</f>
        <v>8E-05</v>
      </c>
      <c r="S409" s="260">
        <v>0</v>
      </c>
      <c r="T409" s="261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62" t="s">
        <v>308</v>
      </c>
      <c r="AT409" s="262" t="s">
        <v>196</v>
      </c>
      <c r="AU409" s="262" t="s">
        <v>92</v>
      </c>
      <c r="AY409" s="18" t="s">
        <v>195</v>
      </c>
      <c r="BE409" s="154">
        <f>IF(N409="základní",J409,0)</f>
        <v>0</v>
      </c>
      <c r="BF409" s="154">
        <f>IF(N409="snížená",J409,0)</f>
        <v>0</v>
      </c>
      <c r="BG409" s="154">
        <f>IF(N409="zákl. přenesená",J409,0)</f>
        <v>0</v>
      </c>
      <c r="BH409" s="154">
        <f>IF(N409="sníž. přenesená",J409,0)</f>
        <v>0</v>
      </c>
      <c r="BI409" s="154">
        <f>IF(N409="nulová",J409,0)</f>
        <v>0</v>
      </c>
      <c r="BJ409" s="18" t="s">
        <v>90</v>
      </c>
      <c r="BK409" s="154">
        <f>ROUND(I409*H409,2)</f>
        <v>0</v>
      </c>
      <c r="BL409" s="18" t="s">
        <v>308</v>
      </c>
      <c r="BM409" s="262" t="s">
        <v>2751</v>
      </c>
    </row>
    <row r="410" spans="1:47" s="2" customFormat="1" ht="12">
      <c r="A410" s="41"/>
      <c r="B410" s="42"/>
      <c r="C410" s="43"/>
      <c r="D410" s="263" t="s">
        <v>202</v>
      </c>
      <c r="E410" s="43"/>
      <c r="F410" s="264" t="s">
        <v>2750</v>
      </c>
      <c r="G410" s="43"/>
      <c r="H410" s="43"/>
      <c r="I410" s="221"/>
      <c r="J410" s="43"/>
      <c r="K410" s="43"/>
      <c r="L410" s="44"/>
      <c r="M410" s="265"/>
      <c r="N410" s="266"/>
      <c r="O410" s="94"/>
      <c r="P410" s="94"/>
      <c r="Q410" s="94"/>
      <c r="R410" s="94"/>
      <c r="S410" s="94"/>
      <c r="T410" s="95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18" t="s">
        <v>202</v>
      </c>
      <c r="AU410" s="18" t="s">
        <v>92</v>
      </c>
    </row>
    <row r="411" spans="1:65" s="2" customFormat="1" ht="24.15" customHeight="1">
      <c r="A411" s="41"/>
      <c r="B411" s="42"/>
      <c r="C411" s="250" t="s">
        <v>909</v>
      </c>
      <c r="D411" s="250" t="s">
        <v>196</v>
      </c>
      <c r="E411" s="251" t="s">
        <v>2752</v>
      </c>
      <c r="F411" s="252" t="s">
        <v>2753</v>
      </c>
      <c r="G411" s="253" t="s">
        <v>353</v>
      </c>
      <c r="H411" s="254">
        <v>1</v>
      </c>
      <c r="I411" s="255"/>
      <c r="J411" s="256">
        <f>ROUND(I411*H411,2)</f>
        <v>0</v>
      </c>
      <c r="K411" s="257"/>
      <c r="L411" s="44"/>
      <c r="M411" s="258" t="s">
        <v>1</v>
      </c>
      <c r="N411" s="259" t="s">
        <v>47</v>
      </c>
      <c r="O411" s="94"/>
      <c r="P411" s="260">
        <f>O411*H411</f>
        <v>0</v>
      </c>
      <c r="Q411" s="260">
        <v>0</v>
      </c>
      <c r="R411" s="260">
        <f>Q411*H411</f>
        <v>0</v>
      </c>
      <c r="S411" s="260">
        <v>0</v>
      </c>
      <c r="T411" s="261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62" t="s">
        <v>308</v>
      </c>
      <c r="AT411" s="262" t="s">
        <v>196</v>
      </c>
      <c r="AU411" s="262" t="s">
        <v>92</v>
      </c>
      <c r="AY411" s="18" t="s">
        <v>195</v>
      </c>
      <c r="BE411" s="154">
        <f>IF(N411="základní",J411,0)</f>
        <v>0</v>
      </c>
      <c r="BF411" s="154">
        <f>IF(N411="snížená",J411,0)</f>
        <v>0</v>
      </c>
      <c r="BG411" s="154">
        <f>IF(N411="zákl. přenesená",J411,0)</f>
        <v>0</v>
      </c>
      <c r="BH411" s="154">
        <f>IF(N411="sníž. přenesená",J411,0)</f>
        <v>0</v>
      </c>
      <c r="BI411" s="154">
        <f>IF(N411="nulová",J411,0)</f>
        <v>0</v>
      </c>
      <c r="BJ411" s="18" t="s">
        <v>90</v>
      </c>
      <c r="BK411" s="154">
        <f>ROUND(I411*H411,2)</f>
        <v>0</v>
      </c>
      <c r="BL411" s="18" t="s">
        <v>308</v>
      </c>
      <c r="BM411" s="262" t="s">
        <v>2754</v>
      </c>
    </row>
    <row r="412" spans="1:47" s="2" customFormat="1" ht="12">
      <c r="A412" s="41"/>
      <c r="B412" s="42"/>
      <c r="C412" s="43"/>
      <c r="D412" s="263" t="s">
        <v>202</v>
      </c>
      <c r="E412" s="43"/>
      <c r="F412" s="264" t="s">
        <v>2753</v>
      </c>
      <c r="G412" s="43"/>
      <c r="H412" s="43"/>
      <c r="I412" s="221"/>
      <c r="J412" s="43"/>
      <c r="K412" s="43"/>
      <c r="L412" s="44"/>
      <c r="M412" s="265"/>
      <c r="N412" s="266"/>
      <c r="O412" s="94"/>
      <c r="P412" s="94"/>
      <c r="Q412" s="94"/>
      <c r="R412" s="94"/>
      <c r="S412" s="94"/>
      <c r="T412" s="95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18" t="s">
        <v>202</v>
      </c>
      <c r="AU412" s="18" t="s">
        <v>92</v>
      </c>
    </row>
    <row r="413" spans="1:65" s="2" customFormat="1" ht="24.15" customHeight="1">
      <c r="A413" s="41"/>
      <c r="B413" s="42"/>
      <c r="C413" s="278" t="s">
        <v>915</v>
      </c>
      <c r="D413" s="278" t="s">
        <v>206</v>
      </c>
      <c r="E413" s="279" t="s">
        <v>2755</v>
      </c>
      <c r="F413" s="280" t="s">
        <v>2756</v>
      </c>
      <c r="G413" s="281" t="s">
        <v>353</v>
      </c>
      <c r="H413" s="282">
        <v>1</v>
      </c>
      <c r="I413" s="283"/>
      <c r="J413" s="284">
        <f>ROUND(I413*H413,2)</f>
        <v>0</v>
      </c>
      <c r="K413" s="285"/>
      <c r="L413" s="286"/>
      <c r="M413" s="287" t="s">
        <v>1</v>
      </c>
      <c r="N413" s="288" t="s">
        <v>47</v>
      </c>
      <c r="O413" s="94"/>
      <c r="P413" s="260">
        <f>O413*H413</f>
        <v>0</v>
      </c>
      <c r="Q413" s="260">
        <v>0.007</v>
      </c>
      <c r="R413" s="260">
        <f>Q413*H413</f>
        <v>0.007</v>
      </c>
      <c r="S413" s="260">
        <v>0</v>
      </c>
      <c r="T413" s="261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62" t="s">
        <v>405</v>
      </c>
      <c r="AT413" s="262" t="s">
        <v>206</v>
      </c>
      <c r="AU413" s="262" t="s">
        <v>92</v>
      </c>
      <c r="AY413" s="18" t="s">
        <v>195</v>
      </c>
      <c r="BE413" s="154">
        <f>IF(N413="základní",J413,0)</f>
        <v>0</v>
      </c>
      <c r="BF413" s="154">
        <f>IF(N413="snížená",J413,0)</f>
        <v>0</v>
      </c>
      <c r="BG413" s="154">
        <f>IF(N413="zákl. přenesená",J413,0)</f>
        <v>0</v>
      </c>
      <c r="BH413" s="154">
        <f>IF(N413="sníž. přenesená",J413,0)</f>
        <v>0</v>
      </c>
      <c r="BI413" s="154">
        <f>IF(N413="nulová",J413,0)</f>
        <v>0</v>
      </c>
      <c r="BJ413" s="18" t="s">
        <v>90</v>
      </c>
      <c r="BK413" s="154">
        <f>ROUND(I413*H413,2)</f>
        <v>0</v>
      </c>
      <c r="BL413" s="18" t="s">
        <v>308</v>
      </c>
      <c r="BM413" s="262" t="s">
        <v>2757</v>
      </c>
    </row>
    <row r="414" spans="1:47" s="2" customFormat="1" ht="12">
      <c r="A414" s="41"/>
      <c r="B414" s="42"/>
      <c r="C414" s="43"/>
      <c r="D414" s="263" t="s">
        <v>202</v>
      </c>
      <c r="E414" s="43"/>
      <c r="F414" s="264" t="s">
        <v>2756</v>
      </c>
      <c r="G414" s="43"/>
      <c r="H414" s="43"/>
      <c r="I414" s="221"/>
      <c r="J414" s="43"/>
      <c r="K414" s="43"/>
      <c r="L414" s="44"/>
      <c r="M414" s="265"/>
      <c r="N414" s="266"/>
      <c r="O414" s="94"/>
      <c r="P414" s="94"/>
      <c r="Q414" s="94"/>
      <c r="R414" s="94"/>
      <c r="S414" s="94"/>
      <c r="T414" s="95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18" t="s">
        <v>202</v>
      </c>
      <c r="AU414" s="18" t="s">
        <v>92</v>
      </c>
    </row>
    <row r="415" spans="1:65" s="2" customFormat="1" ht="21.75" customHeight="1">
      <c r="A415" s="41"/>
      <c r="B415" s="42"/>
      <c r="C415" s="250" t="s">
        <v>919</v>
      </c>
      <c r="D415" s="250" t="s">
        <v>196</v>
      </c>
      <c r="E415" s="251" t="s">
        <v>2758</v>
      </c>
      <c r="F415" s="252" t="s">
        <v>2759</v>
      </c>
      <c r="G415" s="253" t="s">
        <v>353</v>
      </c>
      <c r="H415" s="254">
        <v>1</v>
      </c>
      <c r="I415" s="255"/>
      <c r="J415" s="256">
        <f>ROUND(I415*H415,2)</f>
        <v>0</v>
      </c>
      <c r="K415" s="257"/>
      <c r="L415" s="44"/>
      <c r="M415" s="258" t="s">
        <v>1</v>
      </c>
      <c r="N415" s="259" t="s">
        <v>47</v>
      </c>
      <c r="O415" s="94"/>
      <c r="P415" s="260">
        <f>O415*H415</f>
        <v>0</v>
      </c>
      <c r="Q415" s="260">
        <v>0</v>
      </c>
      <c r="R415" s="260">
        <f>Q415*H415</f>
        <v>0</v>
      </c>
      <c r="S415" s="260">
        <v>0</v>
      </c>
      <c r="T415" s="261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62" t="s">
        <v>308</v>
      </c>
      <c r="AT415" s="262" t="s">
        <v>196</v>
      </c>
      <c r="AU415" s="262" t="s">
        <v>92</v>
      </c>
      <c r="AY415" s="18" t="s">
        <v>195</v>
      </c>
      <c r="BE415" s="154">
        <f>IF(N415="základní",J415,0)</f>
        <v>0</v>
      </c>
      <c r="BF415" s="154">
        <f>IF(N415="snížená",J415,0)</f>
        <v>0</v>
      </c>
      <c r="BG415" s="154">
        <f>IF(N415="zákl. přenesená",J415,0)</f>
        <v>0</v>
      </c>
      <c r="BH415" s="154">
        <f>IF(N415="sníž. přenesená",J415,0)</f>
        <v>0</v>
      </c>
      <c r="BI415" s="154">
        <f>IF(N415="nulová",J415,0)</f>
        <v>0</v>
      </c>
      <c r="BJ415" s="18" t="s">
        <v>90</v>
      </c>
      <c r="BK415" s="154">
        <f>ROUND(I415*H415,2)</f>
        <v>0</v>
      </c>
      <c r="BL415" s="18" t="s">
        <v>308</v>
      </c>
      <c r="BM415" s="262" t="s">
        <v>2760</v>
      </c>
    </row>
    <row r="416" spans="1:47" s="2" customFormat="1" ht="12">
      <c r="A416" s="41"/>
      <c r="B416" s="42"/>
      <c r="C416" s="43"/>
      <c r="D416" s="263" t="s">
        <v>202</v>
      </c>
      <c r="E416" s="43"/>
      <c r="F416" s="264" t="s">
        <v>2759</v>
      </c>
      <c r="G416" s="43"/>
      <c r="H416" s="43"/>
      <c r="I416" s="221"/>
      <c r="J416" s="43"/>
      <c r="K416" s="43"/>
      <c r="L416" s="44"/>
      <c r="M416" s="265"/>
      <c r="N416" s="266"/>
      <c r="O416" s="94"/>
      <c r="P416" s="94"/>
      <c r="Q416" s="94"/>
      <c r="R416" s="94"/>
      <c r="S416" s="94"/>
      <c r="T416" s="95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18" t="s">
        <v>202</v>
      </c>
      <c r="AU416" s="18" t="s">
        <v>92</v>
      </c>
    </row>
    <row r="417" spans="1:65" s="2" customFormat="1" ht="21.75" customHeight="1">
      <c r="A417" s="41"/>
      <c r="B417" s="42"/>
      <c r="C417" s="250" t="s">
        <v>924</v>
      </c>
      <c r="D417" s="250" t="s">
        <v>196</v>
      </c>
      <c r="E417" s="251" t="s">
        <v>2761</v>
      </c>
      <c r="F417" s="252" t="s">
        <v>2762</v>
      </c>
      <c r="G417" s="253" t="s">
        <v>353</v>
      </c>
      <c r="H417" s="254">
        <v>1</v>
      </c>
      <c r="I417" s="255"/>
      <c r="J417" s="256">
        <f>ROUND(I417*H417,2)</f>
        <v>0</v>
      </c>
      <c r="K417" s="257"/>
      <c r="L417" s="44"/>
      <c r="M417" s="258" t="s">
        <v>1</v>
      </c>
      <c r="N417" s="259" t="s">
        <v>47</v>
      </c>
      <c r="O417" s="94"/>
      <c r="P417" s="260">
        <f>O417*H417</f>
        <v>0</v>
      </c>
      <c r="Q417" s="260">
        <v>0</v>
      </c>
      <c r="R417" s="260">
        <f>Q417*H417</f>
        <v>0</v>
      </c>
      <c r="S417" s="260">
        <v>0</v>
      </c>
      <c r="T417" s="261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62" t="s">
        <v>308</v>
      </c>
      <c r="AT417" s="262" t="s">
        <v>196</v>
      </c>
      <c r="AU417" s="262" t="s">
        <v>92</v>
      </c>
      <c r="AY417" s="18" t="s">
        <v>195</v>
      </c>
      <c r="BE417" s="154">
        <f>IF(N417="základní",J417,0)</f>
        <v>0</v>
      </c>
      <c r="BF417" s="154">
        <f>IF(N417="snížená",J417,0)</f>
        <v>0</v>
      </c>
      <c r="BG417" s="154">
        <f>IF(N417="zákl. přenesená",J417,0)</f>
        <v>0</v>
      </c>
      <c r="BH417" s="154">
        <f>IF(N417="sníž. přenesená",J417,0)</f>
        <v>0</v>
      </c>
      <c r="BI417" s="154">
        <f>IF(N417="nulová",J417,0)</f>
        <v>0</v>
      </c>
      <c r="BJ417" s="18" t="s">
        <v>90</v>
      </c>
      <c r="BK417" s="154">
        <f>ROUND(I417*H417,2)</f>
        <v>0</v>
      </c>
      <c r="BL417" s="18" t="s">
        <v>308</v>
      </c>
      <c r="BM417" s="262" t="s">
        <v>2763</v>
      </c>
    </row>
    <row r="418" spans="1:47" s="2" customFormat="1" ht="12">
      <c r="A418" s="41"/>
      <c r="B418" s="42"/>
      <c r="C418" s="43"/>
      <c r="D418" s="263" t="s">
        <v>202</v>
      </c>
      <c r="E418" s="43"/>
      <c r="F418" s="264" t="s">
        <v>2762</v>
      </c>
      <c r="G418" s="43"/>
      <c r="H418" s="43"/>
      <c r="I418" s="221"/>
      <c r="J418" s="43"/>
      <c r="K418" s="43"/>
      <c r="L418" s="44"/>
      <c r="M418" s="265"/>
      <c r="N418" s="266"/>
      <c r="O418" s="94"/>
      <c r="P418" s="94"/>
      <c r="Q418" s="94"/>
      <c r="R418" s="94"/>
      <c r="S418" s="94"/>
      <c r="T418" s="95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18" t="s">
        <v>202</v>
      </c>
      <c r="AU418" s="18" t="s">
        <v>92</v>
      </c>
    </row>
    <row r="419" spans="1:65" s="2" customFormat="1" ht="24.15" customHeight="1">
      <c r="A419" s="41"/>
      <c r="B419" s="42"/>
      <c r="C419" s="250" t="s">
        <v>928</v>
      </c>
      <c r="D419" s="250" t="s">
        <v>196</v>
      </c>
      <c r="E419" s="251" t="s">
        <v>2764</v>
      </c>
      <c r="F419" s="252" t="s">
        <v>2765</v>
      </c>
      <c r="G419" s="253" t="s">
        <v>268</v>
      </c>
      <c r="H419" s="254">
        <v>1.246</v>
      </c>
      <c r="I419" s="255"/>
      <c r="J419" s="256">
        <f>ROUND(I419*H419,2)</f>
        <v>0</v>
      </c>
      <c r="K419" s="257"/>
      <c r="L419" s="44"/>
      <c r="M419" s="258" t="s">
        <v>1</v>
      </c>
      <c r="N419" s="259" t="s">
        <v>47</v>
      </c>
      <c r="O419" s="94"/>
      <c r="P419" s="260">
        <f>O419*H419</f>
        <v>0</v>
      </c>
      <c r="Q419" s="260">
        <v>0</v>
      </c>
      <c r="R419" s="260">
        <f>Q419*H419</f>
        <v>0</v>
      </c>
      <c r="S419" s="260">
        <v>0</v>
      </c>
      <c r="T419" s="261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62" t="s">
        <v>308</v>
      </c>
      <c r="AT419" s="262" t="s">
        <v>196</v>
      </c>
      <c r="AU419" s="262" t="s">
        <v>92</v>
      </c>
      <c r="AY419" s="18" t="s">
        <v>195</v>
      </c>
      <c r="BE419" s="154">
        <f>IF(N419="základní",J419,0)</f>
        <v>0</v>
      </c>
      <c r="BF419" s="154">
        <f>IF(N419="snížená",J419,0)</f>
        <v>0</v>
      </c>
      <c r="BG419" s="154">
        <f>IF(N419="zákl. přenesená",J419,0)</f>
        <v>0</v>
      </c>
      <c r="BH419" s="154">
        <f>IF(N419="sníž. přenesená",J419,0)</f>
        <v>0</v>
      </c>
      <c r="BI419" s="154">
        <f>IF(N419="nulová",J419,0)</f>
        <v>0</v>
      </c>
      <c r="BJ419" s="18" t="s">
        <v>90</v>
      </c>
      <c r="BK419" s="154">
        <f>ROUND(I419*H419,2)</f>
        <v>0</v>
      </c>
      <c r="BL419" s="18" t="s">
        <v>308</v>
      </c>
      <c r="BM419" s="262" t="s">
        <v>2766</v>
      </c>
    </row>
    <row r="420" spans="1:47" s="2" customFormat="1" ht="12">
      <c r="A420" s="41"/>
      <c r="B420" s="42"/>
      <c r="C420" s="43"/>
      <c r="D420" s="263" t="s">
        <v>202</v>
      </c>
      <c r="E420" s="43"/>
      <c r="F420" s="264" t="s">
        <v>2765</v>
      </c>
      <c r="G420" s="43"/>
      <c r="H420" s="43"/>
      <c r="I420" s="221"/>
      <c r="J420" s="43"/>
      <c r="K420" s="43"/>
      <c r="L420" s="44"/>
      <c r="M420" s="265"/>
      <c r="N420" s="266"/>
      <c r="O420" s="94"/>
      <c r="P420" s="94"/>
      <c r="Q420" s="94"/>
      <c r="R420" s="94"/>
      <c r="S420" s="94"/>
      <c r="T420" s="95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8" t="s">
        <v>202</v>
      </c>
      <c r="AU420" s="18" t="s">
        <v>92</v>
      </c>
    </row>
    <row r="421" spans="1:63" s="12" customFormat="1" ht="22.8" customHeight="1">
      <c r="A421" s="12"/>
      <c r="B421" s="236"/>
      <c r="C421" s="237"/>
      <c r="D421" s="238" t="s">
        <v>81</v>
      </c>
      <c r="E421" s="321" t="s">
        <v>2767</v>
      </c>
      <c r="F421" s="321" t="s">
        <v>2768</v>
      </c>
      <c r="G421" s="237"/>
      <c r="H421" s="237"/>
      <c r="I421" s="240"/>
      <c r="J421" s="322">
        <f>BK421</f>
        <v>0</v>
      </c>
      <c r="K421" s="237"/>
      <c r="L421" s="242"/>
      <c r="M421" s="243"/>
      <c r="N421" s="244"/>
      <c r="O421" s="244"/>
      <c r="P421" s="245">
        <f>SUM(P422:P438)</f>
        <v>0</v>
      </c>
      <c r="Q421" s="244"/>
      <c r="R421" s="245">
        <f>SUM(R422:R438)</f>
        <v>0.00046</v>
      </c>
      <c r="S421" s="244"/>
      <c r="T421" s="246">
        <f>SUM(T422:T438)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47" t="s">
        <v>92</v>
      </c>
      <c r="AT421" s="248" t="s">
        <v>81</v>
      </c>
      <c r="AU421" s="248" t="s">
        <v>90</v>
      </c>
      <c r="AY421" s="247" t="s">
        <v>195</v>
      </c>
      <c r="BK421" s="249">
        <f>SUM(BK422:BK438)</f>
        <v>0</v>
      </c>
    </row>
    <row r="422" spans="1:65" s="2" customFormat="1" ht="21.75" customHeight="1">
      <c r="A422" s="41"/>
      <c r="B422" s="42"/>
      <c r="C422" s="250" t="s">
        <v>933</v>
      </c>
      <c r="D422" s="250" t="s">
        <v>196</v>
      </c>
      <c r="E422" s="251" t="s">
        <v>2769</v>
      </c>
      <c r="F422" s="252" t="s">
        <v>2770</v>
      </c>
      <c r="G422" s="253" t="s">
        <v>215</v>
      </c>
      <c r="H422" s="254">
        <v>20</v>
      </c>
      <c r="I422" s="255"/>
      <c r="J422" s="256">
        <f>ROUND(I422*H422,2)</f>
        <v>0</v>
      </c>
      <c r="K422" s="257"/>
      <c r="L422" s="44"/>
      <c r="M422" s="258" t="s">
        <v>1</v>
      </c>
      <c r="N422" s="259" t="s">
        <v>47</v>
      </c>
      <c r="O422" s="94"/>
      <c r="P422" s="260">
        <f>O422*H422</f>
        <v>0</v>
      </c>
      <c r="Q422" s="260">
        <v>0</v>
      </c>
      <c r="R422" s="260">
        <f>Q422*H422</f>
        <v>0</v>
      </c>
      <c r="S422" s="260">
        <v>0</v>
      </c>
      <c r="T422" s="261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62" t="s">
        <v>308</v>
      </c>
      <c r="AT422" s="262" t="s">
        <v>196</v>
      </c>
      <c r="AU422" s="262" t="s">
        <v>92</v>
      </c>
      <c r="AY422" s="18" t="s">
        <v>195</v>
      </c>
      <c r="BE422" s="154">
        <f>IF(N422="základní",J422,0)</f>
        <v>0</v>
      </c>
      <c r="BF422" s="154">
        <f>IF(N422="snížená",J422,0)</f>
        <v>0</v>
      </c>
      <c r="BG422" s="154">
        <f>IF(N422="zákl. přenesená",J422,0)</f>
        <v>0</v>
      </c>
      <c r="BH422" s="154">
        <f>IF(N422="sníž. přenesená",J422,0)</f>
        <v>0</v>
      </c>
      <c r="BI422" s="154">
        <f>IF(N422="nulová",J422,0)</f>
        <v>0</v>
      </c>
      <c r="BJ422" s="18" t="s">
        <v>90</v>
      </c>
      <c r="BK422" s="154">
        <f>ROUND(I422*H422,2)</f>
        <v>0</v>
      </c>
      <c r="BL422" s="18" t="s">
        <v>308</v>
      </c>
      <c r="BM422" s="262" t="s">
        <v>2771</v>
      </c>
    </row>
    <row r="423" spans="1:47" s="2" customFormat="1" ht="12">
      <c r="A423" s="41"/>
      <c r="B423" s="42"/>
      <c r="C423" s="43"/>
      <c r="D423" s="263" t="s">
        <v>202</v>
      </c>
      <c r="E423" s="43"/>
      <c r="F423" s="264" t="s">
        <v>2770</v>
      </c>
      <c r="G423" s="43"/>
      <c r="H423" s="43"/>
      <c r="I423" s="221"/>
      <c r="J423" s="43"/>
      <c r="K423" s="43"/>
      <c r="L423" s="44"/>
      <c r="M423" s="265"/>
      <c r="N423" s="266"/>
      <c r="O423" s="94"/>
      <c r="P423" s="94"/>
      <c r="Q423" s="94"/>
      <c r="R423" s="94"/>
      <c r="S423" s="94"/>
      <c r="T423" s="95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18" t="s">
        <v>202</v>
      </c>
      <c r="AU423" s="18" t="s">
        <v>92</v>
      </c>
    </row>
    <row r="424" spans="1:65" s="2" customFormat="1" ht="16.5" customHeight="1">
      <c r="A424" s="41"/>
      <c r="B424" s="42"/>
      <c r="C424" s="278" t="s">
        <v>937</v>
      </c>
      <c r="D424" s="278" t="s">
        <v>206</v>
      </c>
      <c r="E424" s="279" t="s">
        <v>2772</v>
      </c>
      <c r="F424" s="280" t="s">
        <v>2773</v>
      </c>
      <c r="G424" s="281" t="s">
        <v>215</v>
      </c>
      <c r="H424" s="282">
        <v>24</v>
      </c>
      <c r="I424" s="283"/>
      <c r="J424" s="284">
        <f>ROUND(I424*H424,2)</f>
        <v>0</v>
      </c>
      <c r="K424" s="285"/>
      <c r="L424" s="286"/>
      <c r="M424" s="287" t="s">
        <v>1</v>
      </c>
      <c r="N424" s="288" t="s">
        <v>47</v>
      </c>
      <c r="O424" s="94"/>
      <c r="P424" s="260">
        <f>O424*H424</f>
        <v>0</v>
      </c>
      <c r="Q424" s="260">
        <v>0</v>
      </c>
      <c r="R424" s="260">
        <f>Q424*H424</f>
        <v>0</v>
      </c>
      <c r="S424" s="260">
        <v>0</v>
      </c>
      <c r="T424" s="261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62" t="s">
        <v>405</v>
      </c>
      <c r="AT424" s="262" t="s">
        <v>206</v>
      </c>
      <c r="AU424" s="262" t="s">
        <v>92</v>
      </c>
      <c r="AY424" s="18" t="s">
        <v>195</v>
      </c>
      <c r="BE424" s="154">
        <f>IF(N424="základní",J424,0)</f>
        <v>0</v>
      </c>
      <c r="BF424" s="154">
        <f>IF(N424="snížená",J424,0)</f>
        <v>0</v>
      </c>
      <c r="BG424" s="154">
        <f>IF(N424="zákl. přenesená",J424,0)</f>
        <v>0</v>
      </c>
      <c r="BH424" s="154">
        <f>IF(N424="sníž. přenesená",J424,0)</f>
        <v>0</v>
      </c>
      <c r="BI424" s="154">
        <f>IF(N424="nulová",J424,0)</f>
        <v>0</v>
      </c>
      <c r="BJ424" s="18" t="s">
        <v>90</v>
      </c>
      <c r="BK424" s="154">
        <f>ROUND(I424*H424,2)</f>
        <v>0</v>
      </c>
      <c r="BL424" s="18" t="s">
        <v>308</v>
      </c>
      <c r="BM424" s="262" t="s">
        <v>2774</v>
      </c>
    </row>
    <row r="425" spans="1:47" s="2" customFormat="1" ht="12">
      <c r="A425" s="41"/>
      <c r="B425" s="42"/>
      <c r="C425" s="43"/>
      <c r="D425" s="263" t="s">
        <v>202</v>
      </c>
      <c r="E425" s="43"/>
      <c r="F425" s="264" t="s">
        <v>2773</v>
      </c>
      <c r="G425" s="43"/>
      <c r="H425" s="43"/>
      <c r="I425" s="221"/>
      <c r="J425" s="43"/>
      <c r="K425" s="43"/>
      <c r="L425" s="44"/>
      <c r="M425" s="265"/>
      <c r="N425" s="266"/>
      <c r="O425" s="94"/>
      <c r="P425" s="94"/>
      <c r="Q425" s="94"/>
      <c r="R425" s="94"/>
      <c r="S425" s="94"/>
      <c r="T425" s="95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8" t="s">
        <v>202</v>
      </c>
      <c r="AU425" s="18" t="s">
        <v>92</v>
      </c>
    </row>
    <row r="426" spans="1:51" s="13" customFormat="1" ht="12">
      <c r="A426" s="13"/>
      <c r="B426" s="267"/>
      <c r="C426" s="268"/>
      <c r="D426" s="263" t="s">
        <v>203</v>
      </c>
      <c r="E426" s="269" t="s">
        <v>1</v>
      </c>
      <c r="F426" s="270" t="s">
        <v>2775</v>
      </c>
      <c r="G426" s="268"/>
      <c r="H426" s="271">
        <v>24</v>
      </c>
      <c r="I426" s="272"/>
      <c r="J426" s="268"/>
      <c r="K426" s="268"/>
      <c r="L426" s="273"/>
      <c r="M426" s="274"/>
      <c r="N426" s="275"/>
      <c r="O426" s="275"/>
      <c r="P426" s="275"/>
      <c r="Q426" s="275"/>
      <c r="R426" s="275"/>
      <c r="S426" s="275"/>
      <c r="T426" s="27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77" t="s">
        <v>203</v>
      </c>
      <c r="AU426" s="277" t="s">
        <v>92</v>
      </c>
      <c r="AV426" s="13" t="s">
        <v>92</v>
      </c>
      <c r="AW426" s="13" t="s">
        <v>35</v>
      </c>
      <c r="AX426" s="13" t="s">
        <v>90</v>
      </c>
      <c r="AY426" s="277" t="s">
        <v>195</v>
      </c>
    </row>
    <row r="427" spans="1:65" s="2" customFormat="1" ht="24.15" customHeight="1">
      <c r="A427" s="41"/>
      <c r="B427" s="42"/>
      <c r="C427" s="250" t="s">
        <v>941</v>
      </c>
      <c r="D427" s="250" t="s">
        <v>196</v>
      </c>
      <c r="E427" s="251" t="s">
        <v>2776</v>
      </c>
      <c r="F427" s="252" t="s">
        <v>2777</v>
      </c>
      <c r="G427" s="253" t="s">
        <v>353</v>
      </c>
      <c r="H427" s="254">
        <v>1</v>
      </c>
      <c r="I427" s="255"/>
      <c r="J427" s="256">
        <f>ROUND(I427*H427,2)</f>
        <v>0</v>
      </c>
      <c r="K427" s="257"/>
      <c r="L427" s="44"/>
      <c r="M427" s="258" t="s">
        <v>1</v>
      </c>
      <c r="N427" s="259" t="s">
        <v>47</v>
      </c>
      <c r="O427" s="94"/>
      <c r="P427" s="260">
        <f>O427*H427</f>
        <v>0</v>
      </c>
      <c r="Q427" s="260">
        <v>0</v>
      </c>
      <c r="R427" s="260">
        <f>Q427*H427</f>
        <v>0</v>
      </c>
      <c r="S427" s="260">
        <v>0</v>
      </c>
      <c r="T427" s="261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62" t="s">
        <v>308</v>
      </c>
      <c r="AT427" s="262" t="s">
        <v>196</v>
      </c>
      <c r="AU427" s="262" t="s">
        <v>92</v>
      </c>
      <c r="AY427" s="18" t="s">
        <v>195</v>
      </c>
      <c r="BE427" s="154">
        <f>IF(N427="základní",J427,0)</f>
        <v>0</v>
      </c>
      <c r="BF427" s="154">
        <f>IF(N427="snížená",J427,0)</f>
        <v>0</v>
      </c>
      <c r="BG427" s="154">
        <f>IF(N427="zákl. přenesená",J427,0)</f>
        <v>0</v>
      </c>
      <c r="BH427" s="154">
        <f>IF(N427="sníž. přenesená",J427,0)</f>
        <v>0</v>
      </c>
      <c r="BI427" s="154">
        <f>IF(N427="nulová",J427,0)</f>
        <v>0</v>
      </c>
      <c r="BJ427" s="18" t="s">
        <v>90</v>
      </c>
      <c r="BK427" s="154">
        <f>ROUND(I427*H427,2)</f>
        <v>0</v>
      </c>
      <c r="BL427" s="18" t="s">
        <v>308</v>
      </c>
      <c r="BM427" s="262" t="s">
        <v>2778</v>
      </c>
    </row>
    <row r="428" spans="1:47" s="2" customFormat="1" ht="12">
      <c r="A428" s="41"/>
      <c r="B428" s="42"/>
      <c r="C428" s="43"/>
      <c r="D428" s="263" t="s">
        <v>202</v>
      </c>
      <c r="E428" s="43"/>
      <c r="F428" s="264" t="s">
        <v>2777</v>
      </c>
      <c r="G428" s="43"/>
      <c r="H428" s="43"/>
      <c r="I428" s="221"/>
      <c r="J428" s="43"/>
      <c r="K428" s="43"/>
      <c r="L428" s="44"/>
      <c r="M428" s="265"/>
      <c r="N428" s="266"/>
      <c r="O428" s="94"/>
      <c r="P428" s="94"/>
      <c r="Q428" s="94"/>
      <c r="R428" s="94"/>
      <c r="S428" s="94"/>
      <c r="T428" s="95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8" t="s">
        <v>202</v>
      </c>
      <c r="AU428" s="18" t="s">
        <v>92</v>
      </c>
    </row>
    <row r="429" spans="1:65" s="2" customFormat="1" ht="16.5" customHeight="1">
      <c r="A429" s="41"/>
      <c r="B429" s="42"/>
      <c r="C429" s="250" t="s">
        <v>946</v>
      </c>
      <c r="D429" s="250" t="s">
        <v>196</v>
      </c>
      <c r="E429" s="251" t="s">
        <v>2779</v>
      </c>
      <c r="F429" s="252" t="s">
        <v>2780</v>
      </c>
      <c r="G429" s="253" t="s">
        <v>353</v>
      </c>
      <c r="H429" s="254">
        <v>1</v>
      </c>
      <c r="I429" s="255"/>
      <c r="J429" s="256">
        <f>ROUND(I429*H429,2)</f>
        <v>0</v>
      </c>
      <c r="K429" s="257"/>
      <c r="L429" s="44"/>
      <c r="M429" s="258" t="s">
        <v>1</v>
      </c>
      <c r="N429" s="259" t="s">
        <v>47</v>
      </c>
      <c r="O429" s="94"/>
      <c r="P429" s="260">
        <f>O429*H429</f>
        <v>0</v>
      </c>
      <c r="Q429" s="260">
        <v>0</v>
      </c>
      <c r="R429" s="260">
        <f>Q429*H429</f>
        <v>0</v>
      </c>
      <c r="S429" s="260">
        <v>0</v>
      </c>
      <c r="T429" s="261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62" t="s">
        <v>308</v>
      </c>
      <c r="AT429" s="262" t="s">
        <v>196</v>
      </c>
      <c r="AU429" s="262" t="s">
        <v>92</v>
      </c>
      <c r="AY429" s="18" t="s">
        <v>195</v>
      </c>
      <c r="BE429" s="154">
        <f>IF(N429="základní",J429,0)</f>
        <v>0</v>
      </c>
      <c r="BF429" s="154">
        <f>IF(N429="snížená",J429,0)</f>
        <v>0</v>
      </c>
      <c r="BG429" s="154">
        <f>IF(N429="zákl. přenesená",J429,0)</f>
        <v>0</v>
      </c>
      <c r="BH429" s="154">
        <f>IF(N429="sníž. přenesená",J429,0)</f>
        <v>0</v>
      </c>
      <c r="BI429" s="154">
        <f>IF(N429="nulová",J429,0)</f>
        <v>0</v>
      </c>
      <c r="BJ429" s="18" t="s">
        <v>90</v>
      </c>
      <c r="BK429" s="154">
        <f>ROUND(I429*H429,2)</f>
        <v>0</v>
      </c>
      <c r="BL429" s="18" t="s">
        <v>308</v>
      </c>
      <c r="BM429" s="262" t="s">
        <v>2781</v>
      </c>
    </row>
    <row r="430" spans="1:47" s="2" customFormat="1" ht="12">
      <c r="A430" s="41"/>
      <c r="B430" s="42"/>
      <c r="C430" s="43"/>
      <c r="D430" s="263" t="s">
        <v>202</v>
      </c>
      <c r="E430" s="43"/>
      <c r="F430" s="264" t="s">
        <v>2780</v>
      </c>
      <c r="G430" s="43"/>
      <c r="H430" s="43"/>
      <c r="I430" s="221"/>
      <c r="J430" s="43"/>
      <c r="K430" s="43"/>
      <c r="L430" s="44"/>
      <c r="M430" s="265"/>
      <c r="N430" s="266"/>
      <c r="O430" s="94"/>
      <c r="P430" s="94"/>
      <c r="Q430" s="94"/>
      <c r="R430" s="94"/>
      <c r="S430" s="94"/>
      <c r="T430" s="95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8" t="s">
        <v>202</v>
      </c>
      <c r="AU430" s="18" t="s">
        <v>92</v>
      </c>
    </row>
    <row r="431" spans="1:65" s="2" customFormat="1" ht="24.15" customHeight="1">
      <c r="A431" s="41"/>
      <c r="B431" s="42"/>
      <c r="C431" s="250" t="s">
        <v>954</v>
      </c>
      <c r="D431" s="250" t="s">
        <v>196</v>
      </c>
      <c r="E431" s="251" t="s">
        <v>2782</v>
      </c>
      <c r="F431" s="252" t="s">
        <v>2783</v>
      </c>
      <c r="G431" s="253" t="s">
        <v>353</v>
      </c>
      <c r="H431" s="254">
        <v>1</v>
      </c>
      <c r="I431" s="255"/>
      <c r="J431" s="256">
        <f>ROUND(I431*H431,2)</f>
        <v>0</v>
      </c>
      <c r="K431" s="257"/>
      <c r="L431" s="44"/>
      <c r="M431" s="258" t="s">
        <v>1</v>
      </c>
      <c r="N431" s="259" t="s">
        <v>47</v>
      </c>
      <c r="O431" s="94"/>
      <c r="P431" s="260">
        <f>O431*H431</f>
        <v>0</v>
      </c>
      <c r="Q431" s="260">
        <v>0</v>
      </c>
      <c r="R431" s="260">
        <f>Q431*H431</f>
        <v>0</v>
      </c>
      <c r="S431" s="260">
        <v>0</v>
      </c>
      <c r="T431" s="261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62" t="s">
        <v>308</v>
      </c>
      <c r="AT431" s="262" t="s">
        <v>196</v>
      </c>
      <c r="AU431" s="262" t="s">
        <v>92</v>
      </c>
      <c r="AY431" s="18" t="s">
        <v>195</v>
      </c>
      <c r="BE431" s="154">
        <f>IF(N431="základní",J431,0)</f>
        <v>0</v>
      </c>
      <c r="BF431" s="154">
        <f>IF(N431="snížená",J431,0)</f>
        <v>0</v>
      </c>
      <c r="BG431" s="154">
        <f>IF(N431="zákl. přenesená",J431,0)</f>
        <v>0</v>
      </c>
      <c r="BH431" s="154">
        <f>IF(N431="sníž. přenesená",J431,0)</f>
        <v>0</v>
      </c>
      <c r="BI431" s="154">
        <f>IF(N431="nulová",J431,0)</f>
        <v>0</v>
      </c>
      <c r="BJ431" s="18" t="s">
        <v>90</v>
      </c>
      <c r="BK431" s="154">
        <f>ROUND(I431*H431,2)</f>
        <v>0</v>
      </c>
      <c r="BL431" s="18" t="s">
        <v>308</v>
      </c>
      <c r="BM431" s="262" t="s">
        <v>2784</v>
      </c>
    </row>
    <row r="432" spans="1:47" s="2" customFormat="1" ht="12">
      <c r="A432" s="41"/>
      <c r="B432" s="42"/>
      <c r="C432" s="43"/>
      <c r="D432" s="263" t="s">
        <v>202</v>
      </c>
      <c r="E432" s="43"/>
      <c r="F432" s="264" t="s">
        <v>2783</v>
      </c>
      <c r="G432" s="43"/>
      <c r="H432" s="43"/>
      <c r="I432" s="221"/>
      <c r="J432" s="43"/>
      <c r="K432" s="43"/>
      <c r="L432" s="44"/>
      <c r="M432" s="265"/>
      <c r="N432" s="266"/>
      <c r="O432" s="94"/>
      <c r="P432" s="94"/>
      <c r="Q432" s="94"/>
      <c r="R432" s="94"/>
      <c r="S432" s="94"/>
      <c r="T432" s="95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18" t="s">
        <v>202</v>
      </c>
      <c r="AU432" s="18" t="s">
        <v>92</v>
      </c>
    </row>
    <row r="433" spans="1:65" s="2" customFormat="1" ht="21.75" customHeight="1">
      <c r="A433" s="41"/>
      <c r="B433" s="42"/>
      <c r="C433" s="250" t="s">
        <v>959</v>
      </c>
      <c r="D433" s="250" t="s">
        <v>196</v>
      </c>
      <c r="E433" s="251" t="s">
        <v>2785</v>
      </c>
      <c r="F433" s="252" t="s">
        <v>2786</v>
      </c>
      <c r="G433" s="253" t="s">
        <v>353</v>
      </c>
      <c r="H433" s="254">
        <v>1</v>
      </c>
      <c r="I433" s="255"/>
      <c r="J433" s="256">
        <f>ROUND(I433*H433,2)</f>
        <v>0</v>
      </c>
      <c r="K433" s="257"/>
      <c r="L433" s="44"/>
      <c r="M433" s="258" t="s">
        <v>1</v>
      </c>
      <c r="N433" s="259" t="s">
        <v>47</v>
      </c>
      <c r="O433" s="94"/>
      <c r="P433" s="260">
        <f>O433*H433</f>
        <v>0</v>
      </c>
      <c r="Q433" s="260">
        <v>0</v>
      </c>
      <c r="R433" s="260">
        <f>Q433*H433</f>
        <v>0</v>
      </c>
      <c r="S433" s="260">
        <v>0</v>
      </c>
      <c r="T433" s="261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62" t="s">
        <v>308</v>
      </c>
      <c r="AT433" s="262" t="s">
        <v>196</v>
      </c>
      <c r="AU433" s="262" t="s">
        <v>92</v>
      </c>
      <c r="AY433" s="18" t="s">
        <v>195</v>
      </c>
      <c r="BE433" s="154">
        <f>IF(N433="základní",J433,0)</f>
        <v>0</v>
      </c>
      <c r="BF433" s="154">
        <f>IF(N433="snížená",J433,0)</f>
        <v>0</v>
      </c>
      <c r="BG433" s="154">
        <f>IF(N433="zákl. přenesená",J433,0)</f>
        <v>0</v>
      </c>
      <c r="BH433" s="154">
        <f>IF(N433="sníž. přenesená",J433,0)</f>
        <v>0</v>
      </c>
      <c r="BI433" s="154">
        <f>IF(N433="nulová",J433,0)</f>
        <v>0</v>
      </c>
      <c r="BJ433" s="18" t="s">
        <v>90</v>
      </c>
      <c r="BK433" s="154">
        <f>ROUND(I433*H433,2)</f>
        <v>0</v>
      </c>
      <c r="BL433" s="18" t="s">
        <v>308</v>
      </c>
      <c r="BM433" s="262" t="s">
        <v>2787</v>
      </c>
    </row>
    <row r="434" spans="1:47" s="2" customFormat="1" ht="12">
      <c r="A434" s="41"/>
      <c r="B434" s="42"/>
      <c r="C434" s="43"/>
      <c r="D434" s="263" t="s">
        <v>202</v>
      </c>
      <c r="E434" s="43"/>
      <c r="F434" s="264" t="s">
        <v>2786</v>
      </c>
      <c r="G434" s="43"/>
      <c r="H434" s="43"/>
      <c r="I434" s="221"/>
      <c r="J434" s="43"/>
      <c r="K434" s="43"/>
      <c r="L434" s="44"/>
      <c r="M434" s="265"/>
      <c r="N434" s="266"/>
      <c r="O434" s="94"/>
      <c r="P434" s="94"/>
      <c r="Q434" s="94"/>
      <c r="R434" s="94"/>
      <c r="S434" s="94"/>
      <c r="T434" s="95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18" t="s">
        <v>202</v>
      </c>
      <c r="AU434" s="18" t="s">
        <v>92</v>
      </c>
    </row>
    <row r="435" spans="1:65" s="2" customFormat="1" ht="16.5" customHeight="1">
      <c r="A435" s="41"/>
      <c r="B435" s="42"/>
      <c r="C435" s="250" t="s">
        <v>964</v>
      </c>
      <c r="D435" s="250" t="s">
        <v>196</v>
      </c>
      <c r="E435" s="251" t="s">
        <v>2788</v>
      </c>
      <c r="F435" s="252" t="s">
        <v>2789</v>
      </c>
      <c r="G435" s="253" t="s">
        <v>353</v>
      </c>
      <c r="H435" s="254">
        <v>1</v>
      </c>
      <c r="I435" s="255"/>
      <c r="J435" s="256">
        <f>ROUND(I435*H435,2)</f>
        <v>0</v>
      </c>
      <c r="K435" s="257"/>
      <c r="L435" s="44"/>
      <c r="M435" s="258" t="s">
        <v>1</v>
      </c>
      <c r="N435" s="259" t="s">
        <v>47</v>
      </c>
      <c r="O435" s="94"/>
      <c r="P435" s="260">
        <f>O435*H435</f>
        <v>0</v>
      </c>
      <c r="Q435" s="260">
        <v>0</v>
      </c>
      <c r="R435" s="260">
        <f>Q435*H435</f>
        <v>0</v>
      </c>
      <c r="S435" s="260">
        <v>0</v>
      </c>
      <c r="T435" s="261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62" t="s">
        <v>308</v>
      </c>
      <c r="AT435" s="262" t="s">
        <v>196</v>
      </c>
      <c r="AU435" s="262" t="s">
        <v>92</v>
      </c>
      <c r="AY435" s="18" t="s">
        <v>195</v>
      </c>
      <c r="BE435" s="154">
        <f>IF(N435="základní",J435,0)</f>
        <v>0</v>
      </c>
      <c r="BF435" s="154">
        <f>IF(N435="snížená",J435,0)</f>
        <v>0</v>
      </c>
      <c r="BG435" s="154">
        <f>IF(N435="zákl. přenesená",J435,0)</f>
        <v>0</v>
      </c>
      <c r="BH435" s="154">
        <f>IF(N435="sníž. přenesená",J435,0)</f>
        <v>0</v>
      </c>
      <c r="BI435" s="154">
        <f>IF(N435="nulová",J435,0)</f>
        <v>0</v>
      </c>
      <c r="BJ435" s="18" t="s">
        <v>90</v>
      </c>
      <c r="BK435" s="154">
        <f>ROUND(I435*H435,2)</f>
        <v>0</v>
      </c>
      <c r="BL435" s="18" t="s">
        <v>308</v>
      </c>
      <c r="BM435" s="262" t="s">
        <v>2790</v>
      </c>
    </row>
    <row r="436" spans="1:47" s="2" customFormat="1" ht="12">
      <c r="A436" s="41"/>
      <c r="B436" s="42"/>
      <c r="C436" s="43"/>
      <c r="D436" s="263" t="s">
        <v>202</v>
      </c>
      <c r="E436" s="43"/>
      <c r="F436" s="264" t="s">
        <v>2789</v>
      </c>
      <c r="G436" s="43"/>
      <c r="H436" s="43"/>
      <c r="I436" s="221"/>
      <c r="J436" s="43"/>
      <c r="K436" s="43"/>
      <c r="L436" s="44"/>
      <c r="M436" s="265"/>
      <c r="N436" s="266"/>
      <c r="O436" s="94"/>
      <c r="P436" s="94"/>
      <c r="Q436" s="94"/>
      <c r="R436" s="94"/>
      <c r="S436" s="94"/>
      <c r="T436" s="95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8" t="s">
        <v>202</v>
      </c>
      <c r="AU436" s="18" t="s">
        <v>92</v>
      </c>
    </row>
    <row r="437" spans="1:65" s="2" customFormat="1" ht="16.5" customHeight="1">
      <c r="A437" s="41"/>
      <c r="B437" s="42"/>
      <c r="C437" s="278" t="s">
        <v>969</v>
      </c>
      <c r="D437" s="278" t="s">
        <v>206</v>
      </c>
      <c r="E437" s="279" t="s">
        <v>2791</v>
      </c>
      <c r="F437" s="280" t="s">
        <v>2792</v>
      </c>
      <c r="G437" s="281" t="s">
        <v>353</v>
      </c>
      <c r="H437" s="282">
        <v>1</v>
      </c>
      <c r="I437" s="283"/>
      <c r="J437" s="284">
        <f>ROUND(I437*H437,2)</f>
        <v>0</v>
      </c>
      <c r="K437" s="285"/>
      <c r="L437" s="286"/>
      <c r="M437" s="287" t="s">
        <v>1</v>
      </c>
      <c r="N437" s="288" t="s">
        <v>47</v>
      </c>
      <c r="O437" s="94"/>
      <c r="P437" s="260">
        <f>O437*H437</f>
        <v>0</v>
      </c>
      <c r="Q437" s="260">
        <v>0.00046</v>
      </c>
      <c r="R437" s="260">
        <f>Q437*H437</f>
        <v>0.00046</v>
      </c>
      <c r="S437" s="260">
        <v>0</v>
      </c>
      <c r="T437" s="261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62" t="s">
        <v>405</v>
      </c>
      <c r="AT437" s="262" t="s">
        <v>206</v>
      </c>
      <c r="AU437" s="262" t="s">
        <v>92</v>
      </c>
      <c r="AY437" s="18" t="s">
        <v>195</v>
      </c>
      <c r="BE437" s="154">
        <f>IF(N437="základní",J437,0)</f>
        <v>0</v>
      </c>
      <c r="BF437" s="154">
        <f>IF(N437="snížená",J437,0)</f>
        <v>0</v>
      </c>
      <c r="BG437" s="154">
        <f>IF(N437="zákl. přenesená",J437,0)</f>
        <v>0</v>
      </c>
      <c r="BH437" s="154">
        <f>IF(N437="sníž. přenesená",J437,0)</f>
        <v>0</v>
      </c>
      <c r="BI437" s="154">
        <f>IF(N437="nulová",J437,0)</f>
        <v>0</v>
      </c>
      <c r="BJ437" s="18" t="s">
        <v>90</v>
      </c>
      <c r="BK437" s="154">
        <f>ROUND(I437*H437,2)</f>
        <v>0</v>
      </c>
      <c r="BL437" s="18" t="s">
        <v>308</v>
      </c>
      <c r="BM437" s="262" t="s">
        <v>2793</v>
      </c>
    </row>
    <row r="438" spans="1:47" s="2" customFormat="1" ht="12">
      <c r="A438" s="41"/>
      <c r="B438" s="42"/>
      <c r="C438" s="43"/>
      <c r="D438" s="263" t="s">
        <v>202</v>
      </c>
      <c r="E438" s="43"/>
      <c r="F438" s="264" t="s">
        <v>2792</v>
      </c>
      <c r="G438" s="43"/>
      <c r="H438" s="43"/>
      <c r="I438" s="221"/>
      <c r="J438" s="43"/>
      <c r="K438" s="43"/>
      <c r="L438" s="44"/>
      <c r="M438" s="265"/>
      <c r="N438" s="266"/>
      <c r="O438" s="94"/>
      <c r="P438" s="94"/>
      <c r="Q438" s="94"/>
      <c r="R438" s="94"/>
      <c r="S438" s="94"/>
      <c r="T438" s="95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18" t="s">
        <v>202</v>
      </c>
      <c r="AU438" s="18" t="s">
        <v>92</v>
      </c>
    </row>
    <row r="439" spans="1:63" s="12" customFormat="1" ht="25.9" customHeight="1">
      <c r="A439" s="12"/>
      <c r="B439" s="236"/>
      <c r="C439" s="237"/>
      <c r="D439" s="238" t="s">
        <v>81</v>
      </c>
      <c r="E439" s="239" t="s">
        <v>206</v>
      </c>
      <c r="F439" s="239" t="s">
        <v>1667</v>
      </c>
      <c r="G439" s="237"/>
      <c r="H439" s="237"/>
      <c r="I439" s="240"/>
      <c r="J439" s="241">
        <f>BK439</f>
        <v>0</v>
      </c>
      <c r="K439" s="237"/>
      <c r="L439" s="242"/>
      <c r="M439" s="243"/>
      <c r="N439" s="244"/>
      <c r="O439" s="244"/>
      <c r="P439" s="245">
        <f>P440</f>
        <v>0</v>
      </c>
      <c r="Q439" s="244"/>
      <c r="R439" s="245">
        <f>R440</f>
        <v>0.0312495</v>
      </c>
      <c r="S439" s="244"/>
      <c r="T439" s="246">
        <f>T440</f>
        <v>0.49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47" t="s">
        <v>212</v>
      </c>
      <c r="AT439" s="248" t="s">
        <v>81</v>
      </c>
      <c r="AU439" s="248" t="s">
        <v>82</v>
      </c>
      <c r="AY439" s="247" t="s">
        <v>195</v>
      </c>
      <c r="BK439" s="249">
        <f>BK440</f>
        <v>0</v>
      </c>
    </row>
    <row r="440" spans="1:63" s="12" customFormat="1" ht="22.8" customHeight="1">
      <c r="A440" s="12"/>
      <c r="B440" s="236"/>
      <c r="C440" s="237"/>
      <c r="D440" s="238" t="s">
        <v>81</v>
      </c>
      <c r="E440" s="321" t="s">
        <v>2794</v>
      </c>
      <c r="F440" s="321" t="s">
        <v>2795</v>
      </c>
      <c r="G440" s="237"/>
      <c r="H440" s="237"/>
      <c r="I440" s="240"/>
      <c r="J440" s="322">
        <f>BK440</f>
        <v>0</v>
      </c>
      <c r="K440" s="237"/>
      <c r="L440" s="242"/>
      <c r="M440" s="243"/>
      <c r="N440" s="244"/>
      <c r="O440" s="244"/>
      <c r="P440" s="245">
        <f>SUM(P441:P481)</f>
        <v>0</v>
      </c>
      <c r="Q440" s="244"/>
      <c r="R440" s="245">
        <f>SUM(R441:R481)</f>
        <v>0.0312495</v>
      </c>
      <c r="S440" s="244"/>
      <c r="T440" s="246">
        <f>SUM(T441:T481)</f>
        <v>0.49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47" t="s">
        <v>212</v>
      </c>
      <c r="AT440" s="248" t="s">
        <v>81</v>
      </c>
      <c r="AU440" s="248" t="s">
        <v>90</v>
      </c>
      <c r="AY440" s="247" t="s">
        <v>195</v>
      </c>
      <c r="BK440" s="249">
        <f>SUM(BK441:BK481)</f>
        <v>0</v>
      </c>
    </row>
    <row r="441" spans="1:65" s="2" customFormat="1" ht="24.15" customHeight="1">
      <c r="A441" s="41"/>
      <c r="B441" s="42"/>
      <c r="C441" s="250" t="s">
        <v>975</v>
      </c>
      <c r="D441" s="250" t="s">
        <v>196</v>
      </c>
      <c r="E441" s="251" t="s">
        <v>2796</v>
      </c>
      <c r="F441" s="252" t="s">
        <v>2797</v>
      </c>
      <c r="G441" s="253" t="s">
        <v>2798</v>
      </c>
      <c r="H441" s="254">
        <v>0.07</v>
      </c>
      <c r="I441" s="255"/>
      <c r="J441" s="256">
        <f>ROUND(I441*H441,2)</f>
        <v>0</v>
      </c>
      <c r="K441" s="257"/>
      <c r="L441" s="44"/>
      <c r="M441" s="258" t="s">
        <v>1</v>
      </c>
      <c r="N441" s="259" t="s">
        <v>47</v>
      </c>
      <c r="O441" s="94"/>
      <c r="P441" s="260">
        <f>O441*H441</f>
        <v>0</v>
      </c>
      <c r="Q441" s="260">
        <v>0.0088</v>
      </c>
      <c r="R441" s="260">
        <f>Q441*H441</f>
        <v>0.0006160000000000001</v>
      </c>
      <c r="S441" s="260">
        <v>0</v>
      </c>
      <c r="T441" s="261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2" t="s">
        <v>584</v>
      </c>
      <c r="AT441" s="262" t="s">
        <v>196</v>
      </c>
      <c r="AU441" s="262" t="s">
        <v>92</v>
      </c>
      <c r="AY441" s="18" t="s">
        <v>195</v>
      </c>
      <c r="BE441" s="154">
        <f>IF(N441="základní",J441,0)</f>
        <v>0</v>
      </c>
      <c r="BF441" s="154">
        <f>IF(N441="snížená",J441,0)</f>
        <v>0</v>
      </c>
      <c r="BG441" s="154">
        <f>IF(N441="zákl. přenesená",J441,0)</f>
        <v>0</v>
      </c>
      <c r="BH441" s="154">
        <f>IF(N441="sníž. přenesená",J441,0)</f>
        <v>0</v>
      </c>
      <c r="BI441" s="154">
        <f>IF(N441="nulová",J441,0)</f>
        <v>0</v>
      </c>
      <c r="BJ441" s="18" t="s">
        <v>90</v>
      </c>
      <c r="BK441" s="154">
        <f>ROUND(I441*H441,2)</f>
        <v>0</v>
      </c>
      <c r="BL441" s="18" t="s">
        <v>584</v>
      </c>
      <c r="BM441" s="262" t="s">
        <v>2799</v>
      </c>
    </row>
    <row r="442" spans="1:47" s="2" customFormat="1" ht="12">
      <c r="A442" s="41"/>
      <c r="B442" s="42"/>
      <c r="C442" s="43"/>
      <c r="D442" s="263" t="s">
        <v>202</v>
      </c>
      <c r="E442" s="43"/>
      <c r="F442" s="264" t="s">
        <v>2797</v>
      </c>
      <c r="G442" s="43"/>
      <c r="H442" s="43"/>
      <c r="I442" s="221"/>
      <c r="J442" s="43"/>
      <c r="K442" s="43"/>
      <c r="L442" s="44"/>
      <c r="M442" s="265"/>
      <c r="N442" s="266"/>
      <c r="O442" s="94"/>
      <c r="P442" s="94"/>
      <c r="Q442" s="94"/>
      <c r="R442" s="94"/>
      <c r="S442" s="94"/>
      <c r="T442" s="95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8" t="s">
        <v>202</v>
      </c>
      <c r="AU442" s="18" t="s">
        <v>92</v>
      </c>
    </row>
    <row r="443" spans="1:65" s="2" customFormat="1" ht="21.75" customHeight="1">
      <c r="A443" s="41"/>
      <c r="B443" s="42"/>
      <c r="C443" s="250" t="s">
        <v>981</v>
      </c>
      <c r="D443" s="250" t="s">
        <v>196</v>
      </c>
      <c r="E443" s="251" t="s">
        <v>2800</v>
      </c>
      <c r="F443" s="252" t="s">
        <v>2801</v>
      </c>
      <c r="G443" s="253" t="s">
        <v>199</v>
      </c>
      <c r="H443" s="254">
        <v>16.45</v>
      </c>
      <c r="I443" s="255"/>
      <c r="J443" s="256">
        <f>ROUND(I443*H443,2)</f>
        <v>0</v>
      </c>
      <c r="K443" s="257"/>
      <c r="L443" s="44"/>
      <c r="M443" s="258" t="s">
        <v>1</v>
      </c>
      <c r="N443" s="259" t="s">
        <v>47</v>
      </c>
      <c r="O443" s="94"/>
      <c r="P443" s="260">
        <f>O443*H443</f>
        <v>0</v>
      </c>
      <c r="Q443" s="260">
        <v>0</v>
      </c>
      <c r="R443" s="260">
        <f>Q443*H443</f>
        <v>0</v>
      </c>
      <c r="S443" s="260">
        <v>0</v>
      </c>
      <c r="T443" s="261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62" t="s">
        <v>584</v>
      </c>
      <c r="AT443" s="262" t="s">
        <v>196</v>
      </c>
      <c r="AU443" s="262" t="s">
        <v>92</v>
      </c>
      <c r="AY443" s="18" t="s">
        <v>195</v>
      </c>
      <c r="BE443" s="154">
        <f>IF(N443="základní",J443,0)</f>
        <v>0</v>
      </c>
      <c r="BF443" s="154">
        <f>IF(N443="snížená",J443,0)</f>
        <v>0</v>
      </c>
      <c r="BG443" s="154">
        <f>IF(N443="zákl. přenesená",J443,0)</f>
        <v>0</v>
      </c>
      <c r="BH443" s="154">
        <f>IF(N443="sníž. přenesená",J443,0)</f>
        <v>0</v>
      </c>
      <c r="BI443" s="154">
        <f>IF(N443="nulová",J443,0)</f>
        <v>0</v>
      </c>
      <c r="BJ443" s="18" t="s">
        <v>90</v>
      </c>
      <c r="BK443" s="154">
        <f>ROUND(I443*H443,2)</f>
        <v>0</v>
      </c>
      <c r="BL443" s="18" t="s">
        <v>584</v>
      </c>
      <c r="BM443" s="262" t="s">
        <v>2802</v>
      </c>
    </row>
    <row r="444" spans="1:47" s="2" customFormat="1" ht="12">
      <c r="A444" s="41"/>
      <c r="B444" s="42"/>
      <c r="C444" s="43"/>
      <c r="D444" s="263" t="s">
        <v>202</v>
      </c>
      <c r="E444" s="43"/>
      <c r="F444" s="264" t="s">
        <v>2801</v>
      </c>
      <c r="G444" s="43"/>
      <c r="H444" s="43"/>
      <c r="I444" s="221"/>
      <c r="J444" s="43"/>
      <c r="K444" s="43"/>
      <c r="L444" s="44"/>
      <c r="M444" s="265"/>
      <c r="N444" s="266"/>
      <c r="O444" s="94"/>
      <c r="P444" s="94"/>
      <c r="Q444" s="94"/>
      <c r="R444" s="94"/>
      <c r="S444" s="94"/>
      <c r="T444" s="95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18" t="s">
        <v>202</v>
      </c>
      <c r="AU444" s="18" t="s">
        <v>92</v>
      </c>
    </row>
    <row r="445" spans="1:51" s="13" customFormat="1" ht="12">
      <c r="A445" s="13"/>
      <c r="B445" s="267"/>
      <c r="C445" s="268"/>
      <c r="D445" s="263" t="s">
        <v>203</v>
      </c>
      <c r="E445" s="269" t="s">
        <v>1</v>
      </c>
      <c r="F445" s="270" t="s">
        <v>2803</v>
      </c>
      <c r="G445" s="268"/>
      <c r="H445" s="271">
        <v>16.45</v>
      </c>
      <c r="I445" s="272"/>
      <c r="J445" s="268"/>
      <c r="K445" s="268"/>
      <c r="L445" s="273"/>
      <c r="M445" s="274"/>
      <c r="N445" s="275"/>
      <c r="O445" s="275"/>
      <c r="P445" s="275"/>
      <c r="Q445" s="275"/>
      <c r="R445" s="275"/>
      <c r="S445" s="275"/>
      <c r="T445" s="27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77" t="s">
        <v>203</v>
      </c>
      <c r="AU445" s="277" t="s">
        <v>92</v>
      </c>
      <c r="AV445" s="13" t="s">
        <v>92</v>
      </c>
      <c r="AW445" s="13" t="s">
        <v>35</v>
      </c>
      <c r="AX445" s="13" t="s">
        <v>90</v>
      </c>
      <c r="AY445" s="277" t="s">
        <v>195</v>
      </c>
    </row>
    <row r="446" spans="1:65" s="2" customFormat="1" ht="24.15" customHeight="1">
      <c r="A446" s="41"/>
      <c r="B446" s="42"/>
      <c r="C446" s="250" t="s">
        <v>986</v>
      </c>
      <c r="D446" s="250" t="s">
        <v>196</v>
      </c>
      <c r="E446" s="251" t="s">
        <v>2804</v>
      </c>
      <c r="F446" s="252" t="s">
        <v>2805</v>
      </c>
      <c r="G446" s="253" t="s">
        <v>199</v>
      </c>
      <c r="H446" s="254">
        <v>16.45</v>
      </c>
      <c r="I446" s="255"/>
      <c r="J446" s="256">
        <f>ROUND(I446*H446,2)</f>
        <v>0</v>
      </c>
      <c r="K446" s="257"/>
      <c r="L446" s="44"/>
      <c r="M446" s="258" t="s">
        <v>1</v>
      </c>
      <c r="N446" s="259" t="s">
        <v>47</v>
      </c>
      <c r="O446" s="94"/>
      <c r="P446" s="260">
        <f>O446*H446</f>
        <v>0</v>
      </c>
      <c r="Q446" s="260">
        <v>0</v>
      </c>
      <c r="R446" s="260">
        <f>Q446*H446</f>
        <v>0</v>
      </c>
      <c r="S446" s="260">
        <v>0</v>
      </c>
      <c r="T446" s="261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2" t="s">
        <v>584</v>
      </c>
      <c r="AT446" s="262" t="s">
        <v>196</v>
      </c>
      <c r="AU446" s="262" t="s">
        <v>92</v>
      </c>
      <c r="AY446" s="18" t="s">
        <v>195</v>
      </c>
      <c r="BE446" s="154">
        <f>IF(N446="základní",J446,0)</f>
        <v>0</v>
      </c>
      <c r="BF446" s="154">
        <f>IF(N446="snížená",J446,0)</f>
        <v>0</v>
      </c>
      <c r="BG446" s="154">
        <f>IF(N446="zákl. přenesená",J446,0)</f>
        <v>0</v>
      </c>
      <c r="BH446" s="154">
        <f>IF(N446="sníž. přenesená",J446,0)</f>
        <v>0</v>
      </c>
      <c r="BI446" s="154">
        <f>IF(N446="nulová",J446,0)</f>
        <v>0</v>
      </c>
      <c r="BJ446" s="18" t="s">
        <v>90</v>
      </c>
      <c r="BK446" s="154">
        <f>ROUND(I446*H446,2)</f>
        <v>0</v>
      </c>
      <c r="BL446" s="18" t="s">
        <v>584</v>
      </c>
      <c r="BM446" s="262" t="s">
        <v>2806</v>
      </c>
    </row>
    <row r="447" spans="1:47" s="2" customFormat="1" ht="12">
      <c r="A447" s="41"/>
      <c r="B447" s="42"/>
      <c r="C447" s="43"/>
      <c r="D447" s="263" t="s">
        <v>202</v>
      </c>
      <c r="E447" s="43"/>
      <c r="F447" s="264" t="s">
        <v>2805</v>
      </c>
      <c r="G447" s="43"/>
      <c r="H447" s="43"/>
      <c r="I447" s="221"/>
      <c r="J447" s="43"/>
      <c r="K447" s="43"/>
      <c r="L447" s="44"/>
      <c r="M447" s="265"/>
      <c r="N447" s="266"/>
      <c r="O447" s="94"/>
      <c r="P447" s="94"/>
      <c r="Q447" s="94"/>
      <c r="R447" s="94"/>
      <c r="S447" s="94"/>
      <c r="T447" s="95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18" t="s">
        <v>202</v>
      </c>
      <c r="AU447" s="18" t="s">
        <v>92</v>
      </c>
    </row>
    <row r="448" spans="1:51" s="13" customFormat="1" ht="12">
      <c r="A448" s="13"/>
      <c r="B448" s="267"/>
      <c r="C448" s="268"/>
      <c r="D448" s="263" t="s">
        <v>203</v>
      </c>
      <c r="E448" s="269" t="s">
        <v>1</v>
      </c>
      <c r="F448" s="270" t="s">
        <v>2803</v>
      </c>
      <c r="G448" s="268"/>
      <c r="H448" s="271">
        <v>16.45</v>
      </c>
      <c r="I448" s="272"/>
      <c r="J448" s="268"/>
      <c r="K448" s="268"/>
      <c r="L448" s="273"/>
      <c r="M448" s="274"/>
      <c r="N448" s="275"/>
      <c r="O448" s="275"/>
      <c r="P448" s="275"/>
      <c r="Q448" s="275"/>
      <c r="R448" s="275"/>
      <c r="S448" s="275"/>
      <c r="T448" s="27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7" t="s">
        <v>203</v>
      </c>
      <c r="AU448" s="277" t="s">
        <v>92</v>
      </c>
      <c r="AV448" s="13" t="s">
        <v>92</v>
      </c>
      <c r="AW448" s="13" t="s">
        <v>35</v>
      </c>
      <c r="AX448" s="13" t="s">
        <v>90</v>
      </c>
      <c r="AY448" s="277" t="s">
        <v>195</v>
      </c>
    </row>
    <row r="449" spans="1:65" s="2" customFormat="1" ht="24.15" customHeight="1">
      <c r="A449" s="41"/>
      <c r="B449" s="42"/>
      <c r="C449" s="250" t="s">
        <v>991</v>
      </c>
      <c r="D449" s="250" t="s">
        <v>196</v>
      </c>
      <c r="E449" s="251" t="s">
        <v>2807</v>
      </c>
      <c r="F449" s="252" t="s">
        <v>2808</v>
      </c>
      <c r="G449" s="253" t="s">
        <v>215</v>
      </c>
      <c r="H449" s="254">
        <v>70</v>
      </c>
      <c r="I449" s="255"/>
      <c r="J449" s="256">
        <f>ROUND(I449*H449,2)</f>
        <v>0</v>
      </c>
      <c r="K449" s="257"/>
      <c r="L449" s="44"/>
      <c r="M449" s="258" t="s">
        <v>1</v>
      </c>
      <c r="N449" s="259" t="s">
        <v>47</v>
      </c>
      <c r="O449" s="94"/>
      <c r="P449" s="260">
        <f>O449*H449</f>
        <v>0</v>
      </c>
      <c r="Q449" s="260">
        <v>0</v>
      </c>
      <c r="R449" s="260">
        <f>Q449*H449</f>
        <v>0</v>
      </c>
      <c r="S449" s="260">
        <v>0</v>
      </c>
      <c r="T449" s="261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62" t="s">
        <v>584</v>
      </c>
      <c r="AT449" s="262" t="s">
        <v>196</v>
      </c>
      <c r="AU449" s="262" t="s">
        <v>92</v>
      </c>
      <c r="AY449" s="18" t="s">
        <v>195</v>
      </c>
      <c r="BE449" s="154">
        <f>IF(N449="základní",J449,0)</f>
        <v>0</v>
      </c>
      <c r="BF449" s="154">
        <f>IF(N449="snížená",J449,0)</f>
        <v>0</v>
      </c>
      <c r="BG449" s="154">
        <f>IF(N449="zákl. přenesená",J449,0)</f>
        <v>0</v>
      </c>
      <c r="BH449" s="154">
        <f>IF(N449="sníž. přenesená",J449,0)</f>
        <v>0</v>
      </c>
      <c r="BI449" s="154">
        <f>IF(N449="nulová",J449,0)</f>
        <v>0</v>
      </c>
      <c r="BJ449" s="18" t="s">
        <v>90</v>
      </c>
      <c r="BK449" s="154">
        <f>ROUND(I449*H449,2)</f>
        <v>0</v>
      </c>
      <c r="BL449" s="18" t="s">
        <v>584</v>
      </c>
      <c r="BM449" s="262" t="s">
        <v>2809</v>
      </c>
    </row>
    <row r="450" spans="1:47" s="2" customFormat="1" ht="12">
      <c r="A450" s="41"/>
      <c r="B450" s="42"/>
      <c r="C450" s="43"/>
      <c r="D450" s="263" t="s">
        <v>202</v>
      </c>
      <c r="E450" s="43"/>
      <c r="F450" s="264" t="s">
        <v>2808</v>
      </c>
      <c r="G450" s="43"/>
      <c r="H450" s="43"/>
      <c r="I450" s="221"/>
      <c r="J450" s="43"/>
      <c r="K450" s="43"/>
      <c r="L450" s="44"/>
      <c r="M450" s="265"/>
      <c r="N450" s="266"/>
      <c r="O450" s="94"/>
      <c r="P450" s="94"/>
      <c r="Q450" s="94"/>
      <c r="R450" s="94"/>
      <c r="S450" s="94"/>
      <c r="T450" s="95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8" t="s">
        <v>202</v>
      </c>
      <c r="AU450" s="18" t="s">
        <v>92</v>
      </c>
    </row>
    <row r="451" spans="1:65" s="2" customFormat="1" ht="37.8" customHeight="1">
      <c r="A451" s="41"/>
      <c r="B451" s="42"/>
      <c r="C451" s="250" t="s">
        <v>996</v>
      </c>
      <c r="D451" s="250" t="s">
        <v>196</v>
      </c>
      <c r="E451" s="251" t="s">
        <v>2810</v>
      </c>
      <c r="F451" s="252" t="s">
        <v>2811</v>
      </c>
      <c r="G451" s="253" t="s">
        <v>255</v>
      </c>
      <c r="H451" s="254">
        <v>1.278</v>
      </c>
      <c r="I451" s="255"/>
      <c r="J451" s="256">
        <f>ROUND(I451*H451,2)</f>
        <v>0</v>
      </c>
      <c r="K451" s="257"/>
      <c r="L451" s="44"/>
      <c r="M451" s="258" t="s">
        <v>1</v>
      </c>
      <c r="N451" s="259" t="s">
        <v>47</v>
      </c>
      <c r="O451" s="94"/>
      <c r="P451" s="260">
        <f>O451*H451</f>
        <v>0</v>
      </c>
      <c r="Q451" s="260">
        <v>0</v>
      </c>
      <c r="R451" s="260">
        <f>Q451*H451</f>
        <v>0</v>
      </c>
      <c r="S451" s="260">
        <v>0</v>
      </c>
      <c r="T451" s="261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62" t="s">
        <v>584</v>
      </c>
      <c r="AT451" s="262" t="s">
        <v>196</v>
      </c>
      <c r="AU451" s="262" t="s">
        <v>92</v>
      </c>
      <c r="AY451" s="18" t="s">
        <v>195</v>
      </c>
      <c r="BE451" s="154">
        <f>IF(N451="základní",J451,0)</f>
        <v>0</v>
      </c>
      <c r="BF451" s="154">
        <f>IF(N451="snížená",J451,0)</f>
        <v>0</v>
      </c>
      <c r="BG451" s="154">
        <f>IF(N451="zákl. přenesená",J451,0)</f>
        <v>0</v>
      </c>
      <c r="BH451" s="154">
        <f>IF(N451="sníž. přenesená",J451,0)</f>
        <v>0</v>
      </c>
      <c r="BI451" s="154">
        <f>IF(N451="nulová",J451,0)</f>
        <v>0</v>
      </c>
      <c r="BJ451" s="18" t="s">
        <v>90</v>
      </c>
      <c r="BK451" s="154">
        <f>ROUND(I451*H451,2)</f>
        <v>0</v>
      </c>
      <c r="BL451" s="18" t="s">
        <v>584</v>
      </c>
      <c r="BM451" s="262" t="s">
        <v>2812</v>
      </c>
    </row>
    <row r="452" spans="1:47" s="2" customFormat="1" ht="12">
      <c r="A452" s="41"/>
      <c r="B452" s="42"/>
      <c r="C452" s="43"/>
      <c r="D452" s="263" t="s">
        <v>202</v>
      </c>
      <c r="E452" s="43"/>
      <c r="F452" s="264" t="s">
        <v>2811</v>
      </c>
      <c r="G452" s="43"/>
      <c r="H452" s="43"/>
      <c r="I452" s="221"/>
      <c r="J452" s="43"/>
      <c r="K452" s="43"/>
      <c r="L452" s="44"/>
      <c r="M452" s="265"/>
      <c r="N452" s="266"/>
      <c r="O452" s="94"/>
      <c r="P452" s="94"/>
      <c r="Q452" s="94"/>
      <c r="R452" s="94"/>
      <c r="S452" s="94"/>
      <c r="T452" s="95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18" t="s">
        <v>202</v>
      </c>
      <c r="AU452" s="18" t="s">
        <v>92</v>
      </c>
    </row>
    <row r="453" spans="1:65" s="2" customFormat="1" ht="37.8" customHeight="1">
      <c r="A453" s="41"/>
      <c r="B453" s="42"/>
      <c r="C453" s="250" t="s">
        <v>1001</v>
      </c>
      <c r="D453" s="250" t="s">
        <v>196</v>
      </c>
      <c r="E453" s="251" t="s">
        <v>2813</v>
      </c>
      <c r="F453" s="252" t="s">
        <v>2814</v>
      </c>
      <c r="G453" s="253" t="s">
        <v>255</v>
      </c>
      <c r="H453" s="254">
        <v>12.78</v>
      </c>
      <c r="I453" s="255"/>
      <c r="J453" s="256">
        <f>ROUND(I453*H453,2)</f>
        <v>0</v>
      </c>
      <c r="K453" s="257"/>
      <c r="L453" s="44"/>
      <c r="M453" s="258" t="s">
        <v>1</v>
      </c>
      <c r="N453" s="259" t="s">
        <v>47</v>
      </c>
      <c r="O453" s="94"/>
      <c r="P453" s="260">
        <f>O453*H453</f>
        <v>0</v>
      </c>
      <c r="Q453" s="260">
        <v>0</v>
      </c>
      <c r="R453" s="260">
        <f>Q453*H453</f>
        <v>0</v>
      </c>
      <c r="S453" s="260">
        <v>0</v>
      </c>
      <c r="T453" s="261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62" t="s">
        <v>584</v>
      </c>
      <c r="AT453" s="262" t="s">
        <v>196</v>
      </c>
      <c r="AU453" s="262" t="s">
        <v>92</v>
      </c>
      <c r="AY453" s="18" t="s">
        <v>195</v>
      </c>
      <c r="BE453" s="154">
        <f>IF(N453="základní",J453,0)</f>
        <v>0</v>
      </c>
      <c r="BF453" s="154">
        <f>IF(N453="snížená",J453,0)</f>
        <v>0</v>
      </c>
      <c r="BG453" s="154">
        <f>IF(N453="zákl. přenesená",J453,0)</f>
        <v>0</v>
      </c>
      <c r="BH453" s="154">
        <f>IF(N453="sníž. přenesená",J453,0)</f>
        <v>0</v>
      </c>
      <c r="BI453" s="154">
        <f>IF(N453="nulová",J453,0)</f>
        <v>0</v>
      </c>
      <c r="BJ453" s="18" t="s">
        <v>90</v>
      </c>
      <c r="BK453" s="154">
        <f>ROUND(I453*H453,2)</f>
        <v>0</v>
      </c>
      <c r="BL453" s="18" t="s">
        <v>584</v>
      </c>
      <c r="BM453" s="262" t="s">
        <v>2815</v>
      </c>
    </row>
    <row r="454" spans="1:47" s="2" customFormat="1" ht="12">
      <c r="A454" s="41"/>
      <c r="B454" s="42"/>
      <c r="C454" s="43"/>
      <c r="D454" s="263" t="s">
        <v>202</v>
      </c>
      <c r="E454" s="43"/>
      <c r="F454" s="264" t="s">
        <v>2814</v>
      </c>
      <c r="G454" s="43"/>
      <c r="H454" s="43"/>
      <c r="I454" s="221"/>
      <c r="J454" s="43"/>
      <c r="K454" s="43"/>
      <c r="L454" s="44"/>
      <c r="M454" s="265"/>
      <c r="N454" s="266"/>
      <c r="O454" s="94"/>
      <c r="P454" s="94"/>
      <c r="Q454" s="94"/>
      <c r="R454" s="94"/>
      <c r="S454" s="94"/>
      <c r="T454" s="95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8" t="s">
        <v>202</v>
      </c>
      <c r="AU454" s="18" t="s">
        <v>92</v>
      </c>
    </row>
    <row r="455" spans="1:51" s="13" customFormat="1" ht="12">
      <c r="A455" s="13"/>
      <c r="B455" s="267"/>
      <c r="C455" s="268"/>
      <c r="D455" s="263" t="s">
        <v>203</v>
      </c>
      <c r="E455" s="269" t="s">
        <v>1</v>
      </c>
      <c r="F455" s="270" t="s">
        <v>2816</v>
      </c>
      <c r="G455" s="268"/>
      <c r="H455" s="271">
        <v>12.78</v>
      </c>
      <c r="I455" s="272"/>
      <c r="J455" s="268"/>
      <c r="K455" s="268"/>
      <c r="L455" s="273"/>
      <c r="M455" s="274"/>
      <c r="N455" s="275"/>
      <c r="O455" s="275"/>
      <c r="P455" s="275"/>
      <c r="Q455" s="275"/>
      <c r="R455" s="275"/>
      <c r="S455" s="275"/>
      <c r="T455" s="27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77" t="s">
        <v>203</v>
      </c>
      <c r="AU455" s="277" t="s">
        <v>92</v>
      </c>
      <c r="AV455" s="13" t="s">
        <v>92</v>
      </c>
      <c r="AW455" s="13" t="s">
        <v>35</v>
      </c>
      <c r="AX455" s="13" t="s">
        <v>90</v>
      </c>
      <c r="AY455" s="277" t="s">
        <v>195</v>
      </c>
    </row>
    <row r="456" spans="1:65" s="2" customFormat="1" ht="24.15" customHeight="1">
      <c r="A456" s="41"/>
      <c r="B456" s="42"/>
      <c r="C456" s="250" t="s">
        <v>1009</v>
      </c>
      <c r="D456" s="250" t="s">
        <v>196</v>
      </c>
      <c r="E456" s="251" t="s">
        <v>2817</v>
      </c>
      <c r="F456" s="252" t="s">
        <v>2818</v>
      </c>
      <c r="G456" s="253" t="s">
        <v>268</v>
      </c>
      <c r="H456" s="254">
        <v>1.278</v>
      </c>
      <c r="I456" s="255"/>
      <c r="J456" s="256">
        <f>ROUND(I456*H456,2)</f>
        <v>0</v>
      </c>
      <c r="K456" s="257"/>
      <c r="L456" s="44"/>
      <c r="M456" s="258" t="s">
        <v>1</v>
      </c>
      <c r="N456" s="259" t="s">
        <v>47</v>
      </c>
      <c r="O456" s="94"/>
      <c r="P456" s="260">
        <f>O456*H456</f>
        <v>0</v>
      </c>
      <c r="Q456" s="260">
        <v>0</v>
      </c>
      <c r="R456" s="260">
        <f>Q456*H456</f>
        <v>0</v>
      </c>
      <c r="S456" s="260">
        <v>0</v>
      </c>
      <c r="T456" s="261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62" t="s">
        <v>584</v>
      </c>
      <c r="AT456" s="262" t="s">
        <v>196</v>
      </c>
      <c r="AU456" s="262" t="s">
        <v>92</v>
      </c>
      <c r="AY456" s="18" t="s">
        <v>195</v>
      </c>
      <c r="BE456" s="154">
        <f>IF(N456="základní",J456,0)</f>
        <v>0</v>
      </c>
      <c r="BF456" s="154">
        <f>IF(N456="snížená",J456,0)</f>
        <v>0</v>
      </c>
      <c r="BG456" s="154">
        <f>IF(N456="zákl. přenesená",J456,0)</f>
        <v>0</v>
      </c>
      <c r="BH456" s="154">
        <f>IF(N456="sníž. přenesená",J456,0)</f>
        <v>0</v>
      </c>
      <c r="BI456" s="154">
        <f>IF(N456="nulová",J456,0)</f>
        <v>0</v>
      </c>
      <c r="BJ456" s="18" t="s">
        <v>90</v>
      </c>
      <c r="BK456" s="154">
        <f>ROUND(I456*H456,2)</f>
        <v>0</v>
      </c>
      <c r="BL456" s="18" t="s">
        <v>584</v>
      </c>
      <c r="BM456" s="262" t="s">
        <v>2819</v>
      </c>
    </row>
    <row r="457" spans="1:47" s="2" customFormat="1" ht="12">
      <c r="A457" s="41"/>
      <c r="B457" s="42"/>
      <c r="C457" s="43"/>
      <c r="D457" s="263" t="s">
        <v>202</v>
      </c>
      <c r="E457" s="43"/>
      <c r="F457" s="264" t="s">
        <v>2818</v>
      </c>
      <c r="G457" s="43"/>
      <c r="H457" s="43"/>
      <c r="I457" s="221"/>
      <c r="J457" s="43"/>
      <c r="K457" s="43"/>
      <c r="L457" s="44"/>
      <c r="M457" s="265"/>
      <c r="N457" s="266"/>
      <c r="O457" s="94"/>
      <c r="P457" s="94"/>
      <c r="Q457" s="94"/>
      <c r="R457" s="94"/>
      <c r="S457" s="94"/>
      <c r="T457" s="95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8" t="s">
        <v>202</v>
      </c>
      <c r="AU457" s="18" t="s">
        <v>92</v>
      </c>
    </row>
    <row r="458" spans="1:65" s="2" customFormat="1" ht="24.15" customHeight="1">
      <c r="A458" s="41"/>
      <c r="B458" s="42"/>
      <c r="C458" s="250" t="s">
        <v>1015</v>
      </c>
      <c r="D458" s="250" t="s">
        <v>196</v>
      </c>
      <c r="E458" s="251" t="s">
        <v>2820</v>
      </c>
      <c r="F458" s="252" t="s">
        <v>2821</v>
      </c>
      <c r="G458" s="253" t="s">
        <v>255</v>
      </c>
      <c r="H458" s="254">
        <v>1.278</v>
      </c>
      <c r="I458" s="255"/>
      <c r="J458" s="256">
        <f>ROUND(I458*H458,2)</f>
        <v>0</v>
      </c>
      <c r="K458" s="257"/>
      <c r="L458" s="44"/>
      <c r="M458" s="258" t="s">
        <v>1</v>
      </c>
      <c r="N458" s="259" t="s">
        <v>47</v>
      </c>
      <c r="O458" s="94"/>
      <c r="P458" s="260">
        <f>O458*H458</f>
        <v>0</v>
      </c>
      <c r="Q458" s="260">
        <v>0</v>
      </c>
      <c r="R458" s="260">
        <f>Q458*H458</f>
        <v>0</v>
      </c>
      <c r="S458" s="260">
        <v>0</v>
      </c>
      <c r="T458" s="261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62" t="s">
        <v>584</v>
      </c>
      <c r="AT458" s="262" t="s">
        <v>196</v>
      </c>
      <c r="AU458" s="262" t="s">
        <v>92</v>
      </c>
      <c r="AY458" s="18" t="s">
        <v>195</v>
      </c>
      <c r="BE458" s="154">
        <f>IF(N458="základní",J458,0)</f>
        <v>0</v>
      </c>
      <c r="BF458" s="154">
        <f>IF(N458="snížená",J458,0)</f>
        <v>0</v>
      </c>
      <c r="BG458" s="154">
        <f>IF(N458="zákl. přenesená",J458,0)</f>
        <v>0</v>
      </c>
      <c r="BH458" s="154">
        <f>IF(N458="sníž. přenesená",J458,0)</f>
        <v>0</v>
      </c>
      <c r="BI458" s="154">
        <f>IF(N458="nulová",J458,0)</f>
        <v>0</v>
      </c>
      <c r="BJ458" s="18" t="s">
        <v>90</v>
      </c>
      <c r="BK458" s="154">
        <f>ROUND(I458*H458,2)</f>
        <v>0</v>
      </c>
      <c r="BL458" s="18" t="s">
        <v>584</v>
      </c>
      <c r="BM458" s="262" t="s">
        <v>2822</v>
      </c>
    </row>
    <row r="459" spans="1:47" s="2" customFormat="1" ht="12">
      <c r="A459" s="41"/>
      <c r="B459" s="42"/>
      <c r="C459" s="43"/>
      <c r="D459" s="263" t="s">
        <v>202</v>
      </c>
      <c r="E459" s="43"/>
      <c r="F459" s="264" t="s">
        <v>2821</v>
      </c>
      <c r="G459" s="43"/>
      <c r="H459" s="43"/>
      <c r="I459" s="221"/>
      <c r="J459" s="43"/>
      <c r="K459" s="43"/>
      <c r="L459" s="44"/>
      <c r="M459" s="265"/>
      <c r="N459" s="266"/>
      <c r="O459" s="94"/>
      <c r="P459" s="94"/>
      <c r="Q459" s="94"/>
      <c r="R459" s="94"/>
      <c r="S459" s="94"/>
      <c r="T459" s="95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18" t="s">
        <v>202</v>
      </c>
      <c r="AU459" s="18" t="s">
        <v>92</v>
      </c>
    </row>
    <row r="460" spans="1:65" s="2" customFormat="1" ht="24.15" customHeight="1">
      <c r="A460" s="41"/>
      <c r="B460" s="42"/>
      <c r="C460" s="250" t="s">
        <v>1019</v>
      </c>
      <c r="D460" s="250" t="s">
        <v>196</v>
      </c>
      <c r="E460" s="251" t="s">
        <v>2823</v>
      </c>
      <c r="F460" s="252" t="s">
        <v>2824</v>
      </c>
      <c r="G460" s="253" t="s">
        <v>215</v>
      </c>
      <c r="H460" s="254">
        <v>70</v>
      </c>
      <c r="I460" s="255"/>
      <c r="J460" s="256">
        <f>ROUND(I460*H460,2)</f>
        <v>0</v>
      </c>
      <c r="K460" s="257"/>
      <c r="L460" s="44"/>
      <c r="M460" s="258" t="s">
        <v>1</v>
      </c>
      <c r="N460" s="259" t="s">
        <v>47</v>
      </c>
      <c r="O460" s="94"/>
      <c r="P460" s="260">
        <f>O460*H460</f>
        <v>0</v>
      </c>
      <c r="Q460" s="260">
        <v>0</v>
      </c>
      <c r="R460" s="260">
        <f>Q460*H460</f>
        <v>0</v>
      </c>
      <c r="S460" s="260">
        <v>0</v>
      </c>
      <c r="T460" s="261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62" t="s">
        <v>584</v>
      </c>
      <c r="AT460" s="262" t="s">
        <v>196</v>
      </c>
      <c r="AU460" s="262" t="s">
        <v>92</v>
      </c>
      <c r="AY460" s="18" t="s">
        <v>195</v>
      </c>
      <c r="BE460" s="154">
        <f>IF(N460="základní",J460,0)</f>
        <v>0</v>
      </c>
      <c r="BF460" s="154">
        <f>IF(N460="snížená",J460,0)</f>
        <v>0</v>
      </c>
      <c r="BG460" s="154">
        <f>IF(N460="zákl. přenesená",J460,0)</f>
        <v>0</v>
      </c>
      <c r="BH460" s="154">
        <f>IF(N460="sníž. přenesená",J460,0)</f>
        <v>0</v>
      </c>
      <c r="BI460" s="154">
        <f>IF(N460="nulová",J460,0)</f>
        <v>0</v>
      </c>
      <c r="BJ460" s="18" t="s">
        <v>90</v>
      </c>
      <c r="BK460" s="154">
        <f>ROUND(I460*H460,2)</f>
        <v>0</v>
      </c>
      <c r="BL460" s="18" t="s">
        <v>584</v>
      </c>
      <c r="BM460" s="262" t="s">
        <v>2825</v>
      </c>
    </row>
    <row r="461" spans="1:47" s="2" customFormat="1" ht="12">
      <c r="A461" s="41"/>
      <c r="B461" s="42"/>
      <c r="C461" s="43"/>
      <c r="D461" s="263" t="s">
        <v>202</v>
      </c>
      <c r="E461" s="43"/>
      <c r="F461" s="264" t="s">
        <v>2824</v>
      </c>
      <c r="G461" s="43"/>
      <c r="H461" s="43"/>
      <c r="I461" s="221"/>
      <c r="J461" s="43"/>
      <c r="K461" s="43"/>
      <c r="L461" s="44"/>
      <c r="M461" s="265"/>
      <c r="N461" s="266"/>
      <c r="O461" s="94"/>
      <c r="P461" s="94"/>
      <c r="Q461" s="94"/>
      <c r="R461" s="94"/>
      <c r="S461" s="94"/>
      <c r="T461" s="95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18" t="s">
        <v>202</v>
      </c>
      <c r="AU461" s="18" t="s">
        <v>92</v>
      </c>
    </row>
    <row r="462" spans="1:65" s="2" customFormat="1" ht="24.15" customHeight="1">
      <c r="A462" s="41"/>
      <c r="B462" s="42"/>
      <c r="C462" s="250" t="s">
        <v>1024</v>
      </c>
      <c r="D462" s="250" t="s">
        <v>196</v>
      </c>
      <c r="E462" s="251" t="s">
        <v>2826</v>
      </c>
      <c r="F462" s="252" t="s">
        <v>2827</v>
      </c>
      <c r="G462" s="253" t="s">
        <v>199</v>
      </c>
      <c r="H462" s="254">
        <v>24.5</v>
      </c>
      <c r="I462" s="255"/>
      <c r="J462" s="256">
        <f>ROUND(I462*H462,2)</f>
        <v>0</v>
      </c>
      <c r="K462" s="257"/>
      <c r="L462" s="44"/>
      <c r="M462" s="258" t="s">
        <v>1</v>
      </c>
      <c r="N462" s="259" t="s">
        <v>47</v>
      </c>
      <c r="O462" s="94"/>
      <c r="P462" s="260">
        <f>O462*H462</f>
        <v>0</v>
      </c>
      <c r="Q462" s="260">
        <v>0</v>
      </c>
      <c r="R462" s="260">
        <f>Q462*H462</f>
        <v>0</v>
      </c>
      <c r="S462" s="260">
        <v>0</v>
      </c>
      <c r="T462" s="261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62" t="s">
        <v>584</v>
      </c>
      <c r="AT462" s="262" t="s">
        <v>196</v>
      </c>
      <c r="AU462" s="262" t="s">
        <v>92</v>
      </c>
      <c r="AY462" s="18" t="s">
        <v>195</v>
      </c>
      <c r="BE462" s="154">
        <f>IF(N462="základní",J462,0)</f>
        <v>0</v>
      </c>
      <c r="BF462" s="154">
        <f>IF(N462="snížená",J462,0)</f>
        <v>0</v>
      </c>
      <c r="BG462" s="154">
        <f>IF(N462="zákl. přenesená",J462,0)</f>
        <v>0</v>
      </c>
      <c r="BH462" s="154">
        <f>IF(N462="sníž. přenesená",J462,0)</f>
        <v>0</v>
      </c>
      <c r="BI462" s="154">
        <f>IF(N462="nulová",J462,0)</f>
        <v>0</v>
      </c>
      <c r="BJ462" s="18" t="s">
        <v>90</v>
      </c>
      <c r="BK462" s="154">
        <f>ROUND(I462*H462,2)</f>
        <v>0</v>
      </c>
      <c r="BL462" s="18" t="s">
        <v>584</v>
      </c>
      <c r="BM462" s="262" t="s">
        <v>2828</v>
      </c>
    </row>
    <row r="463" spans="1:47" s="2" customFormat="1" ht="12">
      <c r="A463" s="41"/>
      <c r="B463" s="42"/>
      <c r="C463" s="43"/>
      <c r="D463" s="263" t="s">
        <v>202</v>
      </c>
      <c r="E463" s="43"/>
      <c r="F463" s="264" t="s">
        <v>2827</v>
      </c>
      <c r="G463" s="43"/>
      <c r="H463" s="43"/>
      <c r="I463" s="221"/>
      <c r="J463" s="43"/>
      <c r="K463" s="43"/>
      <c r="L463" s="44"/>
      <c r="M463" s="265"/>
      <c r="N463" s="266"/>
      <c r="O463" s="94"/>
      <c r="P463" s="94"/>
      <c r="Q463" s="94"/>
      <c r="R463" s="94"/>
      <c r="S463" s="94"/>
      <c r="T463" s="95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18" t="s">
        <v>202</v>
      </c>
      <c r="AU463" s="18" t="s">
        <v>92</v>
      </c>
    </row>
    <row r="464" spans="1:51" s="13" customFormat="1" ht="12">
      <c r="A464" s="13"/>
      <c r="B464" s="267"/>
      <c r="C464" s="268"/>
      <c r="D464" s="263" t="s">
        <v>203</v>
      </c>
      <c r="E464" s="269" t="s">
        <v>1</v>
      </c>
      <c r="F464" s="270" t="s">
        <v>2829</v>
      </c>
      <c r="G464" s="268"/>
      <c r="H464" s="271">
        <v>24.5</v>
      </c>
      <c r="I464" s="272"/>
      <c r="J464" s="268"/>
      <c r="K464" s="268"/>
      <c r="L464" s="273"/>
      <c r="M464" s="274"/>
      <c r="N464" s="275"/>
      <c r="O464" s="275"/>
      <c r="P464" s="275"/>
      <c r="Q464" s="275"/>
      <c r="R464" s="275"/>
      <c r="S464" s="275"/>
      <c r="T464" s="27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7" t="s">
        <v>203</v>
      </c>
      <c r="AU464" s="277" t="s">
        <v>92</v>
      </c>
      <c r="AV464" s="13" t="s">
        <v>92</v>
      </c>
      <c r="AW464" s="13" t="s">
        <v>35</v>
      </c>
      <c r="AX464" s="13" t="s">
        <v>90</v>
      </c>
      <c r="AY464" s="277" t="s">
        <v>195</v>
      </c>
    </row>
    <row r="465" spans="1:65" s="2" customFormat="1" ht="16.5" customHeight="1">
      <c r="A465" s="41"/>
      <c r="B465" s="42"/>
      <c r="C465" s="250" t="s">
        <v>1029</v>
      </c>
      <c r="D465" s="250" t="s">
        <v>196</v>
      </c>
      <c r="E465" s="251" t="s">
        <v>2830</v>
      </c>
      <c r="F465" s="252" t="s">
        <v>2831</v>
      </c>
      <c r="G465" s="253" t="s">
        <v>199</v>
      </c>
      <c r="H465" s="254">
        <v>16.45</v>
      </c>
      <c r="I465" s="255"/>
      <c r="J465" s="256">
        <f>ROUND(I465*H465,2)</f>
        <v>0</v>
      </c>
      <c r="K465" s="257"/>
      <c r="L465" s="44"/>
      <c r="M465" s="258" t="s">
        <v>1</v>
      </c>
      <c r="N465" s="259" t="s">
        <v>47</v>
      </c>
      <c r="O465" s="94"/>
      <c r="P465" s="260">
        <f>O465*H465</f>
        <v>0</v>
      </c>
      <c r="Q465" s="260">
        <v>3E-05</v>
      </c>
      <c r="R465" s="260">
        <f>Q465*H465</f>
        <v>0.0004935</v>
      </c>
      <c r="S465" s="260">
        <v>0</v>
      </c>
      <c r="T465" s="261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62" t="s">
        <v>584</v>
      </c>
      <c r="AT465" s="262" t="s">
        <v>196</v>
      </c>
      <c r="AU465" s="262" t="s">
        <v>92</v>
      </c>
      <c r="AY465" s="18" t="s">
        <v>195</v>
      </c>
      <c r="BE465" s="154">
        <f>IF(N465="základní",J465,0)</f>
        <v>0</v>
      </c>
      <c r="BF465" s="154">
        <f>IF(N465="snížená",J465,0)</f>
        <v>0</v>
      </c>
      <c r="BG465" s="154">
        <f>IF(N465="zákl. přenesená",J465,0)</f>
        <v>0</v>
      </c>
      <c r="BH465" s="154">
        <f>IF(N465="sníž. přenesená",J465,0)</f>
        <v>0</v>
      </c>
      <c r="BI465" s="154">
        <f>IF(N465="nulová",J465,0)</f>
        <v>0</v>
      </c>
      <c r="BJ465" s="18" t="s">
        <v>90</v>
      </c>
      <c r="BK465" s="154">
        <f>ROUND(I465*H465,2)</f>
        <v>0</v>
      </c>
      <c r="BL465" s="18" t="s">
        <v>584</v>
      </c>
      <c r="BM465" s="262" t="s">
        <v>2832</v>
      </c>
    </row>
    <row r="466" spans="1:47" s="2" customFormat="1" ht="12">
      <c r="A466" s="41"/>
      <c r="B466" s="42"/>
      <c r="C466" s="43"/>
      <c r="D466" s="263" t="s">
        <v>202</v>
      </c>
      <c r="E466" s="43"/>
      <c r="F466" s="264" t="s">
        <v>2831</v>
      </c>
      <c r="G466" s="43"/>
      <c r="H466" s="43"/>
      <c r="I466" s="221"/>
      <c r="J466" s="43"/>
      <c r="K466" s="43"/>
      <c r="L466" s="44"/>
      <c r="M466" s="265"/>
      <c r="N466" s="266"/>
      <c r="O466" s="94"/>
      <c r="P466" s="94"/>
      <c r="Q466" s="94"/>
      <c r="R466" s="94"/>
      <c r="S466" s="94"/>
      <c r="T466" s="95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8" t="s">
        <v>202</v>
      </c>
      <c r="AU466" s="18" t="s">
        <v>92</v>
      </c>
    </row>
    <row r="467" spans="1:51" s="13" customFormat="1" ht="12">
      <c r="A467" s="13"/>
      <c r="B467" s="267"/>
      <c r="C467" s="268"/>
      <c r="D467" s="263" t="s">
        <v>203</v>
      </c>
      <c r="E467" s="269" t="s">
        <v>1</v>
      </c>
      <c r="F467" s="270" t="s">
        <v>2803</v>
      </c>
      <c r="G467" s="268"/>
      <c r="H467" s="271">
        <v>16.45</v>
      </c>
      <c r="I467" s="272"/>
      <c r="J467" s="268"/>
      <c r="K467" s="268"/>
      <c r="L467" s="273"/>
      <c r="M467" s="274"/>
      <c r="N467" s="275"/>
      <c r="O467" s="275"/>
      <c r="P467" s="275"/>
      <c r="Q467" s="275"/>
      <c r="R467" s="275"/>
      <c r="S467" s="275"/>
      <c r="T467" s="27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77" t="s">
        <v>203</v>
      </c>
      <c r="AU467" s="277" t="s">
        <v>92</v>
      </c>
      <c r="AV467" s="13" t="s">
        <v>92</v>
      </c>
      <c r="AW467" s="13" t="s">
        <v>35</v>
      </c>
      <c r="AX467" s="13" t="s">
        <v>90</v>
      </c>
      <c r="AY467" s="277" t="s">
        <v>195</v>
      </c>
    </row>
    <row r="468" spans="1:65" s="2" customFormat="1" ht="24.15" customHeight="1">
      <c r="A468" s="41"/>
      <c r="B468" s="42"/>
      <c r="C468" s="250" t="s">
        <v>1034</v>
      </c>
      <c r="D468" s="250" t="s">
        <v>196</v>
      </c>
      <c r="E468" s="251" t="s">
        <v>2833</v>
      </c>
      <c r="F468" s="252" t="s">
        <v>2834</v>
      </c>
      <c r="G468" s="253" t="s">
        <v>215</v>
      </c>
      <c r="H468" s="254">
        <v>70</v>
      </c>
      <c r="I468" s="255"/>
      <c r="J468" s="256">
        <f>ROUND(I468*H468,2)</f>
        <v>0</v>
      </c>
      <c r="K468" s="257"/>
      <c r="L468" s="44"/>
      <c r="M468" s="258" t="s">
        <v>1</v>
      </c>
      <c r="N468" s="259" t="s">
        <v>47</v>
      </c>
      <c r="O468" s="94"/>
      <c r="P468" s="260">
        <f>O468*H468</f>
        <v>0</v>
      </c>
      <c r="Q468" s="260">
        <v>0</v>
      </c>
      <c r="R468" s="260">
        <f>Q468*H468</f>
        <v>0</v>
      </c>
      <c r="S468" s="260">
        <v>0</v>
      </c>
      <c r="T468" s="261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62" t="s">
        <v>584</v>
      </c>
      <c r="AT468" s="262" t="s">
        <v>196</v>
      </c>
      <c r="AU468" s="262" t="s">
        <v>92</v>
      </c>
      <c r="AY468" s="18" t="s">
        <v>195</v>
      </c>
      <c r="BE468" s="154">
        <f>IF(N468="základní",J468,0)</f>
        <v>0</v>
      </c>
      <c r="BF468" s="154">
        <f>IF(N468="snížená",J468,0)</f>
        <v>0</v>
      </c>
      <c r="BG468" s="154">
        <f>IF(N468="zákl. přenesená",J468,0)</f>
        <v>0</v>
      </c>
      <c r="BH468" s="154">
        <f>IF(N468="sníž. přenesená",J468,0)</f>
        <v>0</v>
      </c>
      <c r="BI468" s="154">
        <f>IF(N468="nulová",J468,0)</f>
        <v>0</v>
      </c>
      <c r="BJ468" s="18" t="s">
        <v>90</v>
      </c>
      <c r="BK468" s="154">
        <f>ROUND(I468*H468,2)</f>
        <v>0</v>
      </c>
      <c r="BL468" s="18" t="s">
        <v>584</v>
      </c>
      <c r="BM468" s="262" t="s">
        <v>2835</v>
      </c>
    </row>
    <row r="469" spans="1:47" s="2" customFormat="1" ht="12">
      <c r="A469" s="41"/>
      <c r="B469" s="42"/>
      <c r="C469" s="43"/>
      <c r="D469" s="263" t="s">
        <v>202</v>
      </c>
      <c r="E469" s="43"/>
      <c r="F469" s="264" t="s">
        <v>2834</v>
      </c>
      <c r="G469" s="43"/>
      <c r="H469" s="43"/>
      <c r="I469" s="221"/>
      <c r="J469" s="43"/>
      <c r="K469" s="43"/>
      <c r="L469" s="44"/>
      <c r="M469" s="265"/>
      <c r="N469" s="266"/>
      <c r="O469" s="94"/>
      <c r="P469" s="94"/>
      <c r="Q469" s="94"/>
      <c r="R469" s="94"/>
      <c r="S469" s="94"/>
      <c r="T469" s="95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8" t="s">
        <v>202</v>
      </c>
      <c r="AU469" s="18" t="s">
        <v>92</v>
      </c>
    </row>
    <row r="470" spans="1:65" s="2" customFormat="1" ht="16.5" customHeight="1">
      <c r="A470" s="41"/>
      <c r="B470" s="42"/>
      <c r="C470" s="250" t="s">
        <v>1040</v>
      </c>
      <c r="D470" s="250" t="s">
        <v>196</v>
      </c>
      <c r="E470" s="251" t="s">
        <v>2836</v>
      </c>
      <c r="F470" s="252" t="s">
        <v>2837</v>
      </c>
      <c r="G470" s="253" t="s">
        <v>215</v>
      </c>
      <c r="H470" s="254">
        <v>70</v>
      </c>
      <c r="I470" s="255"/>
      <c r="J470" s="256">
        <f>ROUND(I470*H470,2)</f>
        <v>0</v>
      </c>
      <c r="K470" s="257"/>
      <c r="L470" s="44"/>
      <c r="M470" s="258" t="s">
        <v>1</v>
      </c>
      <c r="N470" s="259" t="s">
        <v>47</v>
      </c>
      <c r="O470" s="94"/>
      <c r="P470" s="260">
        <f>O470*H470</f>
        <v>0</v>
      </c>
      <c r="Q470" s="260">
        <v>7E-05</v>
      </c>
      <c r="R470" s="260">
        <f>Q470*H470</f>
        <v>0.0049</v>
      </c>
      <c r="S470" s="260">
        <v>0</v>
      </c>
      <c r="T470" s="261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62" t="s">
        <v>584</v>
      </c>
      <c r="AT470" s="262" t="s">
        <v>196</v>
      </c>
      <c r="AU470" s="262" t="s">
        <v>92</v>
      </c>
      <c r="AY470" s="18" t="s">
        <v>195</v>
      </c>
      <c r="BE470" s="154">
        <f>IF(N470="základní",J470,0)</f>
        <v>0</v>
      </c>
      <c r="BF470" s="154">
        <f>IF(N470="snížená",J470,0)</f>
        <v>0</v>
      </c>
      <c r="BG470" s="154">
        <f>IF(N470="zákl. přenesená",J470,0)</f>
        <v>0</v>
      </c>
      <c r="BH470" s="154">
        <f>IF(N470="sníž. přenesená",J470,0)</f>
        <v>0</v>
      </c>
      <c r="BI470" s="154">
        <f>IF(N470="nulová",J470,0)</f>
        <v>0</v>
      </c>
      <c r="BJ470" s="18" t="s">
        <v>90</v>
      </c>
      <c r="BK470" s="154">
        <f>ROUND(I470*H470,2)</f>
        <v>0</v>
      </c>
      <c r="BL470" s="18" t="s">
        <v>584</v>
      </c>
      <c r="BM470" s="262" t="s">
        <v>2838</v>
      </c>
    </row>
    <row r="471" spans="1:47" s="2" customFormat="1" ht="12">
      <c r="A471" s="41"/>
      <c r="B471" s="42"/>
      <c r="C471" s="43"/>
      <c r="D471" s="263" t="s">
        <v>202</v>
      </c>
      <c r="E471" s="43"/>
      <c r="F471" s="264" t="s">
        <v>2837</v>
      </c>
      <c r="G471" s="43"/>
      <c r="H471" s="43"/>
      <c r="I471" s="221"/>
      <c r="J471" s="43"/>
      <c r="K471" s="43"/>
      <c r="L471" s="44"/>
      <c r="M471" s="265"/>
      <c r="N471" s="266"/>
      <c r="O471" s="94"/>
      <c r="P471" s="94"/>
      <c r="Q471" s="94"/>
      <c r="R471" s="94"/>
      <c r="S471" s="94"/>
      <c r="T471" s="95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T471" s="18" t="s">
        <v>202</v>
      </c>
      <c r="AU471" s="18" t="s">
        <v>92</v>
      </c>
    </row>
    <row r="472" spans="1:65" s="2" customFormat="1" ht="24.15" customHeight="1">
      <c r="A472" s="41"/>
      <c r="B472" s="42"/>
      <c r="C472" s="250" t="s">
        <v>1045</v>
      </c>
      <c r="D472" s="250" t="s">
        <v>196</v>
      </c>
      <c r="E472" s="251" t="s">
        <v>2839</v>
      </c>
      <c r="F472" s="252" t="s">
        <v>2840</v>
      </c>
      <c r="G472" s="253" t="s">
        <v>215</v>
      </c>
      <c r="H472" s="254">
        <v>2</v>
      </c>
      <c r="I472" s="255"/>
      <c r="J472" s="256">
        <f>ROUND(I472*H472,2)</f>
        <v>0</v>
      </c>
      <c r="K472" s="257"/>
      <c r="L472" s="44"/>
      <c r="M472" s="258" t="s">
        <v>1</v>
      </c>
      <c r="N472" s="259" t="s">
        <v>47</v>
      </c>
      <c r="O472" s="94"/>
      <c r="P472" s="260">
        <f>O472*H472</f>
        <v>0</v>
      </c>
      <c r="Q472" s="260">
        <v>0</v>
      </c>
      <c r="R472" s="260">
        <f>Q472*H472</f>
        <v>0</v>
      </c>
      <c r="S472" s="260">
        <v>0</v>
      </c>
      <c r="T472" s="261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62" t="s">
        <v>584</v>
      </c>
      <c r="AT472" s="262" t="s">
        <v>196</v>
      </c>
      <c r="AU472" s="262" t="s">
        <v>92</v>
      </c>
      <c r="AY472" s="18" t="s">
        <v>195</v>
      </c>
      <c r="BE472" s="154">
        <f>IF(N472="základní",J472,0)</f>
        <v>0</v>
      </c>
      <c r="BF472" s="154">
        <f>IF(N472="snížená",J472,0)</f>
        <v>0</v>
      </c>
      <c r="BG472" s="154">
        <f>IF(N472="zákl. přenesená",J472,0)</f>
        <v>0</v>
      </c>
      <c r="BH472" s="154">
        <f>IF(N472="sníž. přenesená",J472,0)</f>
        <v>0</v>
      </c>
      <c r="BI472" s="154">
        <f>IF(N472="nulová",J472,0)</f>
        <v>0</v>
      </c>
      <c r="BJ472" s="18" t="s">
        <v>90</v>
      </c>
      <c r="BK472" s="154">
        <f>ROUND(I472*H472,2)</f>
        <v>0</v>
      </c>
      <c r="BL472" s="18" t="s">
        <v>584</v>
      </c>
      <c r="BM472" s="262" t="s">
        <v>2841</v>
      </c>
    </row>
    <row r="473" spans="1:47" s="2" customFormat="1" ht="12">
      <c r="A473" s="41"/>
      <c r="B473" s="42"/>
      <c r="C473" s="43"/>
      <c r="D473" s="263" t="s">
        <v>202</v>
      </c>
      <c r="E473" s="43"/>
      <c r="F473" s="264" t="s">
        <v>2840</v>
      </c>
      <c r="G473" s="43"/>
      <c r="H473" s="43"/>
      <c r="I473" s="221"/>
      <c r="J473" s="43"/>
      <c r="K473" s="43"/>
      <c r="L473" s="44"/>
      <c r="M473" s="265"/>
      <c r="N473" s="266"/>
      <c r="O473" s="94"/>
      <c r="P473" s="94"/>
      <c r="Q473" s="94"/>
      <c r="R473" s="94"/>
      <c r="S473" s="94"/>
      <c r="T473" s="95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8" t="s">
        <v>202</v>
      </c>
      <c r="AU473" s="18" t="s">
        <v>92</v>
      </c>
    </row>
    <row r="474" spans="1:65" s="2" customFormat="1" ht="33" customHeight="1">
      <c r="A474" s="41"/>
      <c r="B474" s="42"/>
      <c r="C474" s="250" t="s">
        <v>1049</v>
      </c>
      <c r="D474" s="250" t="s">
        <v>196</v>
      </c>
      <c r="E474" s="251" t="s">
        <v>2842</v>
      </c>
      <c r="F474" s="252" t="s">
        <v>2843</v>
      </c>
      <c r="G474" s="253" t="s">
        <v>353</v>
      </c>
      <c r="H474" s="254">
        <v>1</v>
      </c>
      <c r="I474" s="255"/>
      <c r="J474" s="256">
        <f>ROUND(I474*H474,2)</f>
        <v>0</v>
      </c>
      <c r="K474" s="257"/>
      <c r="L474" s="44"/>
      <c r="M474" s="258" t="s">
        <v>1</v>
      </c>
      <c r="N474" s="259" t="s">
        <v>47</v>
      </c>
      <c r="O474" s="94"/>
      <c r="P474" s="260">
        <f>O474*H474</f>
        <v>0</v>
      </c>
      <c r="Q474" s="260">
        <v>0.02524</v>
      </c>
      <c r="R474" s="260">
        <f>Q474*H474</f>
        <v>0.02524</v>
      </c>
      <c r="S474" s="260">
        <v>0</v>
      </c>
      <c r="T474" s="261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62" t="s">
        <v>584</v>
      </c>
      <c r="AT474" s="262" t="s">
        <v>196</v>
      </c>
      <c r="AU474" s="262" t="s">
        <v>92</v>
      </c>
      <c r="AY474" s="18" t="s">
        <v>195</v>
      </c>
      <c r="BE474" s="154">
        <f>IF(N474="základní",J474,0)</f>
        <v>0</v>
      </c>
      <c r="BF474" s="154">
        <f>IF(N474="snížená",J474,0)</f>
        <v>0</v>
      </c>
      <c r="BG474" s="154">
        <f>IF(N474="zákl. přenesená",J474,0)</f>
        <v>0</v>
      </c>
      <c r="BH474" s="154">
        <f>IF(N474="sníž. přenesená",J474,0)</f>
        <v>0</v>
      </c>
      <c r="BI474" s="154">
        <f>IF(N474="nulová",J474,0)</f>
        <v>0</v>
      </c>
      <c r="BJ474" s="18" t="s">
        <v>90</v>
      </c>
      <c r="BK474" s="154">
        <f>ROUND(I474*H474,2)</f>
        <v>0</v>
      </c>
      <c r="BL474" s="18" t="s">
        <v>584</v>
      </c>
      <c r="BM474" s="262" t="s">
        <v>2844</v>
      </c>
    </row>
    <row r="475" spans="1:47" s="2" customFormat="1" ht="12">
      <c r="A475" s="41"/>
      <c r="B475" s="42"/>
      <c r="C475" s="43"/>
      <c r="D475" s="263" t="s">
        <v>202</v>
      </c>
      <c r="E475" s="43"/>
      <c r="F475" s="264" t="s">
        <v>2843</v>
      </c>
      <c r="G475" s="43"/>
      <c r="H475" s="43"/>
      <c r="I475" s="221"/>
      <c r="J475" s="43"/>
      <c r="K475" s="43"/>
      <c r="L475" s="44"/>
      <c r="M475" s="265"/>
      <c r="N475" s="266"/>
      <c r="O475" s="94"/>
      <c r="P475" s="94"/>
      <c r="Q475" s="94"/>
      <c r="R475" s="94"/>
      <c r="S475" s="94"/>
      <c r="T475" s="95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T475" s="18" t="s">
        <v>202</v>
      </c>
      <c r="AU475" s="18" t="s">
        <v>92</v>
      </c>
    </row>
    <row r="476" spans="1:65" s="2" customFormat="1" ht="37.8" customHeight="1">
      <c r="A476" s="41"/>
      <c r="B476" s="42"/>
      <c r="C476" s="250" t="s">
        <v>1053</v>
      </c>
      <c r="D476" s="250" t="s">
        <v>196</v>
      </c>
      <c r="E476" s="251" t="s">
        <v>2845</v>
      </c>
      <c r="F476" s="252" t="s">
        <v>2846</v>
      </c>
      <c r="G476" s="253" t="s">
        <v>215</v>
      </c>
      <c r="H476" s="254">
        <v>2</v>
      </c>
      <c r="I476" s="255"/>
      <c r="J476" s="256">
        <f>ROUND(I476*H476,2)</f>
        <v>0</v>
      </c>
      <c r="K476" s="257"/>
      <c r="L476" s="44"/>
      <c r="M476" s="258" t="s">
        <v>1</v>
      </c>
      <c r="N476" s="259" t="s">
        <v>47</v>
      </c>
      <c r="O476" s="94"/>
      <c r="P476" s="260">
        <f>O476*H476</f>
        <v>0</v>
      </c>
      <c r="Q476" s="260">
        <v>0</v>
      </c>
      <c r="R476" s="260">
        <f>Q476*H476</f>
        <v>0</v>
      </c>
      <c r="S476" s="260">
        <v>0.23</v>
      </c>
      <c r="T476" s="261">
        <f>S476*H476</f>
        <v>0.46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62" t="s">
        <v>584</v>
      </c>
      <c r="AT476" s="262" t="s">
        <v>196</v>
      </c>
      <c r="AU476" s="262" t="s">
        <v>92</v>
      </c>
      <c r="AY476" s="18" t="s">
        <v>195</v>
      </c>
      <c r="BE476" s="154">
        <f>IF(N476="základní",J476,0)</f>
        <v>0</v>
      </c>
      <c r="BF476" s="154">
        <f>IF(N476="snížená",J476,0)</f>
        <v>0</v>
      </c>
      <c r="BG476" s="154">
        <f>IF(N476="zákl. přenesená",J476,0)</f>
        <v>0</v>
      </c>
      <c r="BH476" s="154">
        <f>IF(N476="sníž. přenesená",J476,0)</f>
        <v>0</v>
      </c>
      <c r="BI476" s="154">
        <f>IF(N476="nulová",J476,0)</f>
        <v>0</v>
      </c>
      <c r="BJ476" s="18" t="s">
        <v>90</v>
      </c>
      <c r="BK476" s="154">
        <f>ROUND(I476*H476,2)</f>
        <v>0</v>
      </c>
      <c r="BL476" s="18" t="s">
        <v>584</v>
      </c>
      <c r="BM476" s="262" t="s">
        <v>2847</v>
      </c>
    </row>
    <row r="477" spans="1:47" s="2" customFormat="1" ht="12">
      <c r="A477" s="41"/>
      <c r="B477" s="42"/>
      <c r="C477" s="43"/>
      <c r="D477" s="263" t="s">
        <v>202</v>
      </c>
      <c r="E477" s="43"/>
      <c r="F477" s="264" t="s">
        <v>2846</v>
      </c>
      <c r="G477" s="43"/>
      <c r="H477" s="43"/>
      <c r="I477" s="221"/>
      <c r="J477" s="43"/>
      <c r="K477" s="43"/>
      <c r="L477" s="44"/>
      <c r="M477" s="265"/>
      <c r="N477" s="266"/>
      <c r="O477" s="94"/>
      <c r="P477" s="94"/>
      <c r="Q477" s="94"/>
      <c r="R477" s="94"/>
      <c r="S477" s="94"/>
      <c r="T477" s="95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8" t="s">
        <v>202</v>
      </c>
      <c r="AU477" s="18" t="s">
        <v>92</v>
      </c>
    </row>
    <row r="478" spans="1:65" s="2" customFormat="1" ht="33" customHeight="1">
      <c r="A478" s="41"/>
      <c r="B478" s="42"/>
      <c r="C478" s="250" t="s">
        <v>1059</v>
      </c>
      <c r="D478" s="250" t="s">
        <v>196</v>
      </c>
      <c r="E478" s="251" t="s">
        <v>2848</v>
      </c>
      <c r="F478" s="252" t="s">
        <v>2849</v>
      </c>
      <c r="G478" s="253" t="s">
        <v>353</v>
      </c>
      <c r="H478" s="254">
        <v>1</v>
      </c>
      <c r="I478" s="255"/>
      <c r="J478" s="256">
        <f>ROUND(I478*H478,2)</f>
        <v>0</v>
      </c>
      <c r="K478" s="257"/>
      <c r="L478" s="44"/>
      <c r="M478" s="258" t="s">
        <v>1</v>
      </c>
      <c r="N478" s="259" t="s">
        <v>47</v>
      </c>
      <c r="O478" s="94"/>
      <c r="P478" s="260">
        <f>O478*H478</f>
        <v>0</v>
      </c>
      <c r="Q478" s="260">
        <v>0</v>
      </c>
      <c r="R478" s="260">
        <f>Q478*H478</f>
        <v>0</v>
      </c>
      <c r="S478" s="260">
        <v>0.03</v>
      </c>
      <c r="T478" s="261">
        <f>S478*H478</f>
        <v>0.03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62" t="s">
        <v>584</v>
      </c>
      <c r="AT478" s="262" t="s">
        <v>196</v>
      </c>
      <c r="AU478" s="262" t="s">
        <v>92</v>
      </c>
      <c r="AY478" s="18" t="s">
        <v>195</v>
      </c>
      <c r="BE478" s="154">
        <f>IF(N478="základní",J478,0)</f>
        <v>0</v>
      </c>
      <c r="BF478" s="154">
        <f>IF(N478="snížená",J478,0)</f>
        <v>0</v>
      </c>
      <c r="BG478" s="154">
        <f>IF(N478="zákl. přenesená",J478,0)</f>
        <v>0</v>
      </c>
      <c r="BH478" s="154">
        <f>IF(N478="sníž. přenesená",J478,0)</f>
        <v>0</v>
      </c>
      <c r="BI478" s="154">
        <f>IF(N478="nulová",J478,0)</f>
        <v>0</v>
      </c>
      <c r="BJ478" s="18" t="s">
        <v>90</v>
      </c>
      <c r="BK478" s="154">
        <f>ROUND(I478*H478,2)</f>
        <v>0</v>
      </c>
      <c r="BL478" s="18" t="s">
        <v>584</v>
      </c>
      <c r="BM478" s="262" t="s">
        <v>2850</v>
      </c>
    </row>
    <row r="479" spans="1:47" s="2" customFormat="1" ht="12">
      <c r="A479" s="41"/>
      <c r="B479" s="42"/>
      <c r="C479" s="43"/>
      <c r="D479" s="263" t="s">
        <v>202</v>
      </c>
      <c r="E479" s="43"/>
      <c r="F479" s="264" t="s">
        <v>2849</v>
      </c>
      <c r="G479" s="43"/>
      <c r="H479" s="43"/>
      <c r="I479" s="221"/>
      <c r="J479" s="43"/>
      <c r="K479" s="43"/>
      <c r="L479" s="44"/>
      <c r="M479" s="265"/>
      <c r="N479" s="266"/>
      <c r="O479" s="94"/>
      <c r="P479" s="94"/>
      <c r="Q479" s="94"/>
      <c r="R479" s="94"/>
      <c r="S479" s="94"/>
      <c r="T479" s="95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T479" s="18" t="s">
        <v>202</v>
      </c>
      <c r="AU479" s="18" t="s">
        <v>92</v>
      </c>
    </row>
    <row r="480" spans="1:65" s="2" customFormat="1" ht="16.5" customHeight="1">
      <c r="A480" s="41"/>
      <c r="B480" s="42"/>
      <c r="C480" s="250" t="s">
        <v>1063</v>
      </c>
      <c r="D480" s="250" t="s">
        <v>196</v>
      </c>
      <c r="E480" s="251" t="s">
        <v>2851</v>
      </c>
      <c r="F480" s="252" t="s">
        <v>2852</v>
      </c>
      <c r="G480" s="253" t="s">
        <v>2281</v>
      </c>
      <c r="H480" s="254">
        <v>1</v>
      </c>
      <c r="I480" s="255"/>
      <c r="J480" s="256">
        <f>ROUND(I480*H480,2)</f>
        <v>0</v>
      </c>
      <c r="K480" s="257"/>
      <c r="L480" s="44"/>
      <c r="M480" s="258" t="s">
        <v>1</v>
      </c>
      <c r="N480" s="259" t="s">
        <v>47</v>
      </c>
      <c r="O480" s="94"/>
      <c r="P480" s="260">
        <f>O480*H480</f>
        <v>0</v>
      </c>
      <c r="Q480" s="260">
        <v>0</v>
      </c>
      <c r="R480" s="260">
        <f>Q480*H480</f>
        <v>0</v>
      </c>
      <c r="S480" s="260">
        <v>0</v>
      </c>
      <c r="T480" s="261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62" t="s">
        <v>584</v>
      </c>
      <c r="AT480" s="262" t="s">
        <v>196</v>
      </c>
      <c r="AU480" s="262" t="s">
        <v>92</v>
      </c>
      <c r="AY480" s="18" t="s">
        <v>195</v>
      </c>
      <c r="BE480" s="154">
        <f>IF(N480="základní",J480,0)</f>
        <v>0</v>
      </c>
      <c r="BF480" s="154">
        <f>IF(N480="snížená",J480,0)</f>
        <v>0</v>
      </c>
      <c r="BG480" s="154">
        <f>IF(N480="zákl. přenesená",J480,0)</f>
        <v>0</v>
      </c>
      <c r="BH480" s="154">
        <f>IF(N480="sníž. přenesená",J480,0)</f>
        <v>0</v>
      </c>
      <c r="BI480" s="154">
        <f>IF(N480="nulová",J480,0)</f>
        <v>0</v>
      </c>
      <c r="BJ480" s="18" t="s">
        <v>90</v>
      </c>
      <c r="BK480" s="154">
        <f>ROUND(I480*H480,2)</f>
        <v>0</v>
      </c>
      <c r="BL480" s="18" t="s">
        <v>584</v>
      </c>
      <c r="BM480" s="262" t="s">
        <v>2853</v>
      </c>
    </row>
    <row r="481" spans="1:47" s="2" customFormat="1" ht="12">
      <c r="A481" s="41"/>
      <c r="B481" s="42"/>
      <c r="C481" s="43"/>
      <c r="D481" s="263" t="s">
        <v>202</v>
      </c>
      <c r="E481" s="43"/>
      <c r="F481" s="264" t="s">
        <v>2854</v>
      </c>
      <c r="G481" s="43"/>
      <c r="H481" s="43"/>
      <c r="I481" s="221"/>
      <c r="J481" s="43"/>
      <c r="K481" s="43"/>
      <c r="L481" s="44"/>
      <c r="M481" s="324"/>
      <c r="N481" s="325"/>
      <c r="O481" s="326"/>
      <c r="P481" s="326"/>
      <c r="Q481" s="326"/>
      <c r="R481" s="326"/>
      <c r="S481" s="326"/>
      <c r="T481" s="327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18" t="s">
        <v>202</v>
      </c>
      <c r="AU481" s="18" t="s">
        <v>92</v>
      </c>
    </row>
    <row r="482" spans="1:31" s="2" customFormat="1" ht="6.95" customHeight="1">
      <c r="A482" s="41"/>
      <c r="B482" s="69"/>
      <c r="C482" s="70"/>
      <c r="D482" s="70"/>
      <c r="E482" s="70"/>
      <c r="F482" s="70"/>
      <c r="G482" s="70"/>
      <c r="H482" s="70"/>
      <c r="I482" s="70"/>
      <c r="J482" s="70"/>
      <c r="K482" s="70"/>
      <c r="L482" s="44"/>
      <c r="M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</row>
  </sheetData>
  <sheetProtection password="CC35" sheet="1" objects="1" scenarios="1" formatColumns="0" formatRows="0" autoFilter="0"/>
  <autoFilter ref="C134:K48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Rakyta</dc:creator>
  <cp:keywords/>
  <dc:description/>
  <cp:lastModifiedBy>Vladimír Rakyta</cp:lastModifiedBy>
  <dcterms:created xsi:type="dcterms:W3CDTF">2024-06-12T14:09:02Z</dcterms:created>
  <dcterms:modified xsi:type="dcterms:W3CDTF">2024-06-12T14:09:17Z</dcterms:modified>
  <cp:category/>
  <cp:version/>
  <cp:contentType/>
  <cp:contentStatus/>
</cp:coreProperties>
</file>