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325 - Oprava balkónů -Zí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'0325 - Oprava balkónů -Zí...'!$C$127:$K$259</definedName>
    <definedName name="_xlnm.Print_Area" localSheetId="1">'0325 - Oprava balkónů -Zí...'!$C$4:$J$37,'0325 - Oprava balkónů -Zí...'!$C$50:$J$76,'0325 - Oprava balkónů -Zí...'!$C$82:$J$111,'0325 - Oprava balkónů -Zí...'!$C$117:$J$259</definedName>
    <definedName name="_xlnm.Print_Titles" localSheetId="1">'0325 - Oprava balkónů -Zí...'!$127:$127</definedName>
  </definedNames>
  <calcPr/>
</workbook>
</file>

<file path=xl/calcChain.xml><?xml version="1.0" encoding="utf-8"?>
<calcChain xmlns="http://schemas.openxmlformats.org/spreadsheetml/2006/main">
  <c i="2" l="1" r="R225"/>
  <c r="T197"/>
  <c r="J35"/>
  <c r="J34"/>
  <c i="1" r="AY95"/>
  <c i="2" r="J33"/>
  <c i="1" r="AX95"/>
  <c i="2" r="BI259"/>
  <c r="BH259"/>
  <c r="BG259"/>
  <c r="BF259"/>
  <c r="T259"/>
  <c r="T258"/>
  <c r="R259"/>
  <c r="R258"/>
  <c r="P259"/>
  <c r="P258"/>
  <c r="BI257"/>
  <c r="BH257"/>
  <c r="BG257"/>
  <c r="BF257"/>
  <c r="T257"/>
  <c r="T256"/>
  <c r="R257"/>
  <c r="R256"/>
  <c r="P257"/>
  <c r="P256"/>
  <c r="BI255"/>
  <c r="BH255"/>
  <c r="BG255"/>
  <c r="BF255"/>
  <c r="T255"/>
  <c r="R255"/>
  <c r="P255"/>
  <c r="BI254"/>
  <c r="BH254"/>
  <c r="BG254"/>
  <c r="BF254"/>
  <c r="T254"/>
  <c r="R254"/>
  <c r="P254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38"/>
  <c r="BH238"/>
  <c r="BG238"/>
  <c r="BF238"/>
  <c r="T238"/>
  <c r="R238"/>
  <c r="P238"/>
  <c r="BI232"/>
  <c r="BH232"/>
  <c r="BG232"/>
  <c r="BF232"/>
  <c r="T232"/>
  <c r="R232"/>
  <c r="P232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7"/>
  <c r="BH217"/>
  <c r="BG217"/>
  <c r="BF217"/>
  <c r="T217"/>
  <c r="R217"/>
  <c r="P217"/>
  <c r="BI214"/>
  <c r="BH214"/>
  <c r="BG214"/>
  <c r="BF214"/>
  <c r="T214"/>
  <c r="R214"/>
  <c r="P214"/>
  <c r="BI211"/>
  <c r="BH211"/>
  <c r="BG211"/>
  <c r="BF211"/>
  <c r="T211"/>
  <c r="R211"/>
  <c r="P211"/>
  <c r="BI209"/>
  <c r="BH209"/>
  <c r="BG209"/>
  <c r="BF209"/>
  <c r="T209"/>
  <c r="R209"/>
  <c r="P209"/>
  <c r="BI206"/>
  <c r="BH206"/>
  <c r="BG206"/>
  <c r="BF206"/>
  <c r="T206"/>
  <c r="R206"/>
  <c r="P206"/>
  <c r="BI205"/>
  <c r="BH205"/>
  <c r="BG205"/>
  <c r="BF205"/>
  <c r="T205"/>
  <c r="R205"/>
  <c r="P205"/>
  <c r="BI201"/>
  <c r="BH201"/>
  <c r="BG201"/>
  <c r="BF201"/>
  <c r="T201"/>
  <c r="R201"/>
  <c r="P201"/>
  <c r="BI198"/>
  <c r="BH198"/>
  <c r="BG198"/>
  <c r="BF198"/>
  <c r="T198"/>
  <c r="R198"/>
  <c r="R197"/>
  <c r="P198"/>
  <c r="P197"/>
  <c r="BI195"/>
  <c r="BH195"/>
  <c r="BG195"/>
  <c r="BF195"/>
  <c r="T195"/>
  <c r="T194"/>
  <c r="R195"/>
  <c r="R194"/>
  <c r="P195"/>
  <c r="P194"/>
  <c r="BI192"/>
  <c r="BH192"/>
  <c r="BG192"/>
  <c r="BF192"/>
  <c r="T192"/>
  <c r="T191"/>
  <c r="R192"/>
  <c r="R191"/>
  <c r="P192"/>
  <c r="P191"/>
  <c r="BI190"/>
  <c r="BH190"/>
  <c r="BG190"/>
  <c r="BF190"/>
  <c r="T190"/>
  <c r="R190"/>
  <c r="P190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3"/>
  <c r="BH183"/>
  <c r="BG183"/>
  <c r="BF183"/>
  <c r="T183"/>
  <c r="R183"/>
  <c r="P183"/>
  <c r="BI179"/>
  <c r="BH179"/>
  <c r="BG179"/>
  <c r="BF179"/>
  <c r="T179"/>
  <c r="R179"/>
  <c r="P179"/>
  <c r="BI177"/>
  <c r="BH177"/>
  <c r="BG177"/>
  <c r="BF177"/>
  <c r="T177"/>
  <c r="R177"/>
  <c r="P177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8"/>
  <c r="BH158"/>
  <c r="BG158"/>
  <c r="BF158"/>
  <c r="T158"/>
  <c r="R158"/>
  <c r="P158"/>
  <c r="BI154"/>
  <c r="BH154"/>
  <c r="BG154"/>
  <c r="BF154"/>
  <c r="T154"/>
  <c r="R154"/>
  <c r="P154"/>
  <c r="BI149"/>
  <c r="BH149"/>
  <c r="BG149"/>
  <c r="BF149"/>
  <c r="T149"/>
  <c r="R149"/>
  <c r="P149"/>
  <c r="BI147"/>
  <c r="BH147"/>
  <c r="BG147"/>
  <c r="BF147"/>
  <c r="T147"/>
  <c r="R147"/>
  <c r="P147"/>
  <c r="BI143"/>
  <c r="BH143"/>
  <c r="BG143"/>
  <c r="BF143"/>
  <c r="T143"/>
  <c r="R143"/>
  <c r="P143"/>
  <c r="BI139"/>
  <c r="BH139"/>
  <c r="BG139"/>
  <c r="BF139"/>
  <c r="T139"/>
  <c r="R139"/>
  <c r="P139"/>
  <c r="BI135"/>
  <c r="BH135"/>
  <c r="BG135"/>
  <c r="BF135"/>
  <c r="T135"/>
  <c r="R135"/>
  <c r="P135"/>
  <c r="BI131"/>
  <c r="BH131"/>
  <c r="BG131"/>
  <c r="BF131"/>
  <c r="T131"/>
  <c r="R131"/>
  <c r="P131"/>
  <c r="J125"/>
  <c r="J124"/>
  <c r="F124"/>
  <c r="F122"/>
  <c r="E120"/>
  <c r="J90"/>
  <c r="J89"/>
  <c r="F89"/>
  <c r="F87"/>
  <c r="E85"/>
  <c r="J16"/>
  <c r="E16"/>
  <c r="F90"/>
  <c r="J15"/>
  <c r="J10"/>
  <c r="J87"/>
  <c i="1" r="L90"/>
  <c r="AM90"/>
  <c r="AM89"/>
  <c r="L89"/>
  <c r="AM87"/>
  <c r="L87"/>
  <c r="L85"/>
  <c r="L84"/>
  <c i="2" r="J206"/>
  <c r="BK232"/>
  <c r="BK254"/>
  <c r="BK226"/>
  <c r="BK190"/>
  <c r="F32"/>
  <c r="J190"/>
  <c r="BK220"/>
  <c r="BK246"/>
  <c r="BK147"/>
  <c r="BK186"/>
  <c r="BK154"/>
  <c r="J201"/>
  <c r="J164"/>
  <c r="BK143"/>
  <c r="BK243"/>
  <c r="BK250"/>
  <c r="BK224"/>
  <c r="J257"/>
  <c r="J243"/>
  <c r="J160"/>
  <c r="J188"/>
  <c r="J247"/>
  <c r="BK177"/>
  <c r="BK165"/>
  <c i="1" r="AS94"/>
  <c i="2" r="BK209"/>
  <c r="J149"/>
  <c r="BK238"/>
  <c r="BK249"/>
  <c r="BK206"/>
  <c r="BK171"/>
  <c r="J248"/>
  <c r="BK241"/>
  <c r="BK135"/>
  <c r="J195"/>
  <c r="J169"/>
  <c r="J171"/>
  <c r="BK131"/>
  <c r="J222"/>
  <c r="BK179"/>
  <c r="J161"/>
  <c r="BK158"/>
  <c r="J214"/>
  <c r="J224"/>
  <c r="J259"/>
  <c r="J143"/>
  <c r="BK205"/>
  <c r="BK198"/>
  <c r="BK255"/>
  <c r="J232"/>
  <c r="J167"/>
  <c r="BK214"/>
  <c r="J154"/>
  <c r="BK187"/>
  <c r="J220"/>
  <c r="BK242"/>
  <c r="J177"/>
  <c r="BK247"/>
  <c r="J198"/>
  <c r="BK257"/>
  <c r="BK244"/>
  <c r="BK183"/>
  <c r="BK251"/>
  <c r="J244"/>
  <c r="J173"/>
  <c r="BK192"/>
  <c r="BK259"/>
  <c r="BK173"/>
  <c r="J135"/>
  <c r="J179"/>
  <c r="J162"/>
  <c r="J147"/>
  <c r="J251"/>
  <c r="J205"/>
  <c r="BK139"/>
  <c r="J246"/>
  <c r="BK201"/>
  <c r="J242"/>
  <c r="J158"/>
  <c r="J187"/>
  <c r="J139"/>
  <c r="J183"/>
  <c r="BK162"/>
  <c r="J255"/>
  <c r="J241"/>
  <c r="BK161"/>
  <c r="J250"/>
  <c r="J217"/>
  <c r="J165"/>
  <c r="BK169"/>
  <c r="J226"/>
  <c r="BK217"/>
  <c r="BK149"/>
  <c r="BK188"/>
  <c r="BK248"/>
  <c r="J254"/>
  <c r="BK222"/>
  <c r="J131"/>
  <c r="J249"/>
  <c r="J238"/>
  <c r="BK195"/>
  <c r="J211"/>
  <c r="J192"/>
  <c r="BK164"/>
  <c r="BK211"/>
  <c r="BK167"/>
  <c r="J186"/>
  <c r="J209"/>
  <c r="BK160"/>
  <c l="1" r="T153"/>
  <c r="T130"/>
  <c r="P153"/>
  <c r="P130"/>
  <c r="R185"/>
  <c r="R153"/>
  <c r="P200"/>
  <c r="P193"/>
  <c r="BK153"/>
  <c r="J153"/>
  <c r="J97"/>
  <c r="R200"/>
  <c r="R193"/>
  <c r="R130"/>
  <c r="R129"/>
  <c r="T185"/>
  <c r="P210"/>
  <c r="BK185"/>
  <c r="J185"/>
  <c r="J98"/>
  <c r="BK225"/>
  <c r="J225"/>
  <c r="J105"/>
  <c r="BK130"/>
  <c r="J130"/>
  <c r="J96"/>
  <c r="P185"/>
  <c r="BK200"/>
  <c r="J200"/>
  <c r="J103"/>
  <c r="T200"/>
  <c r="T193"/>
  <c r="BK210"/>
  <c r="J210"/>
  <c r="J104"/>
  <c r="R210"/>
  <c r="T210"/>
  <c r="P225"/>
  <c r="T225"/>
  <c r="BK240"/>
  <c r="J240"/>
  <c r="J106"/>
  <c r="P240"/>
  <c r="R240"/>
  <c r="T240"/>
  <c r="BK253"/>
  <c r="J253"/>
  <c r="J108"/>
  <c r="P253"/>
  <c r="P252"/>
  <c r="R253"/>
  <c r="R252"/>
  <c r="T253"/>
  <c r="T252"/>
  <c r="BK191"/>
  <c r="J191"/>
  <c r="J99"/>
  <c r="BK194"/>
  <c r="J194"/>
  <c r="J101"/>
  <c r="BK197"/>
  <c r="J197"/>
  <c r="J102"/>
  <c r="BK256"/>
  <c r="J256"/>
  <c r="J109"/>
  <c r="BK258"/>
  <c r="J258"/>
  <c r="J110"/>
  <c r="BE161"/>
  <c r="J122"/>
  <c r="BE135"/>
  <c r="BE257"/>
  <c r="BE165"/>
  <c r="BE177"/>
  <c r="BE187"/>
  <c r="BE201"/>
  <c r="BE211"/>
  <c r="BE158"/>
  <c r="BE171"/>
  <c r="BE183"/>
  <c r="BE188"/>
  <c r="BE205"/>
  <c r="BE160"/>
  <c r="BE131"/>
  <c r="BE143"/>
  <c r="BE162"/>
  <c r="BE259"/>
  <c r="BE195"/>
  <c r="F125"/>
  <c r="BE149"/>
  <c r="BE164"/>
  <c r="BE173"/>
  <c r="BE190"/>
  <c r="BE209"/>
  <c r="BE222"/>
  <c r="BE224"/>
  <c r="BE226"/>
  <c r="BE243"/>
  <c i="1" r="BA95"/>
  <c i="2" r="BE139"/>
  <c r="BE147"/>
  <c r="BE179"/>
  <c r="BE186"/>
  <c r="BE206"/>
  <c r="BE217"/>
  <c r="BE232"/>
  <c r="BE242"/>
  <c r="BE248"/>
  <c r="BE250"/>
  <c r="BE251"/>
  <c r="BE254"/>
  <c r="BE255"/>
  <c r="BE154"/>
  <c r="BE169"/>
  <c r="BE220"/>
  <c r="BE241"/>
  <c r="BE246"/>
  <c r="BE247"/>
  <c r="BE192"/>
  <c r="BE198"/>
  <c r="BE214"/>
  <c r="BE238"/>
  <c r="BE244"/>
  <c r="BE249"/>
  <c r="BE167"/>
  <c r="F33"/>
  <c i="1" r="BB95"/>
  <c r="BB94"/>
  <c r="W31"/>
  <c i="2" r="F35"/>
  <c i="1" r="BD95"/>
  <c r="BD94"/>
  <c r="W33"/>
  <c i="2" r="F34"/>
  <c i="1" r="BC95"/>
  <c r="BC94"/>
  <c r="AY94"/>
  <c i="2" r="J32"/>
  <c i="1" r="AW95"/>
  <c r="BA94"/>
  <c r="W30"/>
  <c i="2" l="1" r="R128"/>
  <c r="P129"/>
  <c r="P128"/>
  <c i="1" r="AU95"/>
  <c i="2" r="T129"/>
  <c r="T128"/>
  <c r="BK193"/>
  <c r="J193"/>
  <c r="J100"/>
  <c r="BK129"/>
  <c r="J129"/>
  <c r="J95"/>
  <c r="BK252"/>
  <c r="J252"/>
  <c r="J107"/>
  <c i="1" r="AU94"/>
  <c r="AW94"/>
  <c r="AK30"/>
  <c i="2" r="F31"/>
  <c i="1" r="AZ95"/>
  <c r="AZ94"/>
  <c r="W29"/>
  <c r="AX94"/>
  <c i="2" r="J31"/>
  <c i="1" r="AV95"/>
  <c r="AT95"/>
  <c r="W32"/>
  <c i="2" l="1" r="BK128"/>
  <c r="J128"/>
  <c r="J94"/>
  <c i="1" r="AV94"/>
  <c r="AK29"/>
  <c i="2" l="1" r="J28"/>
  <c i="1" r="AG95"/>
  <c r="AG94"/>
  <c r="AK26"/>
  <c r="AT94"/>
  <c i="2" l="1" r="J37"/>
  <c i="1" r="AN94"/>
  <c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<sst xmlns="http://schemas.openxmlformats.org/spreadsheetml/2006/main">
  <si>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</si>
  <si>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</si>
  <si>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</si>
  <si>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</si>
  <si>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</si>
  <si>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{382256e1-b00b-407c-93cd-554b60da10fe}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</si>
  <si>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</si>
  <si>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</si>
  <si>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</si>
  <si>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</si>
  <si>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</si>
  <si>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</si>
  <si>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</si>
  <si>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</si>
  <si>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0325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</si>
  <si>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</si>
  <si>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</si>
  <si>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balkónů -Zítkova 1267/4 Karlovy Vary</t>
  </si>
  <si>
    <t>KSO:</t>
  </si>
  <si>
    <t>CC-CZ:</t>
  </si>
  <si>
    <t>Místo:</t>
  </si>
  <si>
    <t xml:space="preserve"> </t>
  </si>
  <si>
    <t>Datum:</t>
  </si>
  <si>
    <t>15. 1. 2025</t>
  </si>
  <si>
    <t>Zadavatel:</t>
  </si>
  <si>
    <t>IČ:</t>
  </si>
  <si>
    <t>Dětské centrum K.Vary, příspěvková organizace</t>
  </si>
  <si>
    <t>DIČ:</t>
  </si>
  <si>
    <t>Uchazeč:</t>
  </si>
  <si>
    <t>Vyplň údaj</t>
  </si>
  <si>
    <t>Projektant:</t>
  </si>
  <si>
    <t>Ivan Křesina, K.Vary</t>
  </si>
  <si>
    <t>True</t>
  </si>
  <si>
    <t>Zpracovatel:</t>
  </si>
  <si>
    <t>Šimková Dita, K.Vary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</si>
  <si>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</si>
  <si>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</si>
  <si>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</si>
  <si>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</si>
  <si>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</si>
  <si>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</si>
  <si>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</si>
  <si>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</si>
  <si>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</si>
  <si>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</si>
  <si>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</si>
  <si>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</si>
  <si>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</si>
  <si>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</si>
  <si>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</si>
  <si>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</si>
  <si>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</si>
  <si>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</si>
  <si>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</si>
  <si>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</si>
  <si>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</si>
  <si>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</si>
  <si>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</si>
  <si>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</si>
  <si>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</si>
  <si>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</si>
  <si>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</si>
  <si>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</si>
  <si>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</si>
  <si>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</si>
  <si>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</si>
  <si>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</si>
  <si>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</si>
  <si>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</si>
  <si>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</si>
  <si>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</si>
  <si>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</si>
  <si>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</si>
  <si>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</si>
  <si>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</si>
  <si>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</si>
  <si>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</si>
  <si>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</si>
  <si>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</si>
  <si>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</si>
  <si>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</si>
  <si>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</si>
  <si>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</si>
  <si>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</si>
  <si>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</si>
  <si>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</si>
  <si>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</si>
  <si>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</si>
  <si>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</si>
  <si>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</si>
  <si>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</si>
  <si>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</si>
  <si>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</si>
  <si>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</si>
  <si>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</si>
  <si>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</si>
  <si>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</si>
  <si>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764 - Konstrukce klempířské</t>
  </si>
  <si>
    <t xml:space="preserve">    767 - Konstrukce zámečnické</t>
  </si>
  <si>
    <t xml:space="preserve">    771 - Podlahy z dlaždic</t>
  </si>
  <si>
    <t xml:space="preserve">    783 - Dokončovací práce - nátěry</t>
  </si>
  <si>
    <t>OST - Certifikovaný balkónový systém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</si>
  <si>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</si>
  <si>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</si>
  <si>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</si>
  <si>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</si>
  <si>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</si>
  <si>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</si>
  <si>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</si>
  <si>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</si>
  <si>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</si>
  <si>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</si>
  <si>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</si>
  <si>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</si>
  <si>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</si>
  <si>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</si>
  <si>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</si>
  <si>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</si>
  <si>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</si>
  <si>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</si>
  <si>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</si>
  <si>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</si>
  <si>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</si>
  <si>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</si>
  <si>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</si>
  <si>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62113112R</t>
  </si>
  <si>
    <t>Hloubkový zpevňovač omítek vnějších podhledů nanášený ručně</t>
  </si>
  <si>
    <t>m2</t>
  </si>
  <si>
    <t>4</t>
  </si>
  <si>
    <t>1892634419</t>
  </si>
  <si>
    <t>VV</t>
  </si>
  <si>
    <t>(20,81*3+4,34*6) "podhledy balkonů</t>
  </si>
  <si>
    <t>49 "boky a čela balkónů</t>
  </si>
  <si>
    <t>Součet</t>
  </si>
  <si>
    <t>62114200R</t>
  </si>
  <si>
    <t>Natažení vnějších podhledů tmelem pod břizolitové omítky, úprava zubovým hladítkem (spotřeba 8kg/m2)</t>
  </si>
  <si>
    <t>1696482166</t>
  </si>
  <si>
    <t>3</t>
  </si>
  <si>
    <t>621324111</t>
  </si>
  <si>
    <t>Škrábaná omítka vápenocementová (břízolitová) vnějších podhledů nanášená ručně</t>
  </si>
  <si>
    <t>-780121447</t>
  </si>
  <si>
    <t>621335202</t>
  </si>
  <si>
    <t>Oprava cementové škrábané omítky vnějších podhledů v rozsahu přes 10 do 30 %</t>
  </si>
  <si>
    <t>1510490140</t>
  </si>
  <si>
    <t>5</t>
  </si>
  <si>
    <t>622321111</t>
  </si>
  <si>
    <t>Vápenocementová omítka hrubá jednovrstvá zatřená vnějších stěn nanášená ručně</t>
  </si>
  <si>
    <t>351366679</t>
  </si>
  <si>
    <t>52*0,25 "Oprava pod keram.sokly</t>
  </si>
  <si>
    <t>629995105</t>
  </si>
  <si>
    <t>Očištění vnějších ploch čističem s následným omytím tlakovou vodou</t>
  </si>
  <si>
    <t>-1475921613</t>
  </si>
  <si>
    <t>9</t>
  </si>
  <si>
    <t>Ostatní konstrukce a práce, bourání</t>
  </si>
  <si>
    <t>7</t>
  </si>
  <si>
    <t>941111122</t>
  </si>
  <si>
    <t>Montáž lešení řadového trubkového lehkého s podlahami zatížení do 200 kg/m2 š od 0,9 do 1,2 m v přes 10 do 25 m</t>
  </si>
  <si>
    <t>523101261</t>
  </si>
  <si>
    <t>(17,25+1,3+1,3)*20</t>
  </si>
  <si>
    <t>8,2*18*2</t>
  </si>
  <si>
    <t>8</t>
  </si>
  <si>
    <t>941111222</t>
  </si>
  <si>
    <t>Příplatek k lešení řadovému trubkovému lehkému s podlahami do 200 kg/m2 š od 0,9 do 1,2 m v přes 10 do 25 m za každý den použití</t>
  </si>
  <si>
    <t>-650981300</t>
  </si>
  <si>
    <t>692,2*3*30 " 3 měsíce</t>
  </si>
  <si>
    <t>941111822</t>
  </si>
  <si>
    <t>Demontáž lešení řadového trubkového lehkého s podlahami zatížení do 200 kg/m2 š od 0,9 do 1,2 m v přes 10 do 25 m</t>
  </si>
  <si>
    <t>-1475042571</t>
  </si>
  <si>
    <t>10</t>
  </si>
  <si>
    <t>944511111</t>
  </si>
  <si>
    <t>Montáž ochranné sítě z textilie z umělých vláken</t>
  </si>
  <si>
    <t>-1858486066</t>
  </si>
  <si>
    <t>11</t>
  </si>
  <si>
    <t>944511211</t>
  </si>
  <si>
    <t>Příplatek k ochranné síti za každý den použití</t>
  </si>
  <si>
    <t>1801249076</t>
  </si>
  <si>
    <t>944511811</t>
  </si>
  <si>
    <t>Demontáž ochranné sítě z textilie z umělých vláken</t>
  </si>
  <si>
    <t>443817788</t>
  </si>
  <si>
    <t>13</t>
  </si>
  <si>
    <t>949101111</t>
  </si>
  <si>
    <t>Lešení pomocné pro objekty pozemních staveb s lešeňovou podlahou v do 1,9 m zatížení do 150 kg/m2</t>
  </si>
  <si>
    <t>502963350</t>
  </si>
  <si>
    <t>88,47 "balkony</t>
  </si>
  <si>
    <t>14</t>
  </si>
  <si>
    <t>953965122</t>
  </si>
  <si>
    <t>Kotevní šroub pro chemické kotvy M 12 dl 220 mm</t>
  </si>
  <si>
    <t>kus</t>
  </si>
  <si>
    <t>-1552160463</t>
  </si>
  <si>
    <t>72 "dle PD (zábradlí)</t>
  </si>
  <si>
    <t>15</t>
  </si>
  <si>
    <t>965042141</t>
  </si>
  <si>
    <t>Bourání podkladů pod dlažby nebo mazanin betonových nebo z litého asfaltu tl do 100 mm pl přes 4 m2</t>
  </si>
  <si>
    <t>m3</t>
  </si>
  <si>
    <t>-908515139</t>
  </si>
  <si>
    <t>88,47*0,09 "balkony</t>
  </si>
  <si>
    <t>16</t>
  </si>
  <si>
    <t>965045113</t>
  </si>
  <si>
    <t>Bourání potěrů cementových nebo pískocementových tl do 50 mm pl přes 4 m2</t>
  </si>
  <si>
    <t>-51379036</t>
  </si>
  <si>
    <t>17</t>
  </si>
  <si>
    <t>965081223</t>
  </si>
  <si>
    <t>Bourání podlah z dlaždic keramických nebo xylolitových tl přes 10 mm plochy přes 1 m2</t>
  </si>
  <si>
    <t>-340264623</t>
  </si>
  <si>
    <t>52*0,1 "soklík</t>
  </si>
  <si>
    <t>18</t>
  </si>
  <si>
    <t>966072133</t>
  </si>
  <si>
    <t>Demontáž opláštění stěn ocelových kcí ze sklolaminátových desek budov v přes 12 do 24 m</t>
  </si>
  <si>
    <t>192775290</t>
  </si>
  <si>
    <t>(14,4+1,15+1,15)*0,9*3 " zábradlí dlouhých balkónů</t>
  </si>
  <si>
    <t>19</t>
  </si>
  <si>
    <t>978015341</t>
  </si>
  <si>
    <t>Otlučení (osekání) vnější vápenné nebo vápenocementové omítky stupně členitosti 1 a 2 v rozsahu přes 20 do 30 %</t>
  </si>
  <si>
    <t>-678064620</t>
  </si>
  <si>
    <t>20</t>
  </si>
  <si>
    <t>985311311</t>
  </si>
  <si>
    <t>Reprofilace podlah cementovou sanační maltou tl 10 mm</t>
  </si>
  <si>
    <t>-1779451597</t>
  </si>
  <si>
    <t>(20,81*3+4,34*6)*0,25 "balkony-podlaha (25% plochy)</t>
  </si>
  <si>
    <t>997</t>
  </si>
  <si>
    <t>Doprava suti a vybouraných hmot</t>
  </si>
  <si>
    <t>997013156</t>
  </si>
  <si>
    <t>Vnitrostaveništní doprava suti a vybouraných hmot pro budovy v přes 18 do 21 m s omezením mechanizace</t>
  </si>
  <si>
    <t>t</t>
  </si>
  <si>
    <t>-778125554</t>
  </si>
  <si>
    <t>22</t>
  </si>
  <si>
    <t>997013501</t>
  </si>
  <si>
    <t>Odvoz suti a vybouraných hmot na skládku nebo meziskládku do 1 km se složením</t>
  </si>
  <si>
    <t>-35857104</t>
  </si>
  <si>
    <t>23</t>
  </si>
  <si>
    <t>997013509</t>
  </si>
  <si>
    <t>Příplatek k odvozu suti a vybouraných hmot na skládku ZKD 1 km přes 1 km</t>
  </si>
  <si>
    <t>1433653458</t>
  </si>
  <si>
    <t>35,417*24 "celkem 25km</t>
  </si>
  <si>
    <t>24</t>
  </si>
  <si>
    <t>997013631</t>
  </si>
  <si>
    <t>Poplatek za uložení na skládce (skládkovné) stavebního odpadu směsného kód odpadu 17 09 04</t>
  </si>
  <si>
    <t>728997045</t>
  </si>
  <si>
    <t>998</t>
  </si>
  <si>
    <t>Přesun hmot</t>
  </si>
  <si>
    <t>25</t>
  </si>
  <si>
    <t>998011010</t>
  </si>
  <si>
    <t>Přesun hmot pro budovy zděné s omezením mechanizace pro budovy v přes 12 do 24 m</t>
  </si>
  <si>
    <t>-1872057338</t>
  </si>
  <si>
    <t>PSV</t>
  </si>
  <si>
    <t>Práce a dodávky PSV</t>
  </si>
  <si>
    <t>711</t>
  </si>
  <si>
    <t>Izolace proti vodě, vlhkosti a plynům</t>
  </si>
  <si>
    <t>26</t>
  </si>
  <si>
    <t>711141811</t>
  </si>
  <si>
    <t>Odstranění izolace proti vodě, vlhkosti a plynům z pásů NAIP přitavených jednovrstvých z plochy vodorovné</t>
  </si>
  <si>
    <t>1373659518</t>
  </si>
  <si>
    <t>764</t>
  </si>
  <si>
    <t>Konstrukce klempířské</t>
  </si>
  <si>
    <t>27</t>
  </si>
  <si>
    <t>764002811</t>
  </si>
  <si>
    <t>Demontáž okapového plechu do suti v krytině povlakové</t>
  </si>
  <si>
    <t>m</t>
  </si>
  <si>
    <t>1893150567</t>
  </si>
  <si>
    <t>87 "balkony</t>
  </si>
  <si>
    <t>767</t>
  </si>
  <si>
    <t>Konstrukce zámečnické</t>
  </si>
  <si>
    <t>28</t>
  </si>
  <si>
    <t>767161831</t>
  </si>
  <si>
    <t>Demontáž (odříznutí) zábradlí rovného rozebíratelného hmotnosti 1 m zábradlí do 20 kg k dalšímu použití</t>
  </si>
  <si>
    <t>-237373393</t>
  </si>
  <si>
    <t>(2,6+1,1+1,1)*6</t>
  </si>
  <si>
    <t>(4,45+5,5+4,45+1,05+1,05)*3</t>
  </si>
  <si>
    <t>29</t>
  </si>
  <si>
    <t>767163112</t>
  </si>
  <si>
    <t>Montáž přímého kovového zábradlí z do ocelové konstrukce v rovině v exteriéru (dodávka stávající)</t>
  </si>
  <si>
    <t>-1446154273</t>
  </si>
  <si>
    <t>30</t>
  </si>
  <si>
    <t>76720001R</t>
  </si>
  <si>
    <t>Dod+mtz nová ocel. konstrukce balkónového zábradlí</t>
  </si>
  <si>
    <t>kg</t>
  </si>
  <si>
    <t>-340651747</t>
  </si>
  <si>
    <t>530,4+23,5+16,9+7,6+14,22 "dle PD</t>
  </si>
  <si>
    <t>592,62*1,08 'Přepočtené koeficientem množství</t>
  </si>
  <si>
    <t>31</t>
  </si>
  <si>
    <t>998767113</t>
  </si>
  <si>
    <t>Přesun hmot tonážní pro zámečnické konstrukce s omezením mechanizace v objektech v přes 12 do 24 m</t>
  </si>
  <si>
    <t>-1361612472</t>
  </si>
  <si>
    <t>771</t>
  </si>
  <si>
    <t>Podlahy z dlaždic</t>
  </si>
  <si>
    <t>32</t>
  </si>
  <si>
    <t>771474113</t>
  </si>
  <si>
    <t>Montáž soklů z dlaždic keramických rovných lepených cementovým flexibilním lepidlem v přes 90 do 120 mm</t>
  </si>
  <si>
    <t>-1596092653</t>
  </si>
  <si>
    <t>52 "balkony</t>
  </si>
  <si>
    <t>-lepící flexibilní tmel a spárovací hmota (certifikovaný balkónový systém)</t>
  </si>
  <si>
    <t>33</t>
  </si>
  <si>
    <t>771574416</t>
  </si>
  <si>
    <t xml:space="preserve">Montáž podlah keramických hladkých lepených cementovým flexibilním lepidlem přes 9 do 12 ks/m2 </t>
  </si>
  <si>
    <t>-2085649136</t>
  </si>
  <si>
    <t>(20,81*3+4,34*6) "balkony</t>
  </si>
  <si>
    <t>34</t>
  </si>
  <si>
    <t>M</t>
  </si>
  <si>
    <t>59761160</t>
  </si>
  <si>
    <t>dlažba keramická slinutá mrazuvzdorná protiskluzná tl do 10mm přes 9 do 12ks/m2</t>
  </si>
  <si>
    <t>391437863</t>
  </si>
  <si>
    <t>88,47+52*0,1</t>
  </si>
  <si>
    <t>93,67*1,1 'Přepočtené koeficientem množství</t>
  </si>
  <si>
    <t>35</t>
  </si>
  <si>
    <t>771577211</t>
  </si>
  <si>
    <t>Příplatek k montáži podlah keramických lepených cementovým flexibilním lepidlem za plochu do 5 m2</t>
  </si>
  <si>
    <t>-1447887952</t>
  </si>
  <si>
    <t>4,34*6 "malé balkony</t>
  </si>
  <si>
    <t>36</t>
  </si>
  <si>
    <t>771591117</t>
  </si>
  <si>
    <t>Podlahy spárování akrylem</t>
  </si>
  <si>
    <t>-806432309</t>
  </si>
  <si>
    <t>52 "soklíky</t>
  </si>
  <si>
    <t>37</t>
  </si>
  <si>
    <t>998771113</t>
  </si>
  <si>
    <t>Přesun hmot tonážní pro podlahy z dlaždic s omezením mechanizace v objektech v přes 12 do 24 m</t>
  </si>
  <si>
    <t>820790036</t>
  </si>
  <si>
    <t>783</t>
  </si>
  <si>
    <t>Dokončovací práce - nátěry</t>
  </si>
  <si>
    <t>38</t>
  </si>
  <si>
    <t>783301303</t>
  </si>
  <si>
    <t>Očištění a odrezivění zámečnických konstrukcí</t>
  </si>
  <si>
    <t>2123013213</t>
  </si>
  <si>
    <t>stáv.zábradlí</t>
  </si>
  <si>
    <t>(2,6+1,1+1,1)*6*0,9*2</t>
  </si>
  <si>
    <t>(4,45+5,5+4,45+1,05+1,05)*3*0,9*2</t>
  </si>
  <si>
    <t>1,05*2*3*0,9*2</t>
  </si>
  <si>
    <t>39</t>
  </si>
  <si>
    <t>783314101</t>
  </si>
  <si>
    <t>Základní jednonásobný syntetický nátěr zámečnických konstrukcí</t>
  </si>
  <si>
    <t>-1229705402</t>
  </si>
  <si>
    <t>stáv.+nové zábradlí</t>
  </si>
  <si>
    <t>(2,6+1,1+1,1)*6*1,15*2</t>
  </si>
  <si>
    <t>(4,45+5,5+4,45+1,05+1,05)*3*1,15*2</t>
  </si>
  <si>
    <t>1,05*2*3*1,15*2</t>
  </si>
  <si>
    <t>40</t>
  </si>
  <si>
    <t>783317101</t>
  </si>
  <si>
    <t>Krycí jednonásobný syntetický standardní nátěr zámečnických konstrukcí</t>
  </si>
  <si>
    <t>-1444303073</t>
  </si>
  <si>
    <t>194,58*2 "2x nátěr</t>
  </si>
  <si>
    <t>OST</t>
  </si>
  <si>
    <t>Certifikovaný balkónový systém</t>
  </si>
  <si>
    <t>41</t>
  </si>
  <si>
    <t>90000001R</t>
  </si>
  <si>
    <t>Vysoce elastický SMP hydridní tmel mezi okapnicí a dlažbou, mezi soklem a v dilat.spárách (dod+mtz)</t>
  </si>
  <si>
    <t>-421675055</t>
  </si>
  <si>
    <t>42</t>
  </si>
  <si>
    <t>90000002R</t>
  </si>
  <si>
    <t>Polyethylenový provazec k vyplnění dilat.a rohových spár (dod+mtz)</t>
  </si>
  <si>
    <t>327176314</t>
  </si>
  <si>
    <t>43</t>
  </si>
  <si>
    <t>90000003R</t>
  </si>
  <si>
    <t>Difuzní páska u okapního profilu (dod+mtz)</t>
  </si>
  <si>
    <t>1715855826</t>
  </si>
  <si>
    <t>44</t>
  </si>
  <si>
    <t>90000004R</t>
  </si>
  <si>
    <t>Těsnící páska do hydroizolační stěrky (dod+mtz)</t>
  </si>
  <si>
    <t>-1188648409</t>
  </si>
  <si>
    <t>70+139</t>
  </si>
  <si>
    <t>45</t>
  </si>
  <si>
    <t>90000005R</t>
  </si>
  <si>
    <t>Hydratační a oddělovací pás difuzní s kašírovaného polyethylenu (dod+mtz)</t>
  </si>
  <si>
    <t>1370738703</t>
  </si>
  <si>
    <t>46</t>
  </si>
  <si>
    <t>90000006R</t>
  </si>
  <si>
    <t>Lepící tmel pod hydroizolační a oddělovací pás (dod+mtz)</t>
  </si>
  <si>
    <t>201153816</t>
  </si>
  <si>
    <t>47</t>
  </si>
  <si>
    <t>90000007R</t>
  </si>
  <si>
    <t>Penetrace podlahy (dod+mtz)</t>
  </si>
  <si>
    <t>1836616100</t>
  </si>
  <si>
    <t>48</t>
  </si>
  <si>
    <t>90000008R</t>
  </si>
  <si>
    <t>Balkónový okapní profil pro difuzně otevřený systém vč. 36ks dilatačních spojek (dod+mtz)</t>
  </si>
  <si>
    <t>1855126947</t>
  </si>
  <si>
    <t>49</t>
  </si>
  <si>
    <t>90000009R</t>
  </si>
  <si>
    <t>Spádový cementový potěr v tl.40-70mm vč.polodrážky (dod+mtz)</t>
  </si>
  <si>
    <t>-2025348326</t>
  </si>
  <si>
    <t>50</t>
  </si>
  <si>
    <t>90000010R</t>
  </si>
  <si>
    <t>Spojovací můstek (dod+mtz)</t>
  </si>
  <si>
    <t>74916098</t>
  </si>
  <si>
    <t>VRN</t>
  </si>
  <si>
    <t>Vedlejší rozpočtové náklady</t>
  </si>
  <si>
    <t>VRN1</t>
  </si>
  <si>
    <t>Průzkumné, zeměměřičské a projektové práce</t>
  </si>
  <si>
    <t>51</t>
  </si>
  <si>
    <t>011503000</t>
  </si>
  <si>
    <t>Stavební průzkum -statický</t>
  </si>
  <si>
    <t>Kč</t>
  </si>
  <si>
    <t>1024</t>
  </si>
  <si>
    <t>-974037641</t>
  </si>
  <si>
    <t>52</t>
  </si>
  <si>
    <t>013294000</t>
  </si>
  <si>
    <t>Ostatní dokumentace stavby -posouzení stáv.nosné kce balkónů</t>
  </si>
  <si>
    <t>1349113213</t>
  </si>
  <si>
    <t>VRN3</t>
  </si>
  <si>
    <t>Zařízení staveniště</t>
  </si>
  <si>
    <t>53</t>
  </si>
  <si>
    <t>030001000</t>
  </si>
  <si>
    <t>-1808573729</t>
  </si>
  <si>
    <t>VRN4</t>
  </si>
  <si>
    <t>Inženýrská činnost</t>
  </si>
  <si>
    <t>54</t>
  </si>
  <si>
    <t>049002000</t>
  </si>
  <si>
    <t>Inženýrská činnost ostatní</t>
  </si>
  <si>
    <t>-2087197919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</si>
</sst>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7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5590" cy="27559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5590" cy="27559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7.863281" style="1" customWidth="1"/>
    <col min="2" max="2" width="1.574219" style="1" customWidth="1"/>
    <col min="3" max="3" width="4.011719" style="1" customWidth="1"/>
    <col min="4" max="4" width="2.582031" style="1" customWidth="1"/>
    <col min="5" max="5" width="2.582031" style="1" customWidth="1"/>
    <col min="6" max="6" width="2.582031" style="1" customWidth="1"/>
    <col min="7" max="7" width="2.582031" style="1" customWidth="1"/>
    <col min="8" max="8" width="2.582031" style="1" customWidth="1"/>
    <col min="9" max="9" width="2.582031" style="1" customWidth="1"/>
    <col min="10" max="10" width="2.582031" style="1" customWidth="1"/>
    <col min="11" max="11" width="2.582031" style="1" customWidth="1"/>
    <col min="12" max="12" width="2.582031" style="1" customWidth="1"/>
    <col min="13" max="13" width="2.582031" style="1" customWidth="1"/>
    <col min="14" max="14" width="2.582031" style="1" customWidth="1"/>
    <col min="15" max="15" width="2.582031" style="1" customWidth="1"/>
    <col min="16" max="16" width="2.582031" style="1" customWidth="1"/>
    <col min="17" max="17" width="2.582031" style="1" customWidth="1"/>
    <col min="18" max="18" width="2.582031" style="1" customWidth="1"/>
    <col min="19" max="19" width="2.582031" style="1" customWidth="1"/>
    <col min="20" max="20" width="2.582031" style="1" customWidth="1"/>
    <col min="21" max="21" width="2.582031" style="1" customWidth="1"/>
    <col min="22" max="22" width="2.582031" style="1" customWidth="1"/>
    <col min="23" max="23" width="2.582031" style="1" customWidth="1"/>
    <col min="24" max="24" width="2.582031" style="1" customWidth="1"/>
    <col min="25" max="25" width="2.582031" style="1" customWidth="1"/>
    <col min="26" max="26" width="2.582031" style="1" customWidth="1"/>
    <col min="27" max="27" width="2.582031" style="1" customWidth="1"/>
    <col min="28" max="28" width="2.582031" style="1" customWidth="1"/>
    <col min="29" max="29" width="2.582031" style="1" customWidth="1"/>
    <col min="30" max="30" width="2.582031" style="1" customWidth="1"/>
    <col min="31" max="31" width="2.582031" style="1" customWidth="1"/>
    <col min="32" max="32" width="2.582031" style="1" customWidth="1"/>
    <col min="33" max="33" width="2.582031" style="1" customWidth="1"/>
    <col min="34" max="34" width="3.152344" style="1" customWidth="1"/>
    <col min="35" max="35" width="33.15234" style="1" customWidth="1"/>
    <col min="36" max="36" width="2.292969" style="1" customWidth="1"/>
    <col min="37" max="37" width="2.292969" style="1" customWidth="1"/>
    <col min="38" max="38" width="7.863281" style="1" customWidth="1"/>
    <col min="39" max="39" width="3.152344" style="1" customWidth="1"/>
    <col min="40" max="40" width="12.58203" style="1" customWidth="1"/>
    <col min="41" max="41" width="7.011719" style="1" customWidth="1"/>
    <col min="42" max="42" width="4.011719" style="1" customWidth="1"/>
    <col min="43" max="43" width="14.86328" style="1" hidden="1" customWidth="1"/>
    <col min="44" max="44" width="12.86328" style="1" customWidth="1"/>
    <col min="45" max="45" width="24.43359" style="1" hidden="1" customWidth="1"/>
    <col min="46" max="46" width="24.43359" style="1" hidden="1" customWidth="1"/>
    <col min="47" max="47" width="24.43359" style="1" hidden="1" customWidth="1"/>
    <col min="48" max="48" width="20.43359" style="1" hidden="1" customWidth="1"/>
    <col min="49" max="49" width="20.43359" style="1" hidden="1" customWidth="1"/>
    <col min="50" max="50" width="23.58203" style="1" hidden="1" customWidth="1"/>
    <col min="51" max="51" width="23.58203" style="1" hidden="1" customWidth="1"/>
    <col min="52" max="52" width="20.43359" style="1" hidden="1" customWidth="1"/>
    <col min="53" max="53" width="18.15234" style="1" hidden="1" customWidth="1"/>
    <col min="54" max="54" width="23.58203" style="1" hidden="1" customWidth="1"/>
    <col min="55" max="55" width="20.43359" style="1" hidden="1" customWidth="1"/>
    <col min="56" max="56" width="18.15234" style="1" hidden="1" customWidth="1"/>
    <col min="57" max="57" width="62.86328" style="1" customWidth="1"/>
    <col min="71" max="71" width="9.140625" style="1" hidden="1"/>
    <col min="72" max="72" width="9.140625" style="1" hidden="1"/>
    <col min="73" max="73" width="9.140625" style="1" hidden="1"/>
    <col min="74" max="74" width="9.140625" style="1" hidden="1"/>
    <col min="75" max="75" width="9.140625" style="1" hidden="1"/>
    <col min="76" max="76" width="9.140625" style="1" hidden="1"/>
    <col min="77" max="77" width="9.140625" style="1" hidden="1"/>
    <col min="78" max="78" width="9.140625" style="1" hidden="1"/>
    <col min="79" max="79" width="9.140625" style="1" hidden="1"/>
    <col min="80" max="80" width="9.140625" style="1" hidden="1"/>
    <col min="81" max="81" width="9.140625" style="1" hidden="1"/>
    <col min="82" max="82" width="9.140625" style="1" hidden="1"/>
    <col min="83" max="83" width="9.140625" style="1" hidden="1"/>
    <col min="84" max="84" width="9.140625" style="1" hidden="1"/>
    <col min="85" max="85" width="9.140625" style="1" hidden="1"/>
    <col min="86" max="86" width="9.140625" style="1" hidden="1"/>
    <col min="87" max="87" width="9.140625" style="1" hidden="1"/>
    <col min="88" max="88" width="9.140625" style="1" hidden="1"/>
    <col min="89" max="89" width="9.140625" style="1" hidden="1"/>
    <col min="90" max="90" width="9.140625" style="1" hidden="1"/>
    <col min="91" max="91" width="9.140625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30189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32" t="s">
        <v>41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42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51</v>
      </c>
      <c r="AI60" s="42"/>
      <c r="AJ60" s="42"/>
      <c r="AK60" s="42"/>
      <c r="AL60" s="42"/>
      <c r="AM60" s="64" t="s">
        <v>52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54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51</v>
      </c>
      <c r="AI75" s="42"/>
      <c r="AJ75" s="42"/>
      <c r="AK75" s="42"/>
      <c r="AL75" s="42"/>
      <c r="AM75" s="64" t="s">
        <v>52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55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0325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Oprava balkónů -Zítkova 1267/4 Karlovy Vary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15. 1. 2025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30566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Dětské centrum K.Vary, příspěvková organizace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Ivan Křesina, K.Vary</v>
      </c>
      <c r="AN89" s="71"/>
      <c r="AO89" s="71"/>
      <c r="AP89" s="71"/>
      <c r="AQ89" s="40"/>
      <c r="AR89" s="44"/>
      <c r="AS89" s="81" t="s">
        <v>56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30566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>Šimková Dita, K.Vary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57</v>
      </c>
      <c r="D92" s="94"/>
      <c r="E92" s="94"/>
      <c r="F92" s="94"/>
      <c r="G92" s="94"/>
      <c r="H92" s="95"/>
      <c r="I92" s="96" t="s">
        <v>58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59</v>
      </c>
      <c r="AH92" s="94"/>
      <c r="AI92" s="94"/>
      <c r="AJ92" s="94"/>
      <c r="AK92" s="94"/>
      <c r="AL92" s="94"/>
      <c r="AM92" s="94"/>
      <c r="AN92" s="96" t="s">
        <v>60</v>
      </c>
      <c r="AO92" s="94"/>
      <c r="AP92" s="98"/>
      <c r="AQ92" s="99" t="s">
        <v>61</v>
      </c>
      <c r="AR92" s="44"/>
      <c r="AS92" s="100" t="s">
        <v>62</v>
      </c>
      <c r="AT92" s="101" t="s">
        <v>63</v>
      </c>
      <c r="AU92" s="101" t="s">
        <v>64</v>
      </c>
      <c r="AV92" s="101" t="s">
        <v>65</v>
      </c>
      <c r="AW92" s="101" t="s">
        <v>66</v>
      </c>
      <c r="AX92" s="101" t="s">
        <v>67</v>
      </c>
      <c r="AY92" s="101" t="s">
        <v>68</v>
      </c>
      <c r="AZ92" s="101" t="s">
        <v>69</v>
      </c>
      <c r="BA92" s="101" t="s">
        <v>70</v>
      </c>
      <c r="BB92" s="101" t="s">
        <v>71</v>
      </c>
      <c r="BC92" s="101" t="s">
        <v>72</v>
      </c>
      <c r="BD92" s="102" t="s">
        <v>73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ROUND(SUM(AV94:AW94),2)</f>
        <v>0</v>
      </c>
      <c r="AU94" s="115">
        <f>ROUND(AU95,5)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ROUND(AZ95,2)</f>
        <v>0</v>
      </c>
      <c r="BA94" s="114">
        <f>ROUND(BA95,2)</f>
        <v>0</v>
      </c>
      <c r="BB94" s="114">
        <f>ROUND(BB95,2)</f>
        <v>0</v>
      </c>
      <c r="BC94" s="114">
        <f>ROUND(BC95,2)</f>
        <v>0</v>
      </c>
      <c r="BD94" s="116">
        <f>ROUND(BD95,2)</f>
        <v>0</v>
      </c>
      <c r="BE94" s="6"/>
      <c r="BS94" s="117" t="s">
        <v>75</v>
      </c>
      <c r="BT94" s="117" t="s">
        <v>76</v>
      </c>
      <c r="BV94" s="117" t="s">
        <v>77</v>
      </c>
      <c r="BW94" s="117" t="s">
        <v>5</v>
      </c>
      <c r="BX94" s="117" t="s">
        <v>78</v>
      </c>
      <c r="CL94" s="117" t="s">
        <v>1</v>
      </c>
    </row>
    <row r="95" s="7" customFormat="1" ht="23.77359" customHeight="1">
      <c r="A95" s="118" t="s">
        <v>79</v>
      </c>
      <c r="B95" s="119"/>
      <c r="C95" s="120"/>
      <c r="D95" s="121" t="s">
        <v>14</v>
      </c>
      <c r="E95" s="121"/>
      <c r="F95" s="121"/>
      <c r="G95" s="121"/>
      <c r="H95" s="121"/>
      <c r="I95" s="122"/>
      <c r="J95" s="121" t="s">
        <v>17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'0325 - Oprava balkónů -Zí...'!J28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80</v>
      </c>
      <c r="AR95" s="125"/>
      <c r="AS95" s="126">
        <v>0</v>
      </c>
      <c r="AT95" s="127">
        <f>ROUND(SUM(AV95:AW95),2)</f>
        <v>0</v>
      </c>
      <c r="AU95" s="128">
        <f>'0325 - Oprava balkónů -Zí...'!P128</f>
        <v>0</v>
      </c>
      <c r="AV95" s="127">
        <f>'0325 - Oprava balkónů -Zí...'!J31</f>
        <v>0</v>
      </c>
      <c r="AW95" s="127">
        <f>'0325 - Oprava balkónů -Zí...'!J32</f>
        <v>0</v>
      </c>
      <c r="AX95" s="127">
        <f>'0325 - Oprava balkónů -Zí...'!J33</f>
        <v>0</v>
      </c>
      <c r="AY95" s="127">
        <f>'0325 - Oprava balkónů -Zí...'!J34</f>
        <v>0</v>
      </c>
      <c r="AZ95" s="127">
        <f>'0325 - Oprava balkónů -Zí...'!F31</f>
        <v>0</v>
      </c>
      <c r="BA95" s="127">
        <f>'0325 - Oprava balkónů -Zí...'!F32</f>
        <v>0</v>
      </c>
      <c r="BB95" s="127">
        <f>'0325 - Oprava balkónů -Zí...'!F33</f>
        <v>0</v>
      </c>
      <c r="BC95" s="127">
        <f>'0325 - Oprava balkónů -Zí...'!F34</f>
        <v>0</v>
      </c>
      <c r="BD95" s="129">
        <f>'0325 - Oprava balkónů -Zí...'!F35</f>
        <v>0</v>
      </c>
      <c r="BE95" s="7"/>
      <c r="BT95" s="130" t="s">
        <v>81</v>
      </c>
      <c r="BU95" s="130" t="s">
        <v>82</v>
      </c>
      <c r="BV95" s="130" t="s">
        <v>77</v>
      </c>
      <c r="BW95" s="130" t="s">
        <v>5</v>
      </c>
      <c r="BX95" s="130" t="s">
        <v>78</v>
      </c>
      <c r="CL95" s="130" t="s">
        <v>1</v>
      </c>
    </row>
    <row r="96" s="2" customFormat="1" ht="30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4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66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sheetProtection sheet="1" formatColumns="0" formatRows="0" objects="1" scenarios="1" spinCount="100000" saltValue="BXj6H4gnvsqt9/QS5riHthoD/znb7//SqdmSRYvHZCSG/XO+/W4UubTkmWFEXdrkwqyPTPkSDPcMVlt43abLRw==" hashValue="vvmc2CZmIh4zKcVlH5NMsebUYnUWLzFDWF/eLknbOlCKoc1dJWJEOcWQuljeq5LN+CWU7KUUT2tPh1j0Bog/BQ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0325 - Oprava balkónů -Zí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7.863281" style="1" customWidth="1"/>
    <col min="2" max="2" width="1.007813" style="1" customWidth="1"/>
    <col min="3" max="3" width="4.011719" style="1" customWidth="1"/>
    <col min="4" max="4" width="4.152344" style="1" customWidth="1"/>
    <col min="5" max="5" width="16.15234" style="1" customWidth="1"/>
    <col min="6" max="6" width="95.43359" style="1" customWidth="1"/>
    <col min="7" max="7" width="7.011719" style="1" customWidth="1"/>
    <col min="8" max="8" width="13.29297" style="1" customWidth="1"/>
    <col min="9" max="9" width="15.01172" style="1" customWidth="1"/>
    <col min="10" max="10" width="21.15234" style="1" customWidth="1"/>
    <col min="11" max="11" width="21.15234" style="1" hidden="1" customWidth="1"/>
    <col min="12" max="12" width="8.863281" style="1" customWidth="1"/>
    <col min="13" max="13" width="10.29297" style="1" hidden="1" customWidth="1"/>
    <col min="14" max="14" width="9.140625" style="1" hidden="1"/>
    <col min="15" max="15" width="13.43359" style="1" hidden="1" customWidth="1"/>
    <col min="16" max="16" width="13.43359" style="1" hidden="1" customWidth="1"/>
    <col min="17" max="17" width="13.43359" style="1" hidden="1" customWidth="1"/>
    <col min="18" max="18" width="13.43359" style="1" hidden="1" customWidth="1"/>
    <col min="19" max="19" width="13.43359" style="1" hidden="1" customWidth="1"/>
    <col min="20" max="20" width="13.43359" style="1" hidden="1" customWidth="1"/>
    <col min="21" max="21" width="15.43359" style="1" hidden="1" customWidth="1"/>
    <col min="22" max="22" width="11.72266" style="1" customWidth="1"/>
    <col min="23" max="23" width="15.43359" style="1" customWidth="1"/>
    <col min="24" max="24" width="11.72266" style="1" customWidth="1"/>
    <col min="25" max="25" width="14.15234" style="1" customWidth="1"/>
    <col min="26" max="26" width="10.43359" style="1" customWidth="1"/>
    <col min="27" max="27" width="14.15234" style="1" customWidth="1"/>
    <col min="28" max="28" width="15.43359" style="1" customWidth="1"/>
    <col min="29" max="29" width="10.43359" style="1" customWidth="1"/>
    <col min="30" max="30" width="14.15234" style="1" customWidth="1"/>
    <col min="31" max="31" width="15.43359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5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0"/>
      <c r="AT3" s="17" t="s">
        <v>83</v>
      </c>
    </row>
    <row r="4" s="1" customFormat="1" ht="24.96" customHeight="1">
      <c r="B4" s="20"/>
      <c r="D4" s="133" t="s">
        <v>84</v>
      </c>
      <c r="L4" s="20"/>
      <c r="M4" s="134" t="s">
        <v>10</v>
      </c>
      <c r="AT4" s="17" t="s">
        <v>4</v>
      </c>
    </row>
    <row r="5" s="1" customFormat="1" ht="6.96" customHeight="1">
      <c r="B5" s="20"/>
      <c r="L5" s="20"/>
    </row>
    <row r="6" s="2" customFormat="1" ht="12" customHeight="1">
      <c r="A6" s="38"/>
      <c r="B6" s="44"/>
      <c r="C6" s="38"/>
      <c r="D6" s="135" t="s">
        <v>16</v>
      </c>
      <c r="E6" s="38"/>
      <c r="F6" s="38"/>
      <c r="G6" s="38"/>
      <c r="H6" s="38"/>
      <c r="I6" s="38"/>
      <c r="J6" s="38"/>
      <c r="K6" s="38"/>
      <c r="L6" s="63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</row>
    <row r="7" s="2" customFormat="1" ht="16.30189" customHeight="1">
      <c r="A7" s="38"/>
      <c r="B7" s="44"/>
      <c r="C7" s="38"/>
      <c r="D7" s="38"/>
      <c r="E7" s="136" t="s">
        <v>17</v>
      </c>
      <c r="F7" s="38"/>
      <c r="G7" s="38"/>
      <c r="H7" s="38"/>
      <c r="I7" s="38"/>
      <c r="J7" s="38"/>
      <c r="K7" s="38"/>
      <c r="L7" s="63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</row>
    <row r="8" s="2" customFormat="1">
      <c r="A8" s="38"/>
      <c r="B8" s="44"/>
      <c r="C8" s="38"/>
      <c r="D8" s="38"/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2" customHeight="1">
      <c r="A9" s="38"/>
      <c r="B9" s="44"/>
      <c r="C9" s="38"/>
      <c r="D9" s="135" t="s">
        <v>18</v>
      </c>
      <c r="E9" s="38"/>
      <c r="F9" s="137" t="s">
        <v>1</v>
      </c>
      <c r="G9" s="38"/>
      <c r="H9" s="38"/>
      <c r="I9" s="135" t="s">
        <v>19</v>
      </c>
      <c r="J9" s="137" t="s">
        <v>1</v>
      </c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35" t="s">
        <v>20</v>
      </c>
      <c r="E10" s="38"/>
      <c r="F10" s="137" t="s">
        <v>21</v>
      </c>
      <c r="G10" s="38"/>
      <c r="H10" s="38"/>
      <c r="I10" s="135" t="s">
        <v>22</v>
      </c>
      <c r="J10" s="138" t="str">
        <f>'Rekapitulace stavby'!AN8</f>
        <v>15. 1. 2025</v>
      </c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0.8" customHeight="1">
      <c r="A11" s="38"/>
      <c r="B11" s="44"/>
      <c r="C11" s="38"/>
      <c r="D11" s="38"/>
      <c r="E11" s="38"/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5" t="s">
        <v>24</v>
      </c>
      <c r="E12" s="38"/>
      <c r="F12" s="38"/>
      <c r="G12" s="38"/>
      <c r="H12" s="38"/>
      <c r="I12" s="135" t="s">
        <v>25</v>
      </c>
      <c r="J12" s="137" t="s">
        <v>1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8" customHeight="1">
      <c r="A13" s="38"/>
      <c r="B13" s="44"/>
      <c r="C13" s="38"/>
      <c r="D13" s="38"/>
      <c r="E13" s="137" t="s">
        <v>26</v>
      </c>
      <c r="F13" s="38"/>
      <c r="G13" s="38"/>
      <c r="H13" s="38"/>
      <c r="I13" s="135" t="s">
        <v>27</v>
      </c>
      <c r="J13" s="137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6.96" customHeigh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44"/>
      <c r="C15" s="38"/>
      <c r="D15" s="135" t="s">
        <v>28</v>
      </c>
      <c r="E15" s="38"/>
      <c r="F15" s="38"/>
      <c r="G15" s="38"/>
      <c r="H15" s="38"/>
      <c r="I15" s="135" t="s">
        <v>25</v>
      </c>
      <c r="J15" s="33" t="str">
        <f>'Rekapitulace stavby'!AN13</f>
        <v>Vyplň údaj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8" customHeight="1">
      <c r="A16" s="38"/>
      <c r="B16" s="44"/>
      <c r="C16" s="38"/>
      <c r="D16" s="38"/>
      <c r="E16" s="33" t="str">
        <f>'Rekapitulace stavby'!E14</f>
        <v>Vyplň údaj</v>
      </c>
      <c r="F16" s="137"/>
      <c r="G16" s="137"/>
      <c r="H16" s="137"/>
      <c r="I16" s="135" t="s">
        <v>27</v>
      </c>
      <c r="J16" s="33" t="str">
        <f>'Rekapitulace stavby'!AN14</f>
        <v>Vyplň údaj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6.96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44"/>
      <c r="C18" s="38"/>
      <c r="D18" s="135" t="s">
        <v>30</v>
      </c>
      <c r="E18" s="38"/>
      <c r="F18" s="38"/>
      <c r="G18" s="38"/>
      <c r="H18" s="38"/>
      <c r="I18" s="135" t="s">
        <v>25</v>
      </c>
      <c r="J18" s="137" t="s">
        <v>1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4"/>
      <c r="C19" s="38"/>
      <c r="D19" s="38"/>
      <c r="E19" s="137" t="s">
        <v>31</v>
      </c>
      <c r="F19" s="38"/>
      <c r="G19" s="38"/>
      <c r="H19" s="38"/>
      <c r="I19" s="135" t="s">
        <v>27</v>
      </c>
      <c r="J19" s="137" t="s">
        <v>1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4"/>
      <c r="C21" s="38"/>
      <c r="D21" s="135" t="s">
        <v>33</v>
      </c>
      <c r="E21" s="38"/>
      <c r="F21" s="38"/>
      <c r="G21" s="38"/>
      <c r="H21" s="38"/>
      <c r="I21" s="135" t="s">
        <v>25</v>
      </c>
      <c r="J21" s="137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4"/>
      <c r="C22" s="38"/>
      <c r="D22" s="38"/>
      <c r="E22" s="137" t="s">
        <v>34</v>
      </c>
      <c r="F22" s="38"/>
      <c r="G22" s="38"/>
      <c r="H22" s="38"/>
      <c r="I22" s="135" t="s">
        <v>27</v>
      </c>
      <c r="J22" s="137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4"/>
      <c r="C24" s="38"/>
      <c r="D24" s="135" t="s">
        <v>35</v>
      </c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8" customFormat="1" ht="16.30189" customHeight="1">
      <c r="A25" s="139"/>
      <c r="B25" s="140"/>
      <c r="C25" s="139"/>
      <c r="D25" s="139"/>
      <c r="E25" s="141" t="s">
        <v>1</v>
      </c>
      <c r="F25" s="141"/>
      <c r="G25" s="141"/>
      <c r="H25" s="141"/>
      <c r="I25" s="139"/>
      <c r="J25" s="139"/>
      <c r="K25" s="139"/>
      <c r="L25" s="142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143"/>
      <c r="E27" s="143"/>
      <c r="F27" s="143"/>
      <c r="G27" s="143"/>
      <c r="H27" s="143"/>
      <c r="I27" s="143"/>
      <c r="J27" s="143"/>
      <c r="K27" s="143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25.44" customHeight="1">
      <c r="A28" s="38"/>
      <c r="B28" s="44"/>
      <c r="C28" s="38"/>
      <c r="D28" s="144" t="s">
        <v>36</v>
      </c>
      <c r="E28" s="38"/>
      <c r="F28" s="38"/>
      <c r="G28" s="38"/>
      <c r="H28" s="38"/>
      <c r="I28" s="38"/>
      <c r="J28" s="145">
        <f>ROUND(J128, 2)</f>
        <v>0</v>
      </c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3"/>
      <c r="E29" s="143"/>
      <c r="F29" s="143"/>
      <c r="G29" s="143"/>
      <c r="H29" s="143"/>
      <c r="I29" s="143"/>
      <c r="J29" s="143"/>
      <c r="K29" s="143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4.4" customHeight="1">
      <c r="A30" s="38"/>
      <c r="B30" s="44"/>
      <c r="C30" s="38"/>
      <c r="D30" s="38"/>
      <c r="E30" s="38"/>
      <c r="F30" s="146" t="s">
        <v>38</v>
      </c>
      <c r="G30" s="38"/>
      <c r="H30" s="38"/>
      <c r="I30" s="146" t="s">
        <v>37</v>
      </c>
      <c r="J30" s="146" t="s">
        <v>39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14.4" customHeight="1">
      <c r="A31" s="38"/>
      <c r="B31" s="44"/>
      <c r="C31" s="38"/>
      <c r="D31" s="147" t="s">
        <v>40</v>
      </c>
      <c r="E31" s="135" t="s">
        <v>41</v>
      </c>
      <c r="F31" s="148">
        <f>ROUND((SUM(BE128:BE259)),  2)</f>
        <v>0</v>
      </c>
      <c r="G31" s="38"/>
      <c r="H31" s="38"/>
      <c r="I31" s="149">
        <v>0.20999999999999999</v>
      </c>
      <c r="J31" s="148">
        <f>ROUND(((SUM(BE128:BE259))*I31),  2)</f>
        <v>0</v>
      </c>
      <c r="K31" s="3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135" t="s">
        <v>42</v>
      </c>
      <c r="F32" s="148">
        <f>ROUND((SUM(BF128:BF259)),  2)</f>
        <v>0</v>
      </c>
      <c r="G32" s="38"/>
      <c r="H32" s="38"/>
      <c r="I32" s="149">
        <v>0.12</v>
      </c>
      <c r="J32" s="148">
        <f>ROUND(((SUM(BF128:BF259))*I32), 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38"/>
      <c r="E33" s="135" t="s">
        <v>43</v>
      </c>
      <c r="F33" s="148">
        <f>ROUND((SUM(BG128:BG259)),  2)</f>
        <v>0</v>
      </c>
      <c r="G33" s="38"/>
      <c r="H33" s="38"/>
      <c r="I33" s="149">
        <v>0.20999999999999999</v>
      </c>
      <c r="J33" s="148">
        <f>0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35" t="s">
        <v>44</v>
      </c>
      <c r="F34" s="148">
        <f>ROUND((SUM(BH128:BH259)),  2)</f>
        <v>0</v>
      </c>
      <c r="G34" s="38"/>
      <c r="H34" s="38"/>
      <c r="I34" s="149">
        <v>0.12</v>
      </c>
      <c r="J34" s="148">
        <f>0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5" t="s">
        <v>45</v>
      </c>
      <c r="F35" s="148">
        <f>ROUND((SUM(BI128:BI259)),  2)</f>
        <v>0</v>
      </c>
      <c r="G35" s="38"/>
      <c r="H35" s="38"/>
      <c r="I35" s="149">
        <v>0</v>
      </c>
      <c r="J35" s="148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6.96" customHeight="1">
      <c r="A36" s="38"/>
      <c r="B36" s="44"/>
      <c r="C36" s="38"/>
      <c r="D36" s="38"/>
      <c r="E36" s="38"/>
      <c r="F36" s="38"/>
      <c r="G36" s="38"/>
      <c r="H36" s="38"/>
      <c r="I36" s="38"/>
      <c r="J36" s="38"/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25.44" customHeight="1">
      <c r="A37" s="38"/>
      <c r="B37" s="44"/>
      <c r="C37" s="150"/>
      <c r="D37" s="151" t="s">
        <v>46</v>
      </c>
      <c r="E37" s="152"/>
      <c r="F37" s="152"/>
      <c r="G37" s="153" t="s">
        <v>47</v>
      </c>
      <c r="H37" s="154" t="s">
        <v>48</v>
      </c>
      <c r="I37" s="152"/>
      <c r="J37" s="155">
        <f>SUM(J28:J35)</f>
        <v>0</v>
      </c>
      <c r="K37" s="156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1" customFormat="1" ht="14.4" customHeight="1">
      <c r="B39" s="20"/>
      <c r="L39" s="20"/>
    </row>
    <row r="40" s="1" customFormat="1" ht="14.4" customHeight="1">
      <c r="B40" s="20"/>
      <c r="L40" s="20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57" t="s">
        <v>49</v>
      </c>
      <c r="E50" s="158"/>
      <c r="F50" s="158"/>
      <c r="G50" s="157" t="s">
        <v>50</v>
      </c>
      <c r="H50" s="158"/>
      <c r="I50" s="158"/>
      <c r="J50" s="158"/>
      <c r="K50" s="158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59" t="s">
        <v>51</v>
      </c>
      <c r="E61" s="160"/>
      <c r="F61" s="161" t="s">
        <v>52</v>
      </c>
      <c r="G61" s="159" t="s">
        <v>51</v>
      </c>
      <c r="H61" s="160"/>
      <c r="I61" s="160"/>
      <c r="J61" s="162" t="s">
        <v>52</v>
      </c>
      <c r="K61" s="160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57" t="s">
        <v>53</v>
      </c>
      <c r="E65" s="163"/>
      <c r="F65" s="163"/>
      <c r="G65" s="157" t="s">
        <v>54</v>
      </c>
      <c r="H65" s="163"/>
      <c r="I65" s="163"/>
      <c r="J65" s="163"/>
      <c r="K65" s="163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59" t="s">
        <v>51</v>
      </c>
      <c r="E76" s="160"/>
      <c r="F76" s="161" t="s">
        <v>52</v>
      </c>
      <c r="G76" s="159" t="s">
        <v>51</v>
      </c>
      <c r="H76" s="160"/>
      <c r="I76" s="160"/>
      <c r="J76" s="162" t="s">
        <v>52</v>
      </c>
      <c r="K76" s="160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64"/>
      <c r="C77" s="165"/>
      <c r="D77" s="165"/>
      <c r="E77" s="165"/>
      <c r="F77" s="165"/>
      <c r="G77" s="165"/>
      <c r="H77" s="165"/>
      <c r="I77" s="165"/>
      <c r="J77" s="165"/>
      <c r="K77" s="165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66"/>
      <c r="C81" s="167"/>
      <c r="D81" s="167"/>
      <c r="E81" s="167"/>
      <c r="F81" s="167"/>
      <c r="G81" s="167"/>
      <c r="H81" s="167"/>
      <c r="I81" s="167"/>
      <c r="J81" s="167"/>
      <c r="K81" s="167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85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30189" customHeight="1">
      <c r="A85" s="38"/>
      <c r="B85" s="39"/>
      <c r="C85" s="40"/>
      <c r="D85" s="40"/>
      <c r="E85" s="76" t="str">
        <f>E7</f>
        <v>Oprava balkónů -Zítkova 1267/4 Karlovy Vary</v>
      </c>
      <c r="F85" s="40"/>
      <c r="G85" s="40"/>
      <c r="H85" s="40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2" customHeight="1">
      <c r="A87" s="38"/>
      <c r="B87" s="39"/>
      <c r="C87" s="32" t="s">
        <v>20</v>
      </c>
      <c r="D87" s="40"/>
      <c r="E87" s="40"/>
      <c r="F87" s="27" t="str">
        <f>F10</f>
        <v xml:space="preserve"> </v>
      </c>
      <c r="G87" s="40"/>
      <c r="H87" s="40"/>
      <c r="I87" s="32" t="s">
        <v>22</v>
      </c>
      <c r="J87" s="79" t="str">
        <f>IF(J10="","",J10)</f>
        <v>15. 1. 2025</v>
      </c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5.30566" customHeight="1">
      <c r="A89" s="38"/>
      <c r="B89" s="39"/>
      <c r="C89" s="32" t="s">
        <v>24</v>
      </c>
      <c r="D89" s="40"/>
      <c r="E89" s="40"/>
      <c r="F89" s="27" t="str">
        <f>E13</f>
        <v>Dětské centrum K.Vary, příspěvková organizace</v>
      </c>
      <c r="G89" s="40"/>
      <c r="H89" s="40"/>
      <c r="I89" s="32" t="s">
        <v>30</v>
      </c>
      <c r="J89" s="36" t="str">
        <f>E19</f>
        <v>Ivan Křesina, K.Vary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5.30566" customHeight="1">
      <c r="A90" s="38"/>
      <c r="B90" s="39"/>
      <c r="C90" s="32" t="s">
        <v>28</v>
      </c>
      <c r="D90" s="40"/>
      <c r="E90" s="40"/>
      <c r="F90" s="27" t="str">
        <f>IF(E16="","",E16)</f>
        <v>Vyplň údaj</v>
      </c>
      <c r="G90" s="40"/>
      <c r="H90" s="40"/>
      <c r="I90" s="32" t="s">
        <v>33</v>
      </c>
      <c r="J90" s="36" t="str">
        <f>E22</f>
        <v>Šimková Dita, K.Vary</v>
      </c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0.32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9.28" customHeight="1">
      <c r="A92" s="38"/>
      <c r="B92" s="39"/>
      <c r="C92" s="168" t="s">
        <v>86</v>
      </c>
      <c r="D92" s="169"/>
      <c r="E92" s="169"/>
      <c r="F92" s="169"/>
      <c r="G92" s="169"/>
      <c r="H92" s="169"/>
      <c r="I92" s="169"/>
      <c r="J92" s="170" t="s">
        <v>87</v>
      </c>
      <c r="K92" s="169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2.8" customHeight="1">
      <c r="A94" s="38"/>
      <c r="B94" s="39"/>
      <c r="C94" s="171" t="s">
        <v>88</v>
      </c>
      <c r="D94" s="40"/>
      <c r="E94" s="40"/>
      <c r="F94" s="40"/>
      <c r="G94" s="40"/>
      <c r="H94" s="40"/>
      <c r="I94" s="40"/>
      <c r="J94" s="110">
        <f>J128</f>
        <v>0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U94" s="17" t="s">
        <v>89</v>
      </c>
    </row>
    <row r="95" s="9" customFormat="1" ht="24.96" customHeight="1">
      <c r="A95" s="9"/>
      <c r="B95" s="172"/>
      <c r="C95" s="173"/>
      <c r="D95" s="174" t="s">
        <v>90</v>
      </c>
      <c r="E95" s="175"/>
      <c r="F95" s="175"/>
      <c r="G95" s="175"/>
      <c r="H95" s="175"/>
      <c r="I95" s="175"/>
      <c r="J95" s="176">
        <f>J129</f>
        <v>0</v>
      </c>
      <c r="K95" s="173"/>
      <c r="L95" s="177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8"/>
      <c r="C96" s="179"/>
      <c r="D96" s="180" t="s">
        <v>91</v>
      </c>
      <c r="E96" s="181"/>
      <c r="F96" s="181"/>
      <c r="G96" s="181"/>
      <c r="H96" s="181"/>
      <c r="I96" s="181"/>
      <c r="J96" s="182">
        <f>J130</f>
        <v>0</v>
      </c>
      <c r="K96" s="179"/>
      <c r="L96" s="183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8"/>
      <c r="C97" s="179"/>
      <c r="D97" s="180" t="s">
        <v>92</v>
      </c>
      <c r="E97" s="181"/>
      <c r="F97" s="181"/>
      <c r="G97" s="181"/>
      <c r="H97" s="181"/>
      <c r="I97" s="181"/>
      <c r="J97" s="182">
        <f>J153</f>
        <v>0</v>
      </c>
      <c r="K97" s="179"/>
      <c r="L97" s="183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78"/>
      <c r="C98" s="179"/>
      <c r="D98" s="180" t="s">
        <v>93</v>
      </c>
      <c r="E98" s="181"/>
      <c r="F98" s="181"/>
      <c r="G98" s="181"/>
      <c r="H98" s="181"/>
      <c r="I98" s="181"/>
      <c r="J98" s="182">
        <f>J185</f>
        <v>0</v>
      </c>
      <c r="K98" s="179"/>
      <c r="L98" s="18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8"/>
      <c r="C99" s="179"/>
      <c r="D99" s="180" t="s">
        <v>94</v>
      </c>
      <c r="E99" s="181"/>
      <c r="F99" s="181"/>
      <c r="G99" s="181"/>
      <c r="H99" s="181"/>
      <c r="I99" s="181"/>
      <c r="J99" s="182">
        <f>J191</f>
        <v>0</v>
      </c>
      <c r="K99" s="179"/>
      <c r="L99" s="18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72"/>
      <c r="C100" s="173"/>
      <c r="D100" s="174" t="s">
        <v>95</v>
      </c>
      <c r="E100" s="175"/>
      <c r="F100" s="175"/>
      <c r="G100" s="175"/>
      <c r="H100" s="175"/>
      <c r="I100" s="175"/>
      <c r="J100" s="176">
        <f>J193</f>
        <v>0</v>
      </c>
      <c r="K100" s="173"/>
      <c r="L100" s="177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78"/>
      <c r="C101" s="179"/>
      <c r="D101" s="180" t="s">
        <v>96</v>
      </c>
      <c r="E101" s="181"/>
      <c r="F101" s="181"/>
      <c r="G101" s="181"/>
      <c r="H101" s="181"/>
      <c r="I101" s="181"/>
      <c r="J101" s="182">
        <f>J194</f>
        <v>0</v>
      </c>
      <c r="K101" s="179"/>
      <c r="L101" s="18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78"/>
      <c r="C102" s="179"/>
      <c r="D102" s="180" t="s">
        <v>97</v>
      </c>
      <c r="E102" s="181"/>
      <c r="F102" s="181"/>
      <c r="G102" s="181"/>
      <c r="H102" s="181"/>
      <c r="I102" s="181"/>
      <c r="J102" s="182">
        <f>J197</f>
        <v>0</v>
      </c>
      <c r="K102" s="179"/>
      <c r="L102" s="18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78"/>
      <c r="C103" s="179"/>
      <c r="D103" s="180" t="s">
        <v>98</v>
      </c>
      <c r="E103" s="181"/>
      <c r="F103" s="181"/>
      <c r="G103" s="181"/>
      <c r="H103" s="181"/>
      <c r="I103" s="181"/>
      <c r="J103" s="182">
        <f>J200</f>
        <v>0</v>
      </c>
      <c r="K103" s="179"/>
      <c r="L103" s="18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78"/>
      <c r="C104" s="179"/>
      <c r="D104" s="180" t="s">
        <v>99</v>
      </c>
      <c r="E104" s="181"/>
      <c r="F104" s="181"/>
      <c r="G104" s="181"/>
      <c r="H104" s="181"/>
      <c r="I104" s="181"/>
      <c r="J104" s="182">
        <f>J210</f>
        <v>0</v>
      </c>
      <c r="K104" s="179"/>
      <c r="L104" s="18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78"/>
      <c r="C105" s="179"/>
      <c r="D105" s="180" t="s">
        <v>100</v>
      </c>
      <c r="E105" s="181"/>
      <c r="F105" s="181"/>
      <c r="G105" s="181"/>
      <c r="H105" s="181"/>
      <c r="I105" s="181"/>
      <c r="J105" s="182">
        <f>J225</f>
        <v>0</v>
      </c>
      <c r="K105" s="179"/>
      <c r="L105" s="18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72"/>
      <c r="C106" s="173"/>
      <c r="D106" s="174" t="s">
        <v>101</v>
      </c>
      <c r="E106" s="175"/>
      <c r="F106" s="175"/>
      <c r="G106" s="175"/>
      <c r="H106" s="175"/>
      <c r="I106" s="175"/>
      <c r="J106" s="176">
        <f>J240</f>
        <v>0</v>
      </c>
      <c r="K106" s="173"/>
      <c r="L106" s="177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72"/>
      <c r="C107" s="173"/>
      <c r="D107" s="174" t="s">
        <v>102</v>
      </c>
      <c r="E107" s="175"/>
      <c r="F107" s="175"/>
      <c r="G107" s="175"/>
      <c r="H107" s="175"/>
      <c r="I107" s="175"/>
      <c r="J107" s="176">
        <f>J252</f>
        <v>0</v>
      </c>
      <c r="K107" s="173"/>
      <c r="L107" s="177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78"/>
      <c r="C108" s="179"/>
      <c r="D108" s="180" t="s">
        <v>103</v>
      </c>
      <c r="E108" s="181"/>
      <c r="F108" s="181"/>
      <c r="G108" s="181"/>
      <c r="H108" s="181"/>
      <c r="I108" s="181"/>
      <c r="J108" s="182">
        <f>J253</f>
        <v>0</v>
      </c>
      <c r="K108" s="179"/>
      <c r="L108" s="18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78"/>
      <c r="C109" s="179"/>
      <c r="D109" s="180" t="s">
        <v>104</v>
      </c>
      <c r="E109" s="181"/>
      <c r="F109" s="181"/>
      <c r="G109" s="181"/>
      <c r="H109" s="181"/>
      <c r="I109" s="181"/>
      <c r="J109" s="182">
        <f>J256</f>
        <v>0</v>
      </c>
      <c r="K109" s="179"/>
      <c r="L109" s="18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78"/>
      <c r="C110" s="179"/>
      <c r="D110" s="180" t="s">
        <v>105</v>
      </c>
      <c r="E110" s="181"/>
      <c r="F110" s="181"/>
      <c r="G110" s="181"/>
      <c r="H110" s="181"/>
      <c r="I110" s="181"/>
      <c r="J110" s="182">
        <f>J258</f>
        <v>0</v>
      </c>
      <c r="K110" s="179"/>
      <c r="L110" s="183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66"/>
      <c r="C112" s="67"/>
      <c r="D112" s="67"/>
      <c r="E112" s="67"/>
      <c r="F112" s="67"/>
      <c r="G112" s="67"/>
      <c r="H112" s="67"/>
      <c r="I112" s="67"/>
      <c r="J112" s="67"/>
      <c r="K112" s="67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6" s="2" customFormat="1" ht="6.96" customHeight="1">
      <c r="A116" s="38"/>
      <c r="B116" s="68"/>
      <c r="C116" s="69"/>
      <c r="D116" s="69"/>
      <c r="E116" s="69"/>
      <c r="F116" s="69"/>
      <c r="G116" s="69"/>
      <c r="H116" s="69"/>
      <c r="I116" s="69"/>
      <c r="J116" s="69"/>
      <c r="K116" s="69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24.96" customHeight="1">
      <c r="A117" s="38"/>
      <c r="B117" s="39"/>
      <c r="C117" s="23" t="s">
        <v>106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16</v>
      </c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6.30189" customHeight="1">
      <c r="A120" s="38"/>
      <c r="B120" s="39"/>
      <c r="C120" s="40"/>
      <c r="D120" s="40"/>
      <c r="E120" s="76" t="str">
        <f>E7</f>
        <v>Oprava balkónů -Zítkova 1267/4 Karlovy Vary</v>
      </c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20</v>
      </c>
      <c r="D122" s="40"/>
      <c r="E122" s="40"/>
      <c r="F122" s="27" t="str">
        <f>F10</f>
        <v xml:space="preserve"> </v>
      </c>
      <c r="G122" s="40"/>
      <c r="H122" s="40"/>
      <c r="I122" s="32" t="s">
        <v>22</v>
      </c>
      <c r="J122" s="79" t="str">
        <f>IF(J10="","",J10)</f>
        <v>15. 1. 2025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30566" customHeight="1">
      <c r="A124" s="38"/>
      <c r="B124" s="39"/>
      <c r="C124" s="32" t="s">
        <v>24</v>
      </c>
      <c r="D124" s="40"/>
      <c r="E124" s="40"/>
      <c r="F124" s="27" t="str">
        <f>E13</f>
        <v>Dětské centrum K.Vary, příspěvková organizace</v>
      </c>
      <c r="G124" s="40"/>
      <c r="H124" s="40"/>
      <c r="I124" s="32" t="s">
        <v>30</v>
      </c>
      <c r="J124" s="36" t="str">
        <f>E19</f>
        <v>Ivan Křesina, K.Vary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30566" customHeight="1">
      <c r="A125" s="38"/>
      <c r="B125" s="39"/>
      <c r="C125" s="32" t="s">
        <v>28</v>
      </c>
      <c r="D125" s="40"/>
      <c r="E125" s="40"/>
      <c r="F125" s="27" t="str">
        <f>IF(E16="","",E16)</f>
        <v>Vyplň údaj</v>
      </c>
      <c r="G125" s="40"/>
      <c r="H125" s="40"/>
      <c r="I125" s="32" t="s">
        <v>33</v>
      </c>
      <c r="J125" s="36" t="str">
        <f>E22</f>
        <v>Šimková Dita, K.Vary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0.32" customHeight="1">
      <c r="A126" s="38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11" customFormat="1" ht="29.28" customHeight="1">
      <c r="A127" s="184"/>
      <c r="B127" s="185"/>
      <c r="C127" s="186" t="s">
        <v>107</v>
      </c>
      <c r="D127" s="187" t="s">
        <v>61</v>
      </c>
      <c r="E127" s="187" t="s">
        <v>57</v>
      </c>
      <c r="F127" s="187" t="s">
        <v>58</v>
      </c>
      <c r="G127" s="187" t="s">
        <v>108</v>
      </c>
      <c r="H127" s="187" t="s">
        <v>109</v>
      </c>
      <c r="I127" s="187" t="s">
        <v>110</v>
      </c>
      <c r="J127" s="188" t="s">
        <v>87</v>
      </c>
      <c r="K127" s="189" t="s">
        <v>111</v>
      </c>
      <c r="L127" s="190"/>
      <c r="M127" s="100" t="s">
        <v>1</v>
      </c>
      <c r="N127" s="101" t="s">
        <v>40</v>
      </c>
      <c r="O127" s="101" t="s">
        <v>112</v>
      </c>
      <c r="P127" s="101" t="s">
        <v>113</v>
      </c>
      <c r="Q127" s="101" t="s">
        <v>114</v>
      </c>
      <c r="R127" s="101" t="s">
        <v>115</v>
      </c>
      <c r="S127" s="101" t="s">
        <v>116</v>
      </c>
      <c r="T127" s="102" t="s">
        <v>117</v>
      </c>
      <c r="U127" s="184"/>
      <c r="V127" s="184"/>
      <c r="W127" s="184"/>
      <c r="X127" s="184"/>
      <c r="Y127" s="184"/>
      <c r="Z127" s="184"/>
      <c r="AA127" s="184"/>
      <c r="AB127" s="184"/>
      <c r="AC127" s="184"/>
      <c r="AD127" s="184"/>
      <c r="AE127" s="184"/>
    </row>
    <row r="128" s="2" customFormat="1" ht="22.8" customHeight="1">
      <c r="A128" s="38"/>
      <c r="B128" s="39"/>
      <c r="C128" s="107" t="s">
        <v>118</v>
      </c>
      <c r="D128" s="40"/>
      <c r="E128" s="40"/>
      <c r="F128" s="40"/>
      <c r="G128" s="40"/>
      <c r="H128" s="40"/>
      <c r="I128" s="40"/>
      <c r="J128" s="191">
        <f>BK128</f>
        <v>0</v>
      </c>
      <c r="K128" s="40"/>
      <c r="L128" s="44"/>
      <c r="M128" s="103"/>
      <c r="N128" s="192"/>
      <c r="O128" s="104"/>
      <c r="P128" s="193">
        <f>P129+P193+P240+P252</f>
        <v>0</v>
      </c>
      <c r="Q128" s="104"/>
      <c r="R128" s="193">
        <f>R129+R193+R240+R252</f>
        <v>11.174363619999999</v>
      </c>
      <c r="S128" s="104"/>
      <c r="T128" s="194">
        <f>T129+T193+T240+T252</f>
        <v>35.000965000000001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75</v>
      </c>
      <c r="AU128" s="17" t="s">
        <v>89</v>
      </c>
      <c r="BK128" s="195">
        <f>BK129+BK193+BK240+BK252</f>
        <v>0</v>
      </c>
    </row>
    <row r="129" s="12" customFormat="1" ht="25.92" customHeight="1">
      <c r="A129" s="12"/>
      <c r="B129" s="196"/>
      <c r="C129" s="197"/>
      <c r="D129" s="198" t="s">
        <v>75</v>
      </c>
      <c r="E129" s="199" t="s">
        <v>119</v>
      </c>
      <c r="F129" s="199" t="s">
        <v>120</v>
      </c>
      <c r="G129" s="197"/>
      <c r="H129" s="197"/>
      <c r="I129" s="200"/>
      <c r="J129" s="201">
        <f>BK129</f>
        <v>0</v>
      </c>
      <c r="K129" s="197"/>
      <c r="L129" s="202"/>
      <c r="M129" s="203"/>
      <c r="N129" s="204"/>
      <c r="O129" s="204"/>
      <c r="P129" s="205">
        <f>P130+P153+P185+P191</f>
        <v>0</v>
      </c>
      <c r="Q129" s="204"/>
      <c r="R129" s="205">
        <f>R130+R153+R185+R191</f>
        <v>7.5462816199999994</v>
      </c>
      <c r="S129" s="204"/>
      <c r="T129" s="206">
        <f>T130+T153+T185+T191</f>
        <v>33.107590000000002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7" t="s">
        <v>81</v>
      </c>
      <c r="AT129" s="208" t="s">
        <v>75</v>
      </c>
      <c r="AU129" s="208" t="s">
        <v>76</v>
      </c>
      <c r="AY129" s="207" t="s">
        <v>121</v>
      </c>
      <c r="BK129" s="209">
        <f>BK130+BK153+BK185+BK191</f>
        <v>0</v>
      </c>
    </row>
    <row r="130" s="12" customFormat="1" ht="22.8" customHeight="1">
      <c r="A130" s="12"/>
      <c r="B130" s="196"/>
      <c r="C130" s="197"/>
      <c r="D130" s="198" t="s">
        <v>75</v>
      </c>
      <c r="E130" s="210" t="s">
        <v>122</v>
      </c>
      <c r="F130" s="210" t="s">
        <v>123</v>
      </c>
      <c r="G130" s="197"/>
      <c r="H130" s="197"/>
      <c r="I130" s="200"/>
      <c r="J130" s="211">
        <f>BK130</f>
        <v>0</v>
      </c>
      <c r="K130" s="197"/>
      <c r="L130" s="202"/>
      <c r="M130" s="203"/>
      <c r="N130" s="204"/>
      <c r="O130" s="204"/>
      <c r="P130" s="205">
        <f>SUM(P131:P152)</f>
        <v>0</v>
      </c>
      <c r="Q130" s="204"/>
      <c r="R130" s="205">
        <f>SUM(R131:R152)</f>
        <v>7.0885850999999995</v>
      </c>
      <c r="S130" s="204"/>
      <c r="T130" s="206">
        <f>SUM(T131:T152)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07" t="s">
        <v>81</v>
      </c>
      <c r="AT130" s="208" t="s">
        <v>75</v>
      </c>
      <c r="AU130" s="208" t="s">
        <v>81</v>
      </c>
      <c r="AY130" s="207" t="s">
        <v>121</v>
      </c>
      <c r="BK130" s="209">
        <f>SUM(BK131:BK152)</f>
        <v>0</v>
      </c>
    </row>
    <row r="131" s="2" customFormat="1" ht="16.30189" customHeight="1">
      <c r="A131" s="38"/>
      <c r="B131" s="39"/>
      <c r="C131" s="212" t="s">
        <v>81</v>
      </c>
      <c r="D131" s="212" t="s">
        <v>124</v>
      </c>
      <c r="E131" s="213" t="s">
        <v>125</v>
      </c>
      <c r="F131" s="214" t="s">
        <v>126</v>
      </c>
      <c r="G131" s="215" t="s">
        <v>127</v>
      </c>
      <c r="H131" s="216">
        <v>137.47</v>
      </c>
      <c r="I131" s="217"/>
      <c r="J131" s="218">
        <f>ROUND(I131*H131,2)</f>
        <v>0</v>
      </c>
      <c r="K131" s="219"/>
      <c r="L131" s="44"/>
      <c r="M131" s="220" t="s">
        <v>1</v>
      </c>
      <c r="N131" s="221" t="s">
        <v>41</v>
      </c>
      <c r="O131" s="91"/>
      <c r="P131" s="222">
        <f>O131*H131</f>
        <v>0</v>
      </c>
      <c r="Q131" s="222">
        <v>0.00025999999999999998</v>
      </c>
      <c r="R131" s="222">
        <f>Q131*H131</f>
        <v>0.035742199999999995</v>
      </c>
      <c r="S131" s="222">
        <v>0</v>
      </c>
      <c r="T131" s="223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4" t="s">
        <v>128</v>
      </c>
      <c r="AT131" s="224" t="s">
        <v>124</v>
      </c>
      <c r="AU131" s="224" t="s">
        <v>83</v>
      </c>
      <c r="AY131" s="17" t="s">
        <v>121</v>
      </c>
      <c r="BE131" s="225">
        <f>IF(N131="základní",J131,0)</f>
        <v>0</v>
      </c>
      <c r="BF131" s="225">
        <f>IF(N131="snížená",J131,0)</f>
        <v>0</v>
      </c>
      <c r="BG131" s="225">
        <f>IF(N131="zákl. přenesená",J131,0)</f>
        <v>0</v>
      </c>
      <c r="BH131" s="225">
        <f>IF(N131="sníž. přenesená",J131,0)</f>
        <v>0</v>
      </c>
      <c r="BI131" s="225">
        <f>IF(N131="nulová",J131,0)</f>
        <v>0</v>
      </c>
      <c r="BJ131" s="17" t="s">
        <v>81</v>
      </c>
      <c r="BK131" s="225">
        <f>ROUND(I131*H131,2)</f>
        <v>0</v>
      </c>
      <c r="BL131" s="17" t="s">
        <v>128</v>
      </c>
      <c r="BM131" s="224" t="s">
        <v>129</v>
      </c>
    </row>
    <row r="132" s="13" customFormat="1">
      <c r="A132" s="13"/>
      <c r="B132" s="226"/>
      <c r="C132" s="227"/>
      <c r="D132" s="228" t="s">
        <v>130</v>
      </c>
      <c r="E132" s="229" t="s">
        <v>1</v>
      </c>
      <c r="F132" s="230" t="s">
        <v>131</v>
      </c>
      <c r="G132" s="227"/>
      <c r="H132" s="231">
        <v>88.469999999999999</v>
      </c>
      <c r="I132" s="232"/>
      <c r="J132" s="227"/>
      <c r="K132" s="227"/>
      <c r="L132" s="233"/>
      <c r="M132" s="234"/>
      <c r="N132" s="235"/>
      <c r="O132" s="235"/>
      <c r="P132" s="235"/>
      <c r="Q132" s="235"/>
      <c r="R132" s="235"/>
      <c r="S132" s="235"/>
      <c r="T132" s="236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7" t="s">
        <v>130</v>
      </c>
      <c r="AU132" s="237" t="s">
        <v>83</v>
      </c>
      <c r="AV132" s="13" t="s">
        <v>83</v>
      </c>
      <c r="AW132" s="13" t="s">
        <v>32</v>
      </c>
      <c r="AX132" s="13" t="s">
        <v>76</v>
      </c>
      <c r="AY132" s="237" t="s">
        <v>121</v>
      </c>
    </row>
    <row r="133" s="13" customFormat="1">
      <c r="A133" s="13"/>
      <c r="B133" s="226"/>
      <c r="C133" s="227"/>
      <c r="D133" s="228" t="s">
        <v>130</v>
      </c>
      <c r="E133" s="229" t="s">
        <v>1</v>
      </c>
      <c r="F133" s="230" t="s">
        <v>132</v>
      </c>
      <c r="G133" s="227"/>
      <c r="H133" s="231">
        <v>49</v>
      </c>
      <c r="I133" s="232"/>
      <c r="J133" s="227"/>
      <c r="K133" s="227"/>
      <c r="L133" s="233"/>
      <c r="M133" s="234"/>
      <c r="N133" s="235"/>
      <c r="O133" s="235"/>
      <c r="P133" s="235"/>
      <c r="Q133" s="235"/>
      <c r="R133" s="235"/>
      <c r="S133" s="235"/>
      <c r="T133" s="236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7" t="s">
        <v>130</v>
      </c>
      <c r="AU133" s="237" t="s">
        <v>83</v>
      </c>
      <c r="AV133" s="13" t="s">
        <v>83</v>
      </c>
      <c r="AW133" s="13" t="s">
        <v>32</v>
      </c>
      <c r="AX133" s="13" t="s">
        <v>76</v>
      </c>
      <c r="AY133" s="237" t="s">
        <v>121</v>
      </c>
    </row>
    <row r="134" s="14" customFormat="1">
      <c r="A134" s="14"/>
      <c r="B134" s="238"/>
      <c r="C134" s="239"/>
      <c r="D134" s="228" t="s">
        <v>130</v>
      </c>
      <c r="E134" s="240" t="s">
        <v>1</v>
      </c>
      <c r="F134" s="241" t="s">
        <v>133</v>
      </c>
      <c r="G134" s="239"/>
      <c r="H134" s="242">
        <v>137.47</v>
      </c>
      <c r="I134" s="243"/>
      <c r="J134" s="239"/>
      <c r="K134" s="239"/>
      <c r="L134" s="244"/>
      <c r="M134" s="245"/>
      <c r="N134" s="246"/>
      <c r="O134" s="246"/>
      <c r="P134" s="246"/>
      <c r="Q134" s="246"/>
      <c r="R134" s="246"/>
      <c r="S134" s="246"/>
      <c r="T134" s="247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8" t="s">
        <v>130</v>
      </c>
      <c r="AU134" s="248" t="s">
        <v>83</v>
      </c>
      <c r="AV134" s="14" t="s">
        <v>128</v>
      </c>
      <c r="AW134" s="14" t="s">
        <v>32</v>
      </c>
      <c r="AX134" s="14" t="s">
        <v>81</v>
      </c>
      <c r="AY134" s="248" t="s">
        <v>121</v>
      </c>
    </row>
    <row r="135" s="2" customFormat="1" ht="21.0566" customHeight="1">
      <c r="A135" s="38"/>
      <c r="B135" s="39"/>
      <c r="C135" s="212" t="s">
        <v>83</v>
      </c>
      <c r="D135" s="212" t="s">
        <v>124</v>
      </c>
      <c r="E135" s="213" t="s">
        <v>134</v>
      </c>
      <c r="F135" s="214" t="s">
        <v>135</v>
      </c>
      <c r="G135" s="215" t="s">
        <v>127</v>
      </c>
      <c r="H135" s="216">
        <v>137.47</v>
      </c>
      <c r="I135" s="217"/>
      <c r="J135" s="218">
        <f>ROUND(I135*H135,2)</f>
        <v>0</v>
      </c>
      <c r="K135" s="219"/>
      <c r="L135" s="44"/>
      <c r="M135" s="220" t="s">
        <v>1</v>
      </c>
      <c r="N135" s="221" t="s">
        <v>41</v>
      </c>
      <c r="O135" s="91"/>
      <c r="P135" s="222">
        <f>O135*H135</f>
        <v>0</v>
      </c>
      <c r="Q135" s="222">
        <v>0.0080000000000000002</v>
      </c>
      <c r="R135" s="222">
        <f>Q135*H135</f>
        <v>1.0997600000000001</v>
      </c>
      <c r="S135" s="222">
        <v>0</v>
      </c>
      <c r="T135" s="223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4" t="s">
        <v>128</v>
      </c>
      <c r="AT135" s="224" t="s">
        <v>124</v>
      </c>
      <c r="AU135" s="224" t="s">
        <v>83</v>
      </c>
      <c r="AY135" s="17" t="s">
        <v>121</v>
      </c>
      <c r="BE135" s="225">
        <f>IF(N135="základní",J135,0)</f>
        <v>0</v>
      </c>
      <c r="BF135" s="225">
        <f>IF(N135="snížená",J135,0)</f>
        <v>0</v>
      </c>
      <c r="BG135" s="225">
        <f>IF(N135="zákl. přenesená",J135,0)</f>
        <v>0</v>
      </c>
      <c r="BH135" s="225">
        <f>IF(N135="sníž. přenesená",J135,0)</f>
        <v>0</v>
      </c>
      <c r="BI135" s="225">
        <f>IF(N135="nulová",J135,0)</f>
        <v>0</v>
      </c>
      <c r="BJ135" s="17" t="s">
        <v>81</v>
      </c>
      <c r="BK135" s="225">
        <f>ROUND(I135*H135,2)</f>
        <v>0</v>
      </c>
      <c r="BL135" s="17" t="s">
        <v>128</v>
      </c>
      <c r="BM135" s="224" t="s">
        <v>136</v>
      </c>
    </row>
    <row r="136" s="13" customFormat="1">
      <c r="A136" s="13"/>
      <c r="B136" s="226"/>
      <c r="C136" s="227"/>
      <c r="D136" s="228" t="s">
        <v>130</v>
      </c>
      <c r="E136" s="229" t="s">
        <v>1</v>
      </c>
      <c r="F136" s="230" t="s">
        <v>131</v>
      </c>
      <c r="G136" s="227"/>
      <c r="H136" s="231">
        <v>88.469999999999999</v>
      </c>
      <c r="I136" s="232"/>
      <c r="J136" s="227"/>
      <c r="K136" s="227"/>
      <c r="L136" s="233"/>
      <c r="M136" s="234"/>
      <c r="N136" s="235"/>
      <c r="O136" s="235"/>
      <c r="P136" s="235"/>
      <c r="Q136" s="235"/>
      <c r="R136" s="235"/>
      <c r="S136" s="235"/>
      <c r="T136" s="236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7" t="s">
        <v>130</v>
      </c>
      <c r="AU136" s="237" t="s">
        <v>83</v>
      </c>
      <c r="AV136" s="13" t="s">
        <v>83</v>
      </c>
      <c r="AW136" s="13" t="s">
        <v>32</v>
      </c>
      <c r="AX136" s="13" t="s">
        <v>76</v>
      </c>
      <c r="AY136" s="237" t="s">
        <v>121</v>
      </c>
    </row>
    <row r="137" s="13" customFormat="1">
      <c r="A137" s="13"/>
      <c r="B137" s="226"/>
      <c r="C137" s="227"/>
      <c r="D137" s="228" t="s">
        <v>130</v>
      </c>
      <c r="E137" s="229" t="s">
        <v>1</v>
      </c>
      <c r="F137" s="230" t="s">
        <v>132</v>
      </c>
      <c r="G137" s="227"/>
      <c r="H137" s="231">
        <v>49</v>
      </c>
      <c r="I137" s="232"/>
      <c r="J137" s="227"/>
      <c r="K137" s="227"/>
      <c r="L137" s="233"/>
      <c r="M137" s="234"/>
      <c r="N137" s="235"/>
      <c r="O137" s="235"/>
      <c r="P137" s="235"/>
      <c r="Q137" s="235"/>
      <c r="R137" s="235"/>
      <c r="S137" s="235"/>
      <c r="T137" s="236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7" t="s">
        <v>130</v>
      </c>
      <c r="AU137" s="237" t="s">
        <v>83</v>
      </c>
      <c r="AV137" s="13" t="s">
        <v>83</v>
      </c>
      <c r="AW137" s="13" t="s">
        <v>32</v>
      </c>
      <c r="AX137" s="13" t="s">
        <v>76</v>
      </c>
      <c r="AY137" s="237" t="s">
        <v>121</v>
      </c>
    </row>
    <row r="138" s="14" customFormat="1">
      <c r="A138" s="14"/>
      <c r="B138" s="238"/>
      <c r="C138" s="239"/>
      <c r="D138" s="228" t="s">
        <v>130</v>
      </c>
      <c r="E138" s="240" t="s">
        <v>1</v>
      </c>
      <c r="F138" s="241" t="s">
        <v>133</v>
      </c>
      <c r="G138" s="239"/>
      <c r="H138" s="242">
        <v>137.47</v>
      </c>
      <c r="I138" s="243"/>
      <c r="J138" s="239"/>
      <c r="K138" s="239"/>
      <c r="L138" s="244"/>
      <c r="M138" s="245"/>
      <c r="N138" s="246"/>
      <c r="O138" s="246"/>
      <c r="P138" s="246"/>
      <c r="Q138" s="246"/>
      <c r="R138" s="246"/>
      <c r="S138" s="246"/>
      <c r="T138" s="247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8" t="s">
        <v>130</v>
      </c>
      <c r="AU138" s="248" t="s">
        <v>83</v>
      </c>
      <c r="AV138" s="14" t="s">
        <v>128</v>
      </c>
      <c r="AW138" s="14" t="s">
        <v>32</v>
      </c>
      <c r="AX138" s="14" t="s">
        <v>81</v>
      </c>
      <c r="AY138" s="248" t="s">
        <v>121</v>
      </c>
    </row>
    <row r="139" s="2" customFormat="1" ht="16.30189" customHeight="1">
      <c r="A139" s="38"/>
      <c r="B139" s="39"/>
      <c r="C139" s="212" t="s">
        <v>137</v>
      </c>
      <c r="D139" s="212" t="s">
        <v>124</v>
      </c>
      <c r="E139" s="213" t="s">
        <v>138</v>
      </c>
      <c r="F139" s="214" t="s">
        <v>139</v>
      </c>
      <c r="G139" s="215" t="s">
        <v>127</v>
      </c>
      <c r="H139" s="216">
        <v>137.47</v>
      </c>
      <c r="I139" s="217"/>
      <c r="J139" s="218">
        <f>ROUND(I139*H139,2)</f>
        <v>0</v>
      </c>
      <c r="K139" s="219"/>
      <c r="L139" s="44"/>
      <c r="M139" s="220" t="s">
        <v>1</v>
      </c>
      <c r="N139" s="221" t="s">
        <v>41</v>
      </c>
      <c r="O139" s="91"/>
      <c r="P139" s="222">
        <f>O139*H139</f>
        <v>0</v>
      </c>
      <c r="Q139" s="222">
        <v>0.025000000000000001</v>
      </c>
      <c r="R139" s="222">
        <f>Q139*H139</f>
        <v>3.43675</v>
      </c>
      <c r="S139" s="222">
        <v>0</v>
      </c>
      <c r="T139" s="223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4" t="s">
        <v>128</v>
      </c>
      <c r="AT139" s="224" t="s">
        <v>124</v>
      </c>
      <c r="AU139" s="224" t="s">
        <v>83</v>
      </c>
      <c r="AY139" s="17" t="s">
        <v>121</v>
      </c>
      <c r="BE139" s="225">
        <f>IF(N139="základní",J139,0)</f>
        <v>0</v>
      </c>
      <c r="BF139" s="225">
        <f>IF(N139="snížená",J139,0)</f>
        <v>0</v>
      </c>
      <c r="BG139" s="225">
        <f>IF(N139="zákl. přenesená",J139,0)</f>
        <v>0</v>
      </c>
      <c r="BH139" s="225">
        <f>IF(N139="sníž. přenesená",J139,0)</f>
        <v>0</v>
      </c>
      <c r="BI139" s="225">
        <f>IF(N139="nulová",J139,0)</f>
        <v>0</v>
      </c>
      <c r="BJ139" s="17" t="s">
        <v>81</v>
      </c>
      <c r="BK139" s="225">
        <f>ROUND(I139*H139,2)</f>
        <v>0</v>
      </c>
      <c r="BL139" s="17" t="s">
        <v>128</v>
      </c>
      <c r="BM139" s="224" t="s">
        <v>140</v>
      </c>
    </row>
    <row r="140" s="13" customFormat="1">
      <c r="A140" s="13"/>
      <c r="B140" s="226"/>
      <c r="C140" s="227"/>
      <c r="D140" s="228" t="s">
        <v>130</v>
      </c>
      <c r="E140" s="229" t="s">
        <v>1</v>
      </c>
      <c r="F140" s="230" t="s">
        <v>131</v>
      </c>
      <c r="G140" s="227"/>
      <c r="H140" s="231">
        <v>88.469999999999999</v>
      </c>
      <c r="I140" s="232"/>
      <c r="J140" s="227"/>
      <c r="K140" s="227"/>
      <c r="L140" s="233"/>
      <c r="M140" s="234"/>
      <c r="N140" s="235"/>
      <c r="O140" s="235"/>
      <c r="P140" s="235"/>
      <c r="Q140" s="235"/>
      <c r="R140" s="235"/>
      <c r="S140" s="235"/>
      <c r="T140" s="236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7" t="s">
        <v>130</v>
      </c>
      <c r="AU140" s="237" t="s">
        <v>83</v>
      </c>
      <c r="AV140" s="13" t="s">
        <v>83</v>
      </c>
      <c r="AW140" s="13" t="s">
        <v>32</v>
      </c>
      <c r="AX140" s="13" t="s">
        <v>76</v>
      </c>
      <c r="AY140" s="237" t="s">
        <v>121</v>
      </c>
    </row>
    <row r="141" s="13" customFormat="1">
      <c r="A141" s="13"/>
      <c r="B141" s="226"/>
      <c r="C141" s="227"/>
      <c r="D141" s="228" t="s">
        <v>130</v>
      </c>
      <c r="E141" s="229" t="s">
        <v>1</v>
      </c>
      <c r="F141" s="230" t="s">
        <v>132</v>
      </c>
      <c r="G141" s="227"/>
      <c r="H141" s="231">
        <v>49</v>
      </c>
      <c r="I141" s="232"/>
      <c r="J141" s="227"/>
      <c r="K141" s="227"/>
      <c r="L141" s="233"/>
      <c r="M141" s="234"/>
      <c r="N141" s="235"/>
      <c r="O141" s="235"/>
      <c r="P141" s="235"/>
      <c r="Q141" s="235"/>
      <c r="R141" s="235"/>
      <c r="S141" s="235"/>
      <c r="T141" s="236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7" t="s">
        <v>130</v>
      </c>
      <c r="AU141" s="237" t="s">
        <v>83</v>
      </c>
      <c r="AV141" s="13" t="s">
        <v>83</v>
      </c>
      <c r="AW141" s="13" t="s">
        <v>32</v>
      </c>
      <c r="AX141" s="13" t="s">
        <v>76</v>
      </c>
      <c r="AY141" s="237" t="s">
        <v>121</v>
      </c>
    </row>
    <row r="142" s="14" customFormat="1">
      <c r="A142" s="14"/>
      <c r="B142" s="238"/>
      <c r="C142" s="239"/>
      <c r="D142" s="228" t="s">
        <v>130</v>
      </c>
      <c r="E142" s="240" t="s">
        <v>1</v>
      </c>
      <c r="F142" s="241" t="s">
        <v>133</v>
      </c>
      <c r="G142" s="239"/>
      <c r="H142" s="242">
        <v>137.47</v>
      </c>
      <c r="I142" s="243"/>
      <c r="J142" s="239"/>
      <c r="K142" s="239"/>
      <c r="L142" s="244"/>
      <c r="M142" s="245"/>
      <c r="N142" s="246"/>
      <c r="O142" s="246"/>
      <c r="P142" s="246"/>
      <c r="Q142" s="246"/>
      <c r="R142" s="246"/>
      <c r="S142" s="246"/>
      <c r="T142" s="247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8" t="s">
        <v>130</v>
      </c>
      <c r="AU142" s="248" t="s">
        <v>83</v>
      </c>
      <c r="AV142" s="14" t="s">
        <v>128</v>
      </c>
      <c r="AW142" s="14" t="s">
        <v>32</v>
      </c>
      <c r="AX142" s="14" t="s">
        <v>81</v>
      </c>
      <c r="AY142" s="248" t="s">
        <v>121</v>
      </c>
    </row>
    <row r="143" s="2" customFormat="1" ht="16.30189" customHeight="1">
      <c r="A143" s="38"/>
      <c r="B143" s="39"/>
      <c r="C143" s="212" t="s">
        <v>128</v>
      </c>
      <c r="D143" s="212" t="s">
        <v>124</v>
      </c>
      <c r="E143" s="213" t="s">
        <v>141</v>
      </c>
      <c r="F143" s="214" t="s">
        <v>142</v>
      </c>
      <c r="G143" s="215" t="s">
        <v>127</v>
      </c>
      <c r="H143" s="216">
        <v>137.47</v>
      </c>
      <c r="I143" s="217"/>
      <c r="J143" s="218">
        <f>ROUND(I143*H143,2)</f>
        <v>0</v>
      </c>
      <c r="K143" s="219"/>
      <c r="L143" s="44"/>
      <c r="M143" s="220" t="s">
        <v>1</v>
      </c>
      <c r="N143" s="221" t="s">
        <v>41</v>
      </c>
      <c r="O143" s="91"/>
      <c r="P143" s="222">
        <f>O143*H143</f>
        <v>0</v>
      </c>
      <c r="Q143" s="222">
        <v>0.015709999999999998</v>
      </c>
      <c r="R143" s="222">
        <f>Q143*H143</f>
        <v>2.1596536999999998</v>
      </c>
      <c r="S143" s="222">
        <v>0</v>
      </c>
      <c r="T143" s="223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4" t="s">
        <v>128</v>
      </c>
      <c r="AT143" s="224" t="s">
        <v>124</v>
      </c>
      <c r="AU143" s="224" t="s">
        <v>83</v>
      </c>
      <c r="AY143" s="17" t="s">
        <v>121</v>
      </c>
      <c r="BE143" s="225">
        <f>IF(N143="základní",J143,0)</f>
        <v>0</v>
      </c>
      <c r="BF143" s="225">
        <f>IF(N143="snížená",J143,0)</f>
        <v>0</v>
      </c>
      <c r="BG143" s="225">
        <f>IF(N143="zákl. přenesená",J143,0)</f>
        <v>0</v>
      </c>
      <c r="BH143" s="225">
        <f>IF(N143="sníž. přenesená",J143,0)</f>
        <v>0</v>
      </c>
      <c r="BI143" s="225">
        <f>IF(N143="nulová",J143,0)</f>
        <v>0</v>
      </c>
      <c r="BJ143" s="17" t="s">
        <v>81</v>
      </c>
      <c r="BK143" s="225">
        <f>ROUND(I143*H143,2)</f>
        <v>0</v>
      </c>
      <c r="BL143" s="17" t="s">
        <v>128</v>
      </c>
      <c r="BM143" s="224" t="s">
        <v>143</v>
      </c>
    </row>
    <row r="144" s="13" customFormat="1">
      <c r="A144" s="13"/>
      <c r="B144" s="226"/>
      <c r="C144" s="227"/>
      <c r="D144" s="228" t="s">
        <v>130</v>
      </c>
      <c r="E144" s="229" t="s">
        <v>1</v>
      </c>
      <c r="F144" s="230" t="s">
        <v>131</v>
      </c>
      <c r="G144" s="227"/>
      <c r="H144" s="231">
        <v>88.469999999999999</v>
      </c>
      <c r="I144" s="232"/>
      <c r="J144" s="227"/>
      <c r="K144" s="227"/>
      <c r="L144" s="233"/>
      <c r="M144" s="234"/>
      <c r="N144" s="235"/>
      <c r="O144" s="235"/>
      <c r="P144" s="235"/>
      <c r="Q144" s="235"/>
      <c r="R144" s="235"/>
      <c r="S144" s="235"/>
      <c r="T144" s="236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7" t="s">
        <v>130</v>
      </c>
      <c r="AU144" s="237" t="s">
        <v>83</v>
      </c>
      <c r="AV144" s="13" t="s">
        <v>83</v>
      </c>
      <c r="AW144" s="13" t="s">
        <v>32</v>
      </c>
      <c r="AX144" s="13" t="s">
        <v>76</v>
      </c>
      <c r="AY144" s="237" t="s">
        <v>121</v>
      </c>
    </row>
    <row r="145" s="13" customFormat="1">
      <c r="A145" s="13"/>
      <c r="B145" s="226"/>
      <c r="C145" s="227"/>
      <c r="D145" s="228" t="s">
        <v>130</v>
      </c>
      <c r="E145" s="229" t="s">
        <v>1</v>
      </c>
      <c r="F145" s="230" t="s">
        <v>132</v>
      </c>
      <c r="G145" s="227"/>
      <c r="H145" s="231">
        <v>49</v>
      </c>
      <c r="I145" s="232"/>
      <c r="J145" s="227"/>
      <c r="K145" s="227"/>
      <c r="L145" s="233"/>
      <c r="M145" s="234"/>
      <c r="N145" s="235"/>
      <c r="O145" s="235"/>
      <c r="P145" s="235"/>
      <c r="Q145" s="235"/>
      <c r="R145" s="235"/>
      <c r="S145" s="235"/>
      <c r="T145" s="236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7" t="s">
        <v>130</v>
      </c>
      <c r="AU145" s="237" t="s">
        <v>83</v>
      </c>
      <c r="AV145" s="13" t="s">
        <v>83</v>
      </c>
      <c r="AW145" s="13" t="s">
        <v>32</v>
      </c>
      <c r="AX145" s="13" t="s">
        <v>76</v>
      </c>
      <c r="AY145" s="237" t="s">
        <v>121</v>
      </c>
    </row>
    <row r="146" s="14" customFormat="1">
      <c r="A146" s="14"/>
      <c r="B146" s="238"/>
      <c r="C146" s="239"/>
      <c r="D146" s="228" t="s">
        <v>130</v>
      </c>
      <c r="E146" s="240" t="s">
        <v>1</v>
      </c>
      <c r="F146" s="241" t="s">
        <v>133</v>
      </c>
      <c r="G146" s="239"/>
      <c r="H146" s="242">
        <v>137.47</v>
      </c>
      <c r="I146" s="243"/>
      <c r="J146" s="239"/>
      <c r="K146" s="239"/>
      <c r="L146" s="244"/>
      <c r="M146" s="245"/>
      <c r="N146" s="246"/>
      <c r="O146" s="246"/>
      <c r="P146" s="246"/>
      <c r="Q146" s="246"/>
      <c r="R146" s="246"/>
      <c r="S146" s="246"/>
      <c r="T146" s="247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8" t="s">
        <v>130</v>
      </c>
      <c r="AU146" s="248" t="s">
        <v>83</v>
      </c>
      <c r="AV146" s="14" t="s">
        <v>128</v>
      </c>
      <c r="AW146" s="14" t="s">
        <v>32</v>
      </c>
      <c r="AX146" s="14" t="s">
        <v>81</v>
      </c>
      <c r="AY146" s="248" t="s">
        <v>121</v>
      </c>
    </row>
    <row r="147" s="2" customFormat="1" ht="16.30189" customHeight="1">
      <c r="A147" s="38"/>
      <c r="B147" s="39"/>
      <c r="C147" s="212" t="s">
        <v>144</v>
      </c>
      <c r="D147" s="212" t="s">
        <v>124</v>
      </c>
      <c r="E147" s="213" t="s">
        <v>145</v>
      </c>
      <c r="F147" s="214" t="s">
        <v>146</v>
      </c>
      <c r="G147" s="215" t="s">
        <v>127</v>
      </c>
      <c r="H147" s="216">
        <v>13</v>
      </c>
      <c r="I147" s="217"/>
      <c r="J147" s="218">
        <f>ROUND(I147*H147,2)</f>
        <v>0</v>
      </c>
      <c r="K147" s="219"/>
      <c r="L147" s="44"/>
      <c r="M147" s="220" t="s">
        <v>1</v>
      </c>
      <c r="N147" s="221" t="s">
        <v>41</v>
      </c>
      <c r="O147" s="91"/>
      <c r="P147" s="222">
        <f>O147*H147</f>
        <v>0</v>
      </c>
      <c r="Q147" s="222">
        <v>0.023630000000000002</v>
      </c>
      <c r="R147" s="222">
        <f>Q147*H147</f>
        <v>0.30719000000000002</v>
      </c>
      <c r="S147" s="222">
        <v>0</v>
      </c>
      <c r="T147" s="223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4" t="s">
        <v>128</v>
      </c>
      <c r="AT147" s="224" t="s">
        <v>124</v>
      </c>
      <c r="AU147" s="224" t="s">
        <v>83</v>
      </c>
      <c r="AY147" s="17" t="s">
        <v>121</v>
      </c>
      <c r="BE147" s="225">
        <f>IF(N147="základní",J147,0)</f>
        <v>0</v>
      </c>
      <c r="BF147" s="225">
        <f>IF(N147="snížená",J147,0)</f>
        <v>0</v>
      </c>
      <c r="BG147" s="225">
        <f>IF(N147="zákl. přenesená",J147,0)</f>
        <v>0</v>
      </c>
      <c r="BH147" s="225">
        <f>IF(N147="sníž. přenesená",J147,0)</f>
        <v>0</v>
      </c>
      <c r="BI147" s="225">
        <f>IF(N147="nulová",J147,0)</f>
        <v>0</v>
      </c>
      <c r="BJ147" s="17" t="s">
        <v>81</v>
      </c>
      <c r="BK147" s="225">
        <f>ROUND(I147*H147,2)</f>
        <v>0</v>
      </c>
      <c r="BL147" s="17" t="s">
        <v>128</v>
      </c>
      <c r="BM147" s="224" t="s">
        <v>147</v>
      </c>
    </row>
    <row r="148" s="13" customFormat="1">
      <c r="A148" s="13"/>
      <c r="B148" s="226"/>
      <c r="C148" s="227"/>
      <c r="D148" s="228" t="s">
        <v>130</v>
      </c>
      <c r="E148" s="229" t="s">
        <v>1</v>
      </c>
      <c r="F148" s="230" t="s">
        <v>148</v>
      </c>
      <c r="G148" s="227"/>
      <c r="H148" s="231">
        <v>13</v>
      </c>
      <c r="I148" s="232"/>
      <c r="J148" s="227"/>
      <c r="K148" s="227"/>
      <c r="L148" s="233"/>
      <c r="M148" s="234"/>
      <c r="N148" s="235"/>
      <c r="O148" s="235"/>
      <c r="P148" s="235"/>
      <c r="Q148" s="235"/>
      <c r="R148" s="235"/>
      <c r="S148" s="235"/>
      <c r="T148" s="236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7" t="s">
        <v>130</v>
      </c>
      <c r="AU148" s="237" t="s">
        <v>83</v>
      </c>
      <c r="AV148" s="13" t="s">
        <v>83</v>
      </c>
      <c r="AW148" s="13" t="s">
        <v>32</v>
      </c>
      <c r="AX148" s="13" t="s">
        <v>81</v>
      </c>
      <c r="AY148" s="237" t="s">
        <v>121</v>
      </c>
    </row>
    <row r="149" s="2" customFormat="1" ht="16.30189" customHeight="1">
      <c r="A149" s="38"/>
      <c r="B149" s="39"/>
      <c r="C149" s="212" t="s">
        <v>122</v>
      </c>
      <c r="D149" s="212" t="s">
        <v>124</v>
      </c>
      <c r="E149" s="213" t="s">
        <v>149</v>
      </c>
      <c r="F149" s="214" t="s">
        <v>150</v>
      </c>
      <c r="G149" s="215" t="s">
        <v>127</v>
      </c>
      <c r="H149" s="216">
        <v>137.47</v>
      </c>
      <c r="I149" s="217"/>
      <c r="J149" s="218">
        <f>ROUND(I149*H149,2)</f>
        <v>0</v>
      </c>
      <c r="K149" s="219"/>
      <c r="L149" s="44"/>
      <c r="M149" s="220" t="s">
        <v>1</v>
      </c>
      <c r="N149" s="221" t="s">
        <v>41</v>
      </c>
      <c r="O149" s="91"/>
      <c r="P149" s="222">
        <f>O149*H149</f>
        <v>0</v>
      </c>
      <c r="Q149" s="222">
        <v>0.00036000000000000002</v>
      </c>
      <c r="R149" s="222">
        <f>Q149*H149</f>
        <v>0.049489200000000004</v>
      </c>
      <c r="S149" s="222">
        <v>0</v>
      </c>
      <c r="T149" s="223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4" t="s">
        <v>128</v>
      </c>
      <c r="AT149" s="224" t="s">
        <v>124</v>
      </c>
      <c r="AU149" s="224" t="s">
        <v>83</v>
      </c>
      <c r="AY149" s="17" t="s">
        <v>121</v>
      </c>
      <c r="BE149" s="225">
        <f>IF(N149="základní",J149,0)</f>
        <v>0</v>
      </c>
      <c r="BF149" s="225">
        <f>IF(N149="snížená",J149,0)</f>
        <v>0</v>
      </c>
      <c r="BG149" s="225">
        <f>IF(N149="zákl. přenesená",J149,0)</f>
        <v>0</v>
      </c>
      <c r="BH149" s="225">
        <f>IF(N149="sníž. přenesená",J149,0)</f>
        <v>0</v>
      </c>
      <c r="BI149" s="225">
        <f>IF(N149="nulová",J149,0)</f>
        <v>0</v>
      </c>
      <c r="BJ149" s="17" t="s">
        <v>81</v>
      </c>
      <c r="BK149" s="225">
        <f>ROUND(I149*H149,2)</f>
        <v>0</v>
      </c>
      <c r="BL149" s="17" t="s">
        <v>128</v>
      </c>
      <c r="BM149" s="224" t="s">
        <v>151</v>
      </c>
    </row>
    <row r="150" s="13" customFormat="1">
      <c r="A150" s="13"/>
      <c r="B150" s="226"/>
      <c r="C150" s="227"/>
      <c r="D150" s="228" t="s">
        <v>130</v>
      </c>
      <c r="E150" s="229" t="s">
        <v>1</v>
      </c>
      <c r="F150" s="230" t="s">
        <v>131</v>
      </c>
      <c r="G150" s="227"/>
      <c r="H150" s="231">
        <v>88.469999999999999</v>
      </c>
      <c r="I150" s="232"/>
      <c r="J150" s="227"/>
      <c r="K150" s="227"/>
      <c r="L150" s="233"/>
      <c r="M150" s="234"/>
      <c r="N150" s="235"/>
      <c r="O150" s="235"/>
      <c r="P150" s="235"/>
      <c r="Q150" s="235"/>
      <c r="R150" s="235"/>
      <c r="S150" s="235"/>
      <c r="T150" s="236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7" t="s">
        <v>130</v>
      </c>
      <c r="AU150" s="237" t="s">
        <v>83</v>
      </c>
      <c r="AV150" s="13" t="s">
        <v>83</v>
      </c>
      <c r="AW150" s="13" t="s">
        <v>32</v>
      </c>
      <c r="AX150" s="13" t="s">
        <v>76</v>
      </c>
      <c r="AY150" s="237" t="s">
        <v>121</v>
      </c>
    </row>
    <row r="151" s="13" customFormat="1">
      <c r="A151" s="13"/>
      <c r="B151" s="226"/>
      <c r="C151" s="227"/>
      <c r="D151" s="228" t="s">
        <v>130</v>
      </c>
      <c r="E151" s="229" t="s">
        <v>1</v>
      </c>
      <c r="F151" s="230" t="s">
        <v>132</v>
      </c>
      <c r="G151" s="227"/>
      <c r="H151" s="231">
        <v>49</v>
      </c>
      <c r="I151" s="232"/>
      <c r="J151" s="227"/>
      <c r="K151" s="227"/>
      <c r="L151" s="233"/>
      <c r="M151" s="234"/>
      <c r="N151" s="235"/>
      <c r="O151" s="235"/>
      <c r="P151" s="235"/>
      <c r="Q151" s="235"/>
      <c r="R151" s="235"/>
      <c r="S151" s="235"/>
      <c r="T151" s="236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7" t="s">
        <v>130</v>
      </c>
      <c r="AU151" s="237" t="s">
        <v>83</v>
      </c>
      <c r="AV151" s="13" t="s">
        <v>83</v>
      </c>
      <c r="AW151" s="13" t="s">
        <v>32</v>
      </c>
      <c r="AX151" s="13" t="s">
        <v>76</v>
      </c>
      <c r="AY151" s="237" t="s">
        <v>121</v>
      </c>
    </row>
    <row r="152" s="14" customFormat="1">
      <c r="A152" s="14"/>
      <c r="B152" s="238"/>
      <c r="C152" s="239"/>
      <c r="D152" s="228" t="s">
        <v>130</v>
      </c>
      <c r="E152" s="240" t="s">
        <v>1</v>
      </c>
      <c r="F152" s="241" t="s">
        <v>133</v>
      </c>
      <c r="G152" s="239"/>
      <c r="H152" s="242">
        <v>137.47</v>
      </c>
      <c r="I152" s="243"/>
      <c r="J152" s="239"/>
      <c r="K152" s="239"/>
      <c r="L152" s="244"/>
      <c r="M152" s="245"/>
      <c r="N152" s="246"/>
      <c r="O152" s="246"/>
      <c r="P152" s="246"/>
      <c r="Q152" s="246"/>
      <c r="R152" s="246"/>
      <c r="S152" s="246"/>
      <c r="T152" s="247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8" t="s">
        <v>130</v>
      </c>
      <c r="AU152" s="248" t="s">
        <v>83</v>
      </c>
      <c r="AV152" s="14" t="s">
        <v>128</v>
      </c>
      <c r="AW152" s="14" t="s">
        <v>32</v>
      </c>
      <c r="AX152" s="14" t="s">
        <v>81</v>
      </c>
      <c r="AY152" s="248" t="s">
        <v>121</v>
      </c>
    </row>
    <row r="153" s="12" customFormat="1" ht="22.8" customHeight="1">
      <c r="A153" s="12"/>
      <c r="B153" s="196"/>
      <c r="C153" s="197"/>
      <c r="D153" s="198" t="s">
        <v>75</v>
      </c>
      <c r="E153" s="210" t="s">
        <v>152</v>
      </c>
      <c r="F153" s="210" t="s">
        <v>153</v>
      </c>
      <c r="G153" s="197"/>
      <c r="H153" s="197"/>
      <c r="I153" s="200"/>
      <c r="J153" s="211">
        <f>BK153</f>
        <v>0</v>
      </c>
      <c r="K153" s="197"/>
      <c r="L153" s="202"/>
      <c r="M153" s="203"/>
      <c r="N153" s="204"/>
      <c r="O153" s="204"/>
      <c r="P153" s="205">
        <f>SUM(P154:P184)</f>
        <v>0</v>
      </c>
      <c r="Q153" s="204"/>
      <c r="R153" s="205">
        <f>SUM(R154:R184)</f>
        <v>0.45769652000000005</v>
      </c>
      <c r="S153" s="204"/>
      <c r="T153" s="206">
        <f>SUM(T154:T184)</f>
        <v>33.107590000000002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07" t="s">
        <v>81</v>
      </c>
      <c r="AT153" s="208" t="s">
        <v>75</v>
      </c>
      <c r="AU153" s="208" t="s">
        <v>81</v>
      </c>
      <c r="AY153" s="207" t="s">
        <v>121</v>
      </c>
      <c r="BK153" s="209">
        <f>SUM(BK154:BK184)</f>
        <v>0</v>
      </c>
    </row>
    <row r="154" s="2" customFormat="1" ht="23.4566" customHeight="1">
      <c r="A154" s="38"/>
      <c r="B154" s="39"/>
      <c r="C154" s="212" t="s">
        <v>154</v>
      </c>
      <c r="D154" s="212" t="s">
        <v>124</v>
      </c>
      <c r="E154" s="213" t="s">
        <v>155</v>
      </c>
      <c r="F154" s="214" t="s">
        <v>156</v>
      </c>
      <c r="G154" s="215" t="s">
        <v>127</v>
      </c>
      <c r="H154" s="216">
        <v>692.20000000000005</v>
      </c>
      <c r="I154" s="217"/>
      <c r="J154" s="218">
        <f>ROUND(I154*H154,2)</f>
        <v>0</v>
      </c>
      <c r="K154" s="219"/>
      <c r="L154" s="44"/>
      <c r="M154" s="220" t="s">
        <v>1</v>
      </c>
      <c r="N154" s="221" t="s">
        <v>41</v>
      </c>
      <c r="O154" s="91"/>
      <c r="P154" s="222">
        <f>O154*H154</f>
        <v>0</v>
      </c>
      <c r="Q154" s="222">
        <v>0</v>
      </c>
      <c r="R154" s="222">
        <f>Q154*H154</f>
        <v>0</v>
      </c>
      <c r="S154" s="222">
        <v>0</v>
      </c>
      <c r="T154" s="223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4" t="s">
        <v>128</v>
      </c>
      <c r="AT154" s="224" t="s">
        <v>124</v>
      </c>
      <c r="AU154" s="224" t="s">
        <v>83</v>
      </c>
      <c r="AY154" s="17" t="s">
        <v>121</v>
      </c>
      <c r="BE154" s="225">
        <f>IF(N154="základní",J154,0)</f>
        <v>0</v>
      </c>
      <c r="BF154" s="225">
        <f>IF(N154="snížená",J154,0)</f>
        <v>0</v>
      </c>
      <c r="BG154" s="225">
        <f>IF(N154="zákl. přenesená",J154,0)</f>
        <v>0</v>
      </c>
      <c r="BH154" s="225">
        <f>IF(N154="sníž. přenesená",J154,0)</f>
        <v>0</v>
      </c>
      <c r="BI154" s="225">
        <f>IF(N154="nulová",J154,0)</f>
        <v>0</v>
      </c>
      <c r="BJ154" s="17" t="s">
        <v>81</v>
      </c>
      <c r="BK154" s="225">
        <f>ROUND(I154*H154,2)</f>
        <v>0</v>
      </c>
      <c r="BL154" s="17" t="s">
        <v>128</v>
      </c>
      <c r="BM154" s="224" t="s">
        <v>157</v>
      </c>
    </row>
    <row r="155" s="13" customFormat="1">
      <c r="A155" s="13"/>
      <c r="B155" s="226"/>
      <c r="C155" s="227"/>
      <c r="D155" s="228" t="s">
        <v>130</v>
      </c>
      <c r="E155" s="229" t="s">
        <v>1</v>
      </c>
      <c r="F155" s="230" t="s">
        <v>158</v>
      </c>
      <c r="G155" s="227"/>
      <c r="H155" s="231">
        <v>397</v>
      </c>
      <c r="I155" s="232"/>
      <c r="J155" s="227"/>
      <c r="K155" s="227"/>
      <c r="L155" s="233"/>
      <c r="M155" s="234"/>
      <c r="N155" s="235"/>
      <c r="O155" s="235"/>
      <c r="P155" s="235"/>
      <c r="Q155" s="235"/>
      <c r="R155" s="235"/>
      <c r="S155" s="235"/>
      <c r="T155" s="236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7" t="s">
        <v>130</v>
      </c>
      <c r="AU155" s="237" t="s">
        <v>83</v>
      </c>
      <c r="AV155" s="13" t="s">
        <v>83</v>
      </c>
      <c r="AW155" s="13" t="s">
        <v>32</v>
      </c>
      <c r="AX155" s="13" t="s">
        <v>76</v>
      </c>
      <c r="AY155" s="237" t="s">
        <v>121</v>
      </c>
    </row>
    <row r="156" s="13" customFormat="1">
      <c r="A156" s="13"/>
      <c r="B156" s="226"/>
      <c r="C156" s="227"/>
      <c r="D156" s="228" t="s">
        <v>130</v>
      </c>
      <c r="E156" s="229" t="s">
        <v>1</v>
      </c>
      <c r="F156" s="230" t="s">
        <v>159</v>
      </c>
      <c r="G156" s="227"/>
      <c r="H156" s="231">
        <v>295.19999999999999</v>
      </c>
      <c r="I156" s="232"/>
      <c r="J156" s="227"/>
      <c r="K156" s="227"/>
      <c r="L156" s="233"/>
      <c r="M156" s="234"/>
      <c r="N156" s="235"/>
      <c r="O156" s="235"/>
      <c r="P156" s="235"/>
      <c r="Q156" s="235"/>
      <c r="R156" s="235"/>
      <c r="S156" s="235"/>
      <c r="T156" s="236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7" t="s">
        <v>130</v>
      </c>
      <c r="AU156" s="237" t="s">
        <v>83</v>
      </c>
      <c r="AV156" s="13" t="s">
        <v>83</v>
      </c>
      <c r="AW156" s="13" t="s">
        <v>32</v>
      </c>
      <c r="AX156" s="13" t="s">
        <v>76</v>
      </c>
      <c r="AY156" s="237" t="s">
        <v>121</v>
      </c>
    </row>
    <row r="157" s="14" customFormat="1">
      <c r="A157" s="14"/>
      <c r="B157" s="238"/>
      <c r="C157" s="239"/>
      <c r="D157" s="228" t="s">
        <v>130</v>
      </c>
      <c r="E157" s="240" t="s">
        <v>1</v>
      </c>
      <c r="F157" s="241" t="s">
        <v>133</v>
      </c>
      <c r="G157" s="239"/>
      <c r="H157" s="242">
        <v>692.20000000000005</v>
      </c>
      <c r="I157" s="243"/>
      <c r="J157" s="239"/>
      <c r="K157" s="239"/>
      <c r="L157" s="244"/>
      <c r="M157" s="245"/>
      <c r="N157" s="246"/>
      <c r="O157" s="246"/>
      <c r="P157" s="246"/>
      <c r="Q157" s="246"/>
      <c r="R157" s="246"/>
      <c r="S157" s="246"/>
      <c r="T157" s="247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8" t="s">
        <v>130</v>
      </c>
      <c r="AU157" s="248" t="s">
        <v>83</v>
      </c>
      <c r="AV157" s="14" t="s">
        <v>128</v>
      </c>
      <c r="AW157" s="14" t="s">
        <v>32</v>
      </c>
      <c r="AX157" s="14" t="s">
        <v>81</v>
      </c>
      <c r="AY157" s="248" t="s">
        <v>121</v>
      </c>
    </row>
    <row r="158" s="2" customFormat="1" ht="23.4566" customHeight="1">
      <c r="A158" s="38"/>
      <c r="B158" s="39"/>
      <c r="C158" s="212" t="s">
        <v>160</v>
      </c>
      <c r="D158" s="212" t="s">
        <v>124</v>
      </c>
      <c r="E158" s="213" t="s">
        <v>161</v>
      </c>
      <c r="F158" s="214" t="s">
        <v>162</v>
      </c>
      <c r="G158" s="215" t="s">
        <v>127</v>
      </c>
      <c r="H158" s="216">
        <v>62298</v>
      </c>
      <c r="I158" s="217"/>
      <c r="J158" s="218">
        <f>ROUND(I158*H158,2)</f>
        <v>0</v>
      </c>
      <c r="K158" s="219"/>
      <c r="L158" s="44"/>
      <c r="M158" s="220" t="s">
        <v>1</v>
      </c>
      <c r="N158" s="221" t="s">
        <v>41</v>
      </c>
      <c r="O158" s="91"/>
      <c r="P158" s="222">
        <f>O158*H158</f>
        <v>0</v>
      </c>
      <c r="Q158" s="222">
        <v>0</v>
      </c>
      <c r="R158" s="222">
        <f>Q158*H158</f>
        <v>0</v>
      </c>
      <c r="S158" s="222">
        <v>0</v>
      </c>
      <c r="T158" s="223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4" t="s">
        <v>128</v>
      </c>
      <c r="AT158" s="224" t="s">
        <v>124</v>
      </c>
      <c r="AU158" s="224" t="s">
        <v>83</v>
      </c>
      <c r="AY158" s="17" t="s">
        <v>121</v>
      </c>
      <c r="BE158" s="225">
        <f>IF(N158="základní",J158,0)</f>
        <v>0</v>
      </c>
      <c r="BF158" s="225">
        <f>IF(N158="snížená",J158,0)</f>
        <v>0</v>
      </c>
      <c r="BG158" s="225">
        <f>IF(N158="zákl. přenesená",J158,0)</f>
        <v>0</v>
      </c>
      <c r="BH158" s="225">
        <f>IF(N158="sníž. přenesená",J158,0)</f>
        <v>0</v>
      </c>
      <c r="BI158" s="225">
        <f>IF(N158="nulová",J158,0)</f>
        <v>0</v>
      </c>
      <c r="BJ158" s="17" t="s">
        <v>81</v>
      </c>
      <c r="BK158" s="225">
        <f>ROUND(I158*H158,2)</f>
        <v>0</v>
      </c>
      <c r="BL158" s="17" t="s">
        <v>128</v>
      </c>
      <c r="BM158" s="224" t="s">
        <v>163</v>
      </c>
    </row>
    <row r="159" s="13" customFormat="1">
      <c r="A159" s="13"/>
      <c r="B159" s="226"/>
      <c r="C159" s="227"/>
      <c r="D159" s="228" t="s">
        <v>130</v>
      </c>
      <c r="E159" s="229" t="s">
        <v>1</v>
      </c>
      <c r="F159" s="230" t="s">
        <v>164</v>
      </c>
      <c r="G159" s="227"/>
      <c r="H159" s="231">
        <v>62298</v>
      </c>
      <c r="I159" s="232"/>
      <c r="J159" s="227"/>
      <c r="K159" s="227"/>
      <c r="L159" s="233"/>
      <c r="M159" s="234"/>
      <c r="N159" s="235"/>
      <c r="O159" s="235"/>
      <c r="P159" s="235"/>
      <c r="Q159" s="235"/>
      <c r="R159" s="235"/>
      <c r="S159" s="235"/>
      <c r="T159" s="236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7" t="s">
        <v>130</v>
      </c>
      <c r="AU159" s="237" t="s">
        <v>83</v>
      </c>
      <c r="AV159" s="13" t="s">
        <v>83</v>
      </c>
      <c r="AW159" s="13" t="s">
        <v>32</v>
      </c>
      <c r="AX159" s="13" t="s">
        <v>81</v>
      </c>
      <c r="AY159" s="237" t="s">
        <v>121</v>
      </c>
    </row>
    <row r="160" s="2" customFormat="1" ht="23.4566" customHeight="1">
      <c r="A160" s="38"/>
      <c r="B160" s="39"/>
      <c r="C160" s="212" t="s">
        <v>152</v>
      </c>
      <c r="D160" s="212" t="s">
        <v>124</v>
      </c>
      <c r="E160" s="213" t="s">
        <v>165</v>
      </c>
      <c r="F160" s="214" t="s">
        <v>166</v>
      </c>
      <c r="G160" s="215" t="s">
        <v>127</v>
      </c>
      <c r="H160" s="216">
        <v>692.20000000000005</v>
      </c>
      <c r="I160" s="217"/>
      <c r="J160" s="218">
        <f>ROUND(I160*H160,2)</f>
        <v>0</v>
      </c>
      <c r="K160" s="219"/>
      <c r="L160" s="44"/>
      <c r="M160" s="220" t="s">
        <v>1</v>
      </c>
      <c r="N160" s="221" t="s">
        <v>41</v>
      </c>
      <c r="O160" s="91"/>
      <c r="P160" s="222">
        <f>O160*H160</f>
        <v>0</v>
      </c>
      <c r="Q160" s="222">
        <v>0</v>
      </c>
      <c r="R160" s="222">
        <f>Q160*H160</f>
        <v>0</v>
      </c>
      <c r="S160" s="222">
        <v>0</v>
      </c>
      <c r="T160" s="223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4" t="s">
        <v>128</v>
      </c>
      <c r="AT160" s="224" t="s">
        <v>124</v>
      </c>
      <c r="AU160" s="224" t="s">
        <v>83</v>
      </c>
      <c r="AY160" s="17" t="s">
        <v>121</v>
      </c>
      <c r="BE160" s="225">
        <f>IF(N160="základní",J160,0)</f>
        <v>0</v>
      </c>
      <c r="BF160" s="225">
        <f>IF(N160="snížená",J160,0)</f>
        <v>0</v>
      </c>
      <c r="BG160" s="225">
        <f>IF(N160="zákl. přenesená",J160,0)</f>
        <v>0</v>
      </c>
      <c r="BH160" s="225">
        <f>IF(N160="sníž. přenesená",J160,0)</f>
        <v>0</v>
      </c>
      <c r="BI160" s="225">
        <f>IF(N160="nulová",J160,0)</f>
        <v>0</v>
      </c>
      <c r="BJ160" s="17" t="s">
        <v>81</v>
      </c>
      <c r="BK160" s="225">
        <f>ROUND(I160*H160,2)</f>
        <v>0</v>
      </c>
      <c r="BL160" s="17" t="s">
        <v>128</v>
      </c>
      <c r="BM160" s="224" t="s">
        <v>167</v>
      </c>
    </row>
    <row r="161" s="2" customFormat="1" ht="16.30189" customHeight="1">
      <c r="A161" s="38"/>
      <c r="B161" s="39"/>
      <c r="C161" s="212" t="s">
        <v>168</v>
      </c>
      <c r="D161" s="212" t="s">
        <v>124</v>
      </c>
      <c r="E161" s="213" t="s">
        <v>169</v>
      </c>
      <c r="F161" s="214" t="s">
        <v>170</v>
      </c>
      <c r="G161" s="215" t="s">
        <v>127</v>
      </c>
      <c r="H161" s="216">
        <v>692.20000000000005</v>
      </c>
      <c r="I161" s="217"/>
      <c r="J161" s="218">
        <f>ROUND(I161*H161,2)</f>
        <v>0</v>
      </c>
      <c r="K161" s="219"/>
      <c r="L161" s="44"/>
      <c r="M161" s="220" t="s">
        <v>1</v>
      </c>
      <c r="N161" s="221" t="s">
        <v>41</v>
      </c>
      <c r="O161" s="91"/>
      <c r="P161" s="222">
        <f>O161*H161</f>
        <v>0</v>
      </c>
      <c r="Q161" s="222">
        <v>0</v>
      </c>
      <c r="R161" s="222">
        <f>Q161*H161</f>
        <v>0</v>
      </c>
      <c r="S161" s="222">
        <v>0</v>
      </c>
      <c r="T161" s="223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4" t="s">
        <v>128</v>
      </c>
      <c r="AT161" s="224" t="s">
        <v>124</v>
      </c>
      <c r="AU161" s="224" t="s">
        <v>83</v>
      </c>
      <c r="AY161" s="17" t="s">
        <v>121</v>
      </c>
      <c r="BE161" s="225">
        <f>IF(N161="základní",J161,0)</f>
        <v>0</v>
      </c>
      <c r="BF161" s="225">
        <f>IF(N161="snížená",J161,0)</f>
        <v>0</v>
      </c>
      <c r="BG161" s="225">
        <f>IF(N161="zákl. přenesená",J161,0)</f>
        <v>0</v>
      </c>
      <c r="BH161" s="225">
        <f>IF(N161="sníž. přenesená",J161,0)</f>
        <v>0</v>
      </c>
      <c r="BI161" s="225">
        <f>IF(N161="nulová",J161,0)</f>
        <v>0</v>
      </c>
      <c r="BJ161" s="17" t="s">
        <v>81</v>
      </c>
      <c r="BK161" s="225">
        <f>ROUND(I161*H161,2)</f>
        <v>0</v>
      </c>
      <c r="BL161" s="17" t="s">
        <v>128</v>
      </c>
      <c r="BM161" s="224" t="s">
        <v>171</v>
      </c>
    </row>
    <row r="162" s="2" customFormat="1" ht="16.30189" customHeight="1">
      <c r="A162" s="38"/>
      <c r="B162" s="39"/>
      <c r="C162" s="212" t="s">
        <v>172</v>
      </c>
      <c r="D162" s="212" t="s">
        <v>124</v>
      </c>
      <c r="E162" s="213" t="s">
        <v>173</v>
      </c>
      <c r="F162" s="214" t="s">
        <v>174</v>
      </c>
      <c r="G162" s="215" t="s">
        <v>127</v>
      </c>
      <c r="H162" s="216">
        <v>62298</v>
      </c>
      <c r="I162" s="217"/>
      <c r="J162" s="218">
        <f>ROUND(I162*H162,2)</f>
        <v>0</v>
      </c>
      <c r="K162" s="219"/>
      <c r="L162" s="44"/>
      <c r="M162" s="220" t="s">
        <v>1</v>
      </c>
      <c r="N162" s="221" t="s">
        <v>41</v>
      </c>
      <c r="O162" s="91"/>
      <c r="P162" s="222">
        <f>O162*H162</f>
        <v>0</v>
      </c>
      <c r="Q162" s="222">
        <v>0</v>
      </c>
      <c r="R162" s="222">
        <f>Q162*H162</f>
        <v>0</v>
      </c>
      <c r="S162" s="222">
        <v>0</v>
      </c>
      <c r="T162" s="223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4" t="s">
        <v>128</v>
      </c>
      <c r="AT162" s="224" t="s">
        <v>124</v>
      </c>
      <c r="AU162" s="224" t="s">
        <v>83</v>
      </c>
      <c r="AY162" s="17" t="s">
        <v>121</v>
      </c>
      <c r="BE162" s="225">
        <f>IF(N162="základní",J162,0)</f>
        <v>0</v>
      </c>
      <c r="BF162" s="225">
        <f>IF(N162="snížená",J162,0)</f>
        <v>0</v>
      </c>
      <c r="BG162" s="225">
        <f>IF(N162="zákl. přenesená",J162,0)</f>
        <v>0</v>
      </c>
      <c r="BH162" s="225">
        <f>IF(N162="sníž. přenesená",J162,0)</f>
        <v>0</v>
      </c>
      <c r="BI162" s="225">
        <f>IF(N162="nulová",J162,0)</f>
        <v>0</v>
      </c>
      <c r="BJ162" s="17" t="s">
        <v>81</v>
      </c>
      <c r="BK162" s="225">
        <f>ROUND(I162*H162,2)</f>
        <v>0</v>
      </c>
      <c r="BL162" s="17" t="s">
        <v>128</v>
      </c>
      <c r="BM162" s="224" t="s">
        <v>175</v>
      </c>
    </row>
    <row r="163" s="13" customFormat="1">
      <c r="A163" s="13"/>
      <c r="B163" s="226"/>
      <c r="C163" s="227"/>
      <c r="D163" s="228" t="s">
        <v>130</v>
      </c>
      <c r="E163" s="229" t="s">
        <v>1</v>
      </c>
      <c r="F163" s="230" t="s">
        <v>164</v>
      </c>
      <c r="G163" s="227"/>
      <c r="H163" s="231">
        <v>62298</v>
      </c>
      <c r="I163" s="232"/>
      <c r="J163" s="227"/>
      <c r="K163" s="227"/>
      <c r="L163" s="233"/>
      <c r="M163" s="234"/>
      <c r="N163" s="235"/>
      <c r="O163" s="235"/>
      <c r="P163" s="235"/>
      <c r="Q163" s="235"/>
      <c r="R163" s="235"/>
      <c r="S163" s="235"/>
      <c r="T163" s="236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7" t="s">
        <v>130</v>
      </c>
      <c r="AU163" s="237" t="s">
        <v>83</v>
      </c>
      <c r="AV163" s="13" t="s">
        <v>83</v>
      </c>
      <c r="AW163" s="13" t="s">
        <v>32</v>
      </c>
      <c r="AX163" s="13" t="s">
        <v>81</v>
      </c>
      <c r="AY163" s="237" t="s">
        <v>121</v>
      </c>
    </row>
    <row r="164" s="2" customFormat="1" ht="16.30189" customHeight="1">
      <c r="A164" s="38"/>
      <c r="B164" s="39"/>
      <c r="C164" s="212" t="s">
        <v>8</v>
      </c>
      <c r="D164" s="212" t="s">
        <v>124</v>
      </c>
      <c r="E164" s="213" t="s">
        <v>176</v>
      </c>
      <c r="F164" s="214" t="s">
        <v>177</v>
      </c>
      <c r="G164" s="215" t="s">
        <v>127</v>
      </c>
      <c r="H164" s="216">
        <v>692.20000000000005</v>
      </c>
      <c r="I164" s="217"/>
      <c r="J164" s="218">
        <f>ROUND(I164*H164,2)</f>
        <v>0</v>
      </c>
      <c r="K164" s="219"/>
      <c r="L164" s="44"/>
      <c r="M164" s="220" t="s">
        <v>1</v>
      </c>
      <c r="N164" s="221" t="s">
        <v>41</v>
      </c>
      <c r="O164" s="91"/>
      <c r="P164" s="222">
        <f>O164*H164</f>
        <v>0</v>
      </c>
      <c r="Q164" s="222">
        <v>0</v>
      </c>
      <c r="R164" s="222">
        <f>Q164*H164</f>
        <v>0</v>
      </c>
      <c r="S164" s="222">
        <v>0</v>
      </c>
      <c r="T164" s="223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4" t="s">
        <v>128</v>
      </c>
      <c r="AT164" s="224" t="s">
        <v>124</v>
      </c>
      <c r="AU164" s="224" t="s">
        <v>83</v>
      </c>
      <c r="AY164" s="17" t="s">
        <v>121</v>
      </c>
      <c r="BE164" s="225">
        <f>IF(N164="základní",J164,0)</f>
        <v>0</v>
      </c>
      <c r="BF164" s="225">
        <f>IF(N164="snížená",J164,0)</f>
        <v>0</v>
      </c>
      <c r="BG164" s="225">
        <f>IF(N164="zákl. přenesená",J164,0)</f>
        <v>0</v>
      </c>
      <c r="BH164" s="225">
        <f>IF(N164="sníž. přenesená",J164,0)</f>
        <v>0</v>
      </c>
      <c r="BI164" s="225">
        <f>IF(N164="nulová",J164,0)</f>
        <v>0</v>
      </c>
      <c r="BJ164" s="17" t="s">
        <v>81</v>
      </c>
      <c r="BK164" s="225">
        <f>ROUND(I164*H164,2)</f>
        <v>0</v>
      </c>
      <c r="BL164" s="17" t="s">
        <v>128</v>
      </c>
      <c r="BM164" s="224" t="s">
        <v>178</v>
      </c>
    </row>
    <row r="165" s="2" customFormat="1" ht="21.0566" customHeight="1">
      <c r="A165" s="38"/>
      <c r="B165" s="39"/>
      <c r="C165" s="212" t="s">
        <v>179</v>
      </c>
      <c r="D165" s="212" t="s">
        <v>124</v>
      </c>
      <c r="E165" s="213" t="s">
        <v>180</v>
      </c>
      <c r="F165" s="214" t="s">
        <v>181</v>
      </c>
      <c r="G165" s="215" t="s">
        <v>127</v>
      </c>
      <c r="H165" s="216">
        <v>88.469999999999999</v>
      </c>
      <c r="I165" s="217"/>
      <c r="J165" s="218">
        <f>ROUND(I165*H165,2)</f>
        <v>0</v>
      </c>
      <c r="K165" s="219"/>
      <c r="L165" s="44"/>
      <c r="M165" s="220" t="s">
        <v>1</v>
      </c>
      <c r="N165" s="221" t="s">
        <v>41</v>
      </c>
      <c r="O165" s="91"/>
      <c r="P165" s="222">
        <f>O165*H165</f>
        <v>0</v>
      </c>
      <c r="Q165" s="222">
        <v>0</v>
      </c>
      <c r="R165" s="222">
        <f>Q165*H165</f>
        <v>0</v>
      </c>
      <c r="S165" s="222">
        <v>0</v>
      </c>
      <c r="T165" s="223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4" t="s">
        <v>128</v>
      </c>
      <c r="AT165" s="224" t="s">
        <v>124</v>
      </c>
      <c r="AU165" s="224" t="s">
        <v>83</v>
      </c>
      <c r="AY165" s="17" t="s">
        <v>121</v>
      </c>
      <c r="BE165" s="225">
        <f>IF(N165="základní",J165,0)</f>
        <v>0</v>
      </c>
      <c r="BF165" s="225">
        <f>IF(N165="snížená",J165,0)</f>
        <v>0</v>
      </c>
      <c r="BG165" s="225">
        <f>IF(N165="zákl. přenesená",J165,0)</f>
        <v>0</v>
      </c>
      <c r="BH165" s="225">
        <f>IF(N165="sníž. přenesená",J165,0)</f>
        <v>0</v>
      </c>
      <c r="BI165" s="225">
        <f>IF(N165="nulová",J165,0)</f>
        <v>0</v>
      </c>
      <c r="BJ165" s="17" t="s">
        <v>81</v>
      </c>
      <c r="BK165" s="225">
        <f>ROUND(I165*H165,2)</f>
        <v>0</v>
      </c>
      <c r="BL165" s="17" t="s">
        <v>128</v>
      </c>
      <c r="BM165" s="224" t="s">
        <v>182</v>
      </c>
    </row>
    <row r="166" s="13" customFormat="1">
      <c r="A166" s="13"/>
      <c r="B166" s="226"/>
      <c r="C166" s="227"/>
      <c r="D166" s="228" t="s">
        <v>130</v>
      </c>
      <c r="E166" s="229" t="s">
        <v>1</v>
      </c>
      <c r="F166" s="230" t="s">
        <v>183</v>
      </c>
      <c r="G166" s="227"/>
      <c r="H166" s="231">
        <v>88.469999999999999</v>
      </c>
      <c r="I166" s="232"/>
      <c r="J166" s="227"/>
      <c r="K166" s="227"/>
      <c r="L166" s="233"/>
      <c r="M166" s="234"/>
      <c r="N166" s="235"/>
      <c r="O166" s="235"/>
      <c r="P166" s="235"/>
      <c r="Q166" s="235"/>
      <c r="R166" s="235"/>
      <c r="S166" s="235"/>
      <c r="T166" s="236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7" t="s">
        <v>130</v>
      </c>
      <c r="AU166" s="237" t="s">
        <v>83</v>
      </c>
      <c r="AV166" s="13" t="s">
        <v>83</v>
      </c>
      <c r="AW166" s="13" t="s">
        <v>32</v>
      </c>
      <c r="AX166" s="13" t="s">
        <v>81</v>
      </c>
      <c r="AY166" s="237" t="s">
        <v>121</v>
      </c>
    </row>
    <row r="167" s="2" customFormat="1" ht="16.30189" customHeight="1">
      <c r="A167" s="38"/>
      <c r="B167" s="39"/>
      <c r="C167" s="212" t="s">
        <v>184</v>
      </c>
      <c r="D167" s="212" t="s">
        <v>124</v>
      </c>
      <c r="E167" s="213" t="s">
        <v>185</v>
      </c>
      <c r="F167" s="214" t="s">
        <v>186</v>
      </c>
      <c r="G167" s="215" t="s">
        <v>187</v>
      </c>
      <c r="H167" s="216">
        <v>72</v>
      </c>
      <c r="I167" s="217"/>
      <c r="J167" s="218">
        <f>ROUND(I167*H167,2)</f>
        <v>0</v>
      </c>
      <c r="K167" s="219"/>
      <c r="L167" s="44"/>
      <c r="M167" s="220" t="s">
        <v>1</v>
      </c>
      <c r="N167" s="221" t="s">
        <v>41</v>
      </c>
      <c r="O167" s="91"/>
      <c r="P167" s="222">
        <f>O167*H167</f>
        <v>0</v>
      </c>
      <c r="Q167" s="222">
        <v>0.00017000000000000001</v>
      </c>
      <c r="R167" s="222">
        <f>Q167*H167</f>
        <v>0.012240000000000001</v>
      </c>
      <c r="S167" s="222">
        <v>0</v>
      </c>
      <c r="T167" s="223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4" t="s">
        <v>128</v>
      </c>
      <c r="AT167" s="224" t="s">
        <v>124</v>
      </c>
      <c r="AU167" s="224" t="s">
        <v>83</v>
      </c>
      <c r="AY167" s="17" t="s">
        <v>121</v>
      </c>
      <c r="BE167" s="225">
        <f>IF(N167="základní",J167,0)</f>
        <v>0</v>
      </c>
      <c r="BF167" s="225">
        <f>IF(N167="snížená",J167,0)</f>
        <v>0</v>
      </c>
      <c r="BG167" s="225">
        <f>IF(N167="zákl. přenesená",J167,0)</f>
        <v>0</v>
      </c>
      <c r="BH167" s="225">
        <f>IF(N167="sníž. přenesená",J167,0)</f>
        <v>0</v>
      </c>
      <c r="BI167" s="225">
        <f>IF(N167="nulová",J167,0)</f>
        <v>0</v>
      </c>
      <c r="BJ167" s="17" t="s">
        <v>81</v>
      </c>
      <c r="BK167" s="225">
        <f>ROUND(I167*H167,2)</f>
        <v>0</v>
      </c>
      <c r="BL167" s="17" t="s">
        <v>128</v>
      </c>
      <c r="BM167" s="224" t="s">
        <v>188</v>
      </c>
    </row>
    <row r="168" s="13" customFormat="1">
      <c r="A168" s="13"/>
      <c r="B168" s="226"/>
      <c r="C168" s="227"/>
      <c r="D168" s="228" t="s">
        <v>130</v>
      </c>
      <c r="E168" s="229" t="s">
        <v>1</v>
      </c>
      <c r="F168" s="230" t="s">
        <v>189</v>
      </c>
      <c r="G168" s="227"/>
      <c r="H168" s="231">
        <v>72</v>
      </c>
      <c r="I168" s="232"/>
      <c r="J168" s="227"/>
      <c r="K168" s="227"/>
      <c r="L168" s="233"/>
      <c r="M168" s="234"/>
      <c r="N168" s="235"/>
      <c r="O168" s="235"/>
      <c r="P168" s="235"/>
      <c r="Q168" s="235"/>
      <c r="R168" s="235"/>
      <c r="S168" s="235"/>
      <c r="T168" s="236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7" t="s">
        <v>130</v>
      </c>
      <c r="AU168" s="237" t="s">
        <v>83</v>
      </c>
      <c r="AV168" s="13" t="s">
        <v>83</v>
      </c>
      <c r="AW168" s="13" t="s">
        <v>32</v>
      </c>
      <c r="AX168" s="13" t="s">
        <v>81</v>
      </c>
      <c r="AY168" s="237" t="s">
        <v>121</v>
      </c>
    </row>
    <row r="169" s="2" customFormat="1" ht="21.0566" customHeight="1">
      <c r="A169" s="38"/>
      <c r="B169" s="39"/>
      <c r="C169" s="212" t="s">
        <v>190</v>
      </c>
      <c r="D169" s="212" t="s">
        <v>124</v>
      </c>
      <c r="E169" s="213" t="s">
        <v>191</v>
      </c>
      <c r="F169" s="214" t="s">
        <v>192</v>
      </c>
      <c r="G169" s="215" t="s">
        <v>193</v>
      </c>
      <c r="H169" s="216">
        <v>7.9619999999999997</v>
      </c>
      <c r="I169" s="217"/>
      <c r="J169" s="218">
        <f>ROUND(I169*H169,2)</f>
        <v>0</v>
      </c>
      <c r="K169" s="219"/>
      <c r="L169" s="44"/>
      <c r="M169" s="220" t="s">
        <v>1</v>
      </c>
      <c r="N169" s="221" t="s">
        <v>41</v>
      </c>
      <c r="O169" s="91"/>
      <c r="P169" s="222">
        <f>O169*H169</f>
        <v>0</v>
      </c>
      <c r="Q169" s="222">
        <v>0</v>
      </c>
      <c r="R169" s="222">
        <f>Q169*H169</f>
        <v>0</v>
      </c>
      <c r="S169" s="222">
        <v>2.2000000000000002</v>
      </c>
      <c r="T169" s="223">
        <f>S169*H169</f>
        <v>17.516400000000001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4" t="s">
        <v>128</v>
      </c>
      <c r="AT169" s="224" t="s">
        <v>124</v>
      </c>
      <c r="AU169" s="224" t="s">
        <v>83</v>
      </c>
      <c r="AY169" s="17" t="s">
        <v>121</v>
      </c>
      <c r="BE169" s="225">
        <f>IF(N169="základní",J169,0)</f>
        <v>0</v>
      </c>
      <c r="BF169" s="225">
        <f>IF(N169="snížená",J169,0)</f>
        <v>0</v>
      </c>
      <c r="BG169" s="225">
        <f>IF(N169="zákl. přenesená",J169,0)</f>
        <v>0</v>
      </c>
      <c r="BH169" s="225">
        <f>IF(N169="sníž. přenesená",J169,0)</f>
        <v>0</v>
      </c>
      <c r="BI169" s="225">
        <f>IF(N169="nulová",J169,0)</f>
        <v>0</v>
      </c>
      <c r="BJ169" s="17" t="s">
        <v>81</v>
      </c>
      <c r="BK169" s="225">
        <f>ROUND(I169*H169,2)</f>
        <v>0</v>
      </c>
      <c r="BL169" s="17" t="s">
        <v>128</v>
      </c>
      <c r="BM169" s="224" t="s">
        <v>194</v>
      </c>
    </row>
    <row r="170" s="13" customFormat="1">
      <c r="A170" s="13"/>
      <c r="B170" s="226"/>
      <c r="C170" s="227"/>
      <c r="D170" s="228" t="s">
        <v>130</v>
      </c>
      <c r="E170" s="229" t="s">
        <v>1</v>
      </c>
      <c r="F170" s="230" t="s">
        <v>195</v>
      </c>
      <c r="G170" s="227"/>
      <c r="H170" s="231">
        <v>7.9619999999999997</v>
      </c>
      <c r="I170" s="232"/>
      <c r="J170" s="227"/>
      <c r="K170" s="227"/>
      <c r="L170" s="233"/>
      <c r="M170" s="234"/>
      <c r="N170" s="235"/>
      <c r="O170" s="235"/>
      <c r="P170" s="235"/>
      <c r="Q170" s="235"/>
      <c r="R170" s="235"/>
      <c r="S170" s="235"/>
      <c r="T170" s="236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7" t="s">
        <v>130</v>
      </c>
      <c r="AU170" s="237" t="s">
        <v>83</v>
      </c>
      <c r="AV170" s="13" t="s">
        <v>83</v>
      </c>
      <c r="AW170" s="13" t="s">
        <v>32</v>
      </c>
      <c r="AX170" s="13" t="s">
        <v>81</v>
      </c>
      <c r="AY170" s="237" t="s">
        <v>121</v>
      </c>
    </row>
    <row r="171" s="2" customFormat="1" ht="16.30189" customHeight="1">
      <c r="A171" s="38"/>
      <c r="B171" s="39"/>
      <c r="C171" s="212" t="s">
        <v>196</v>
      </c>
      <c r="D171" s="212" t="s">
        <v>124</v>
      </c>
      <c r="E171" s="213" t="s">
        <v>197</v>
      </c>
      <c r="F171" s="214" t="s">
        <v>198</v>
      </c>
      <c r="G171" s="215" t="s">
        <v>127</v>
      </c>
      <c r="H171" s="216">
        <v>88.469999999999999</v>
      </c>
      <c r="I171" s="217"/>
      <c r="J171" s="218">
        <f>ROUND(I171*H171,2)</f>
        <v>0</v>
      </c>
      <c r="K171" s="219"/>
      <c r="L171" s="44"/>
      <c r="M171" s="220" t="s">
        <v>1</v>
      </c>
      <c r="N171" s="221" t="s">
        <v>41</v>
      </c>
      <c r="O171" s="91"/>
      <c r="P171" s="222">
        <f>O171*H171</f>
        <v>0</v>
      </c>
      <c r="Q171" s="222">
        <v>0</v>
      </c>
      <c r="R171" s="222">
        <f>Q171*H171</f>
        <v>0</v>
      </c>
      <c r="S171" s="222">
        <v>0.089999999999999997</v>
      </c>
      <c r="T171" s="223">
        <f>S171*H171</f>
        <v>7.9622999999999999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4" t="s">
        <v>128</v>
      </c>
      <c r="AT171" s="224" t="s">
        <v>124</v>
      </c>
      <c r="AU171" s="224" t="s">
        <v>83</v>
      </c>
      <c r="AY171" s="17" t="s">
        <v>121</v>
      </c>
      <c r="BE171" s="225">
        <f>IF(N171="základní",J171,0)</f>
        <v>0</v>
      </c>
      <c r="BF171" s="225">
        <f>IF(N171="snížená",J171,0)</f>
        <v>0</v>
      </c>
      <c r="BG171" s="225">
        <f>IF(N171="zákl. přenesená",J171,0)</f>
        <v>0</v>
      </c>
      <c r="BH171" s="225">
        <f>IF(N171="sníž. přenesená",J171,0)</f>
        <v>0</v>
      </c>
      <c r="BI171" s="225">
        <f>IF(N171="nulová",J171,0)</f>
        <v>0</v>
      </c>
      <c r="BJ171" s="17" t="s">
        <v>81</v>
      </c>
      <c r="BK171" s="225">
        <f>ROUND(I171*H171,2)</f>
        <v>0</v>
      </c>
      <c r="BL171" s="17" t="s">
        <v>128</v>
      </c>
      <c r="BM171" s="224" t="s">
        <v>199</v>
      </c>
    </row>
    <row r="172" s="13" customFormat="1">
      <c r="A172" s="13"/>
      <c r="B172" s="226"/>
      <c r="C172" s="227"/>
      <c r="D172" s="228" t="s">
        <v>130</v>
      </c>
      <c r="E172" s="229" t="s">
        <v>1</v>
      </c>
      <c r="F172" s="230" t="s">
        <v>183</v>
      </c>
      <c r="G172" s="227"/>
      <c r="H172" s="231">
        <v>88.469999999999999</v>
      </c>
      <c r="I172" s="232"/>
      <c r="J172" s="227"/>
      <c r="K172" s="227"/>
      <c r="L172" s="233"/>
      <c r="M172" s="234"/>
      <c r="N172" s="235"/>
      <c r="O172" s="235"/>
      <c r="P172" s="235"/>
      <c r="Q172" s="235"/>
      <c r="R172" s="235"/>
      <c r="S172" s="235"/>
      <c r="T172" s="236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7" t="s">
        <v>130</v>
      </c>
      <c r="AU172" s="237" t="s">
        <v>83</v>
      </c>
      <c r="AV172" s="13" t="s">
        <v>83</v>
      </c>
      <c r="AW172" s="13" t="s">
        <v>32</v>
      </c>
      <c r="AX172" s="13" t="s">
        <v>81</v>
      </c>
      <c r="AY172" s="237" t="s">
        <v>121</v>
      </c>
    </row>
    <row r="173" s="2" customFormat="1" ht="16.30189" customHeight="1">
      <c r="A173" s="38"/>
      <c r="B173" s="39"/>
      <c r="C173" s="212" t="s">
        <v>200</v>
      </c>
      <c r="D173" s="212" t="s">
        <v>124</v>
      </c>
      <c r="E173" s="213" t="s">
        <v>201</v>
      </c>
      <c r="F173" s="214" t="s">
        <v>202</v>
      </c>
      <c r="G173" s="215" t="s">
        <v>127</v>
      </c>
      <c r="H173" s="216">
        <v>93.670000000000002</v>
      </c>
      <c r="I173" s="217"/>
      <c r="J173" s="218">
        <f>ROUND(I173*H173,2)</f>
        <v>0</v>
      </c>
      <c r="K173" s="219"/>
      <c r="L173" s="44"/>
      <c r="M173" s="220" t="s">
        <v>1</v>
      </c>
      <c r="N173" s="221" t="s">
        <v>41</v>
      </c>
      <c r="O173" s="91"/>
      <c r="P173" s="222">
        <f>O173*H173</f>
        <v>0</v>
      </c>
      <c r="Q173" s="222">
        <v>0</v>
      </c>
      <c r="R173" s="222">
        <f>Q173*H173</f>
        <v>0</v>
      </c>
      <c r="S173" s="222">
        <v>0.057000000000000002</v>
      </c>
      <c r="T173" s="223">
        <f>S173*H173</f>
        <v>5.3391900000000003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4" t="s">
        <v>128</v>
      </c>
      <c r="AT173" s="224" t="s">
        <v>124</v>
      </c>
      <c r="AU173" s="224" t="s">
        <v>83</v>
      </c>
      <c r="AY173" s="17" t="s">
        <v>121</v>
      </c>
      <c r="BE173" s="225">
        <f>IF(N173="základní",J173,0)</f>
        <v>0</v>
      </c>
      <c r="BF173" s="225">
        <f>IF(N173="snížená",J173,0)</f>
        <v>0</v>
      </c>
      <c r="BG173" s="225">
        <f>IF(N173="zákl. přenesená",J173,0)</f>
        <v>0</v>
      </c>
      <c r="BH173" s="225">
        <f>IF(N173="sníž. přenesená",J173,0)</f>
        <v>0</v>
      </c>
      <c r="BI173" s="225">
        <f>IF(N173="nulová",J173,0)</f>
        <v>0</v>
      </c>
      <c r="BJ173" s="17" t="s">
        <v>81</v>
      </c>
      <c r="BK173" s="225">
        <f>ROUND(I173*H173,2)</f>
        <v>0</v>
      </c>
      <c r="BL173" s="17" t="s">
        <v>128</v>
      </c>
      <c r="BM173" s="224" t="s">
        <v>203</v>
      </c>
    </row>
    <row r="174" s="13" customFormat="1">
      <c r="A174" s="13"/>
      <c r="B174" s="226"/>
      <c r="C174" s="227"/>
      <c r="D174" s="228" t="s">
        <v>130</v>
      </c>
      <c r="E174" s="229" t="s">
        <v>1</v>
      </c>
      <c r="F174" s="230" t="s">
        <v>183</v>
      </c>
      <c r="G174" s="227"/>
      <c r="H174" s="231">
        <v>88.469999999999999</v>
      </c>
      <c r="I174" s="232"/>
      <c r="J174" s="227"/>
      <c r="K174" s="227"/>
      <c r="L174" s="233"/>
      <c r="M174" s="234"/>
      <c r="N174" s="235"/>
      <c r="O174" s="235"/>
      <c r="P174" s="235"/>
      <c r="Q174" s="235"/>
      <c r="R174" s="235"/>
      <c r="S174" s="235"/>
      <c r="T174" s="236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7" t="s">
        <v>130</v>
      </c>
      <c r="AU174" s="237" t="s">
        <v>83</v>
      </c>
      <c r="AV174" s="13" t="s">
        <v>83</v>
      </c>
      <c r="AW174" s="13" t="s">
        <v>32</v>
      </c>
      <c r="AX174" s="13" t="s">
        <v>76</v>
      </c>
      <c r="AY174" s="237" t="s">
        <v>121</v>
      </c>
    </row>
    <row r="175" s="13" customFormat="1">
      <c r="A175" s="13"/>
      <c r="B175" s="226"/>
      <c r="C175" s="227"/>
      <c r="D175" s="228" t="s">
        <v>130</v>
      </c>
      <c r="E175" s="229" t="s">
        <v>1</v>
      </c>
      <c r="F175" s="230" t="s">
        <v>204</v>
      </c>
      <c r="G175" s="227"/>
      <c r="H175" s="231">
        <v>5.2000000000000002</v>
      </c>
      <c r="I175" s="232"/>
      <c r="J175" s="227"/>
      <c r="K175" s="227"/>
      <c r="L175" s="233"/>
      <c r="M175" s="234"/>
      <c r="N175" s="235"/>
      <c r="O175" s="235"/>
      <c r="P175" s="235"/>
      <c r="Q175" s="235"/>
      <c r="R175" s="235"/>
      <c r="S175" s="235"/>
      <c r="T175" s="236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7" t="s">
        <v>130</v>
      </c>
      <c r="AU175" s="237" t="s">
        <v>83</v>
      </c>
      <c r="AV175" s="13" t="s">
        <v>83</v>
      </c>
      <c r="AW175" s="13" t="s">
        <v>32</v>
      </c>
      <c r="AX175" s="13" t="s">
        <v>76</v>
      </c>
      <c r="AY175" s="237" t="s">
        <v>121</v>
      </c>
    </row>
    <row r="176" s="14" customFormat="1">
      <c r="A176" s="14"/>
      <c r="B176" s="238"/>
      <c r="C176" s="239"/>
      <c r="D176" s="228" t="s">
        <v>130</v>
      </c>
      <c r="E176" s="240" t="s">
        <v>1</v>
      </c>
      <c r="F176" s="241" t="s">
        <v>133</v>
      </c>
      <c r="G176" s="239"/>
      <c r="H176" s="242">
        <v>93.670000000000002</v>
      </c>
      <c r="I176" s="243"/>
      <c r="J176" s="239"/>
      <c r="K176" s="239"/>
      <c r="L176" s="244"/>
      <c r="M176" s="245"/>
      <c r="N176" s="246"/>
      <c r="O176" s="246"/>
      <c r="P176" s="246"/>
      <c r="Q176" s="246"/>
      <c r="R176" s="246"/>
      <c r="S176" s="246"/>
      <c r="T176" s="247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8" t="s">
        <v>130</v>
      </c>
      <c r="AU176" s="248" t="s">
        <v>83</v>
      </c>
      <c r="AV176" s="14" t="s">
        <v>128</v>
      </c>
      <c r="AW176" s="14" t="s">
        <v>32</v>
      </c>
      <c r="AX176" s="14" t="s">
        <v>81</v>
      </c>
      <c r="AY176" s="248" t="s">
        <v>121</v>
      </c>
    </row>
    <row r="177" s="2" customFormat="1" ht="16.30189" customHeight="1">
      <c r="A177" s="38"/>
      <c r="B177" s="39"/>
      <c r="C177" s="212" t="s">
        <v>205</v>
      </c>
      <c r="D177" s="212" t="s">
        <v>124</v>
      </c>
      <c r="E177" s="213" t="s">
        <v>206</v>
      </c>
      <c r="F177" s="214" t="s">
        <v>207</v>
      </c>
      <c r="G177" s="215" t="s">
        <v>127</v>
      </c>
      <c r="H177" s="216">
        <v>45.090000000000003</v>
      </c>
      <c r="I177" s="217"/>
      <c r="J177" s="218">
        <f>ROUND(I177*H177,2)</f>
        <v>0</v>
      </c>
      <c r="K177" s="219"/>
      <c r="L177" s="44"/>
      <c r="M177" s="220" t="s">
        <v>1</v>
      </c>
      <c r="N177" s="221" t="s">
        <v>41</v>
      </c>
      <c r="O177" s="91"/>
      <c r="P177" s="222">
        <f>O177*H177</f>
        <v>0</v>
      </c>
      <c r="Q177" s="222">
        <v>0</v>
      </c>
      <c r="R177" s="222">
        <f>Q177*H177</f>
        <v>0</v>
      </c>
      <c r="S177" s="222">
        <v>0.002</v>
      </c>
      <c r="T177" s="223">
        <f>S177*H177</f>
        <v>0.09018000000000001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4" t="s">
        <v>128</v>
      </c>
      <c r="AT177" s="224" t="s">
        <v>124</v>
      </c>
      <c r="AU177" s="224" t="s">
        <v>83</v>
      </c>
      <c r="AY177" s="17" t="s">
        <v>121</v>
      </c>
      <c r="BE177" s="225">
        <f>IF(N177="základní",J177,0)</f>
        <v>0</v>
      </c>
      <c r="BF177" s="225">
        <f>IF(N177="snížená",J177,0)</f>
        <v>0</v>
      </c>
      <c r="BG177" s="225">
        <f>IF(N177="zákl. přenesená",J177,0)</f>
        <v>0</v>
      </c>
      <c r="BH177" s="225">
        <f>IF(N177="sníž. přenesená",J177,0)</f>
        <v>0</v>
      </c>
      <c r="BI177" s="225">
        <f>IF(N177="nulová",J177,0)</f>
        <v>0</v>
      </c>
      <c r="BJ177" s="17" t="s">
        <v>81</v>
      </c>
      <c r="BK177" s="225">
        <f>ROUND(I177*H177,2)</f>
        <v>0</v>
      </c>
      <c r="BL177" s="17" t="s">
        <v>128</v>
      </c>
      <c r="BM177" s="224" t="s">
        <v>208</v>
      </c>
    </row>
    <row r="178" s="13" customFormat="1">
      <c r="A178" s="13"/>
      <c r="B178" s="226"/>
      <c r="C178" s="227"/>
      <c r="D178" s="228" t="s">
        <v>130</v>
      </c>
      <c r="E178" s="229" t="s">
        <v>1</v>
      </c>
      <c r="F178" s="230" t="s">
        <v>209</v>
      </c>
      <c r="G178" s="227"/>
      <c r="H178" s="231">
        <v>45.090000000000003</v>
      </c>
      <c r="I178" s="232"/>
      <c r="J178" s="227"/>
      <c r="K178" s="227"/>
      <c r="L178" s="233"/>
      <c r="M178" s="234"/>
      <c r="N178" s="235"/>
      <c r="O178" s="235"/>
      <c r="P178" s="235"/>
      <c r="Q178" s="235"/>
      <c r="R178" s="235"/>
      <c r="S178" s="235"/>
      <c r="T178" s="236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7" t="s">
        <v>130</v>
      </c>
      <c r="AU178" s="237" t="s">
        <v>83</v>
      </c>
      <c r="AV178" s="13" t="s">
        <v>83</v>
      </c>
      <c r="AW178" s="13" t="s">
        <v>32</v>
      </c>
      <c r="AX178" s="13" t="s">
        <v>81</v>
      </c>
      <c r="AY178" s="237" t="s">
        <v>121</v>
      </c>
    </row>
    <row r="179" s="2" customFormat="1" ht="21.0566" customHeight="1">
      <c r="A179" s="38"/>
      <c r="B179" s="39"/>
      <c r="C179" s="212" t="s">
        <v>210</v>
      </c>
      <c r="D179" s="212" t="s">
        <v>124</v>
      </c>
      <c r="E179" s="213" t="s">
        <v>211</v>
      </c>
      <c r="F179" s="214" t="s">
        <v>212</v>
      </c>
      <c r="G179" s="215" t="s">
        <v>127</v>
      </c>
      <c r="H179" s="216">
        <v>137.47</v>
      </c>
      <c r="I179" s="217"/>
      <c r="J179" s="218">
        <f>ROUND(I179*H179,2)</f>
        <v>0</v>
      </c>
      <c r="K179" s="219"/>
      <c r="L179" s="44"/>
      <c r="M179" s="220" t="s">
        <v>1</v>
      </c>
      <c r="N179" s="221" t="s">
        <v>41</v>
      </c>
      <c r="O179" s="91"/>
      <c r="P179" s="222">
        <f>O179*H179</f>
        <v>0</v>
      </c>
      <c r="Q179" s="222">
        <v>0</v>
      </c>
      <c r="R179" s="222">
        <f>Q179*H179</f>
        <v>0</v>
      </c>
      <c r="S179" s="222">
        <v>0.016</v>
      </c>
      <c r="T179" s="223">
        <f>S179*H179</f>
        <v>2.1995200000000001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4" t="s">
        <v>128</v>
      </c>
      <c r="AT179" s="224" t="s">
        <v>124</v>
      </c>
      <c r="AU179" s="224" t="s">
        <v>83</v>
      </c>
      <c r="AY179" s="17" t="s">
        <v>121</v>
      </c>
      <c r="BE179" s="225">
        <f>IF(N179="základní",J179,0)</f>
        <v>0</v>
      </c>
      <c r="BF179" s="225">
        <f>IF(N179="snížená",J179,0)</f>
        <v>0</v>
      </c>
      <c r="BG179" s="225">
        <f>IF(N179="zákl. přenesená",J179,0)</f>
        <v>0</v>
      </c>
      <c r="BH179" s="225">
        <f>IF(N179="sníž. přenesená",J179,0)</f>
        <v>0</v>
      </c>
      <c r="BI179" s="225">
        <f>IF(N179="nulová",J179,0)</f>
        <v>0</v>
      </c>
      <c r="BJ179" s="17" t="s">
        <v>81</v>
      </c>
      <c r="BK179" s="225">
        <f>ROUND(I179*H179,2)</f>
        <v>0</v>
      </c>
      <c r="BL179" s="17" t="s">
        <v>128</v>
      </c>
      <c r="BM179" s="224" t="s">
        <v>213</v>
      </c>
    </row>
    <row r="180" s="13" customFormat="1">
      <c r="A180" s="13"/>
      <c r="B180" s="226"/>
      <c r="C180" s="227"/>
      <c r="D180" s="228" t="s">
        <v>130</v>
      </c>
      <c r="E180" s="229" t="s">
        <v>1</v>
      </c>
      <c r="F180" s="230" t="s">
        <v>131</v>
      </c>
      <c r="G180" s="227"/>
      <c r="H180" s="231">
        <v>88.469999999999999</v>
      </c>
      <c r="I180" s="232"/>
      <c r="J180" s="227"/>
      <c r="K180" s="227"/>
      <c r="L180" s="233"/>
      <c r="M180" s="234"/>
      <c r="N180" s="235"/>
      <c r="O180" s="235"/>
      <c r="P180" s="235"/>
      <c r="Q180" s="235"/>
      <c r="R180" s="235"/>
      <c r="S180" s="235"/>
      <c r="T180" s="236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7" t="s">
        <v>130</v>
      </c>
      <c r="AU180" s="237" t="s">
        <v>83</v>
      </c>
      <c r="AV180" s="13" t="s">
        <v>83</v>
      </c>
      <c r="AW180" s="13" t="s">
        <v>32</v>
      </c>
      <c r="AX180" s="13" t="s">
        <v>76</v>
      </c>
      <c r="AY180" s="237" t="s">
        <v>121</v>
      </c>
    </row>
    <row r="181" s="13" customFormat="1">
      <c r="A181" s="13"/>
      <c r="B181" s="226"/>
      <c r="C181" s="227"/>
      <c r="D181" s="228" t="s">
        <v>130</v>
      </c>
      <c r="E181" s="229" t="s">
        <v>1</v>
      </c>
      <c r="F181" s="230" t="s">
        <v>132</v>
      </c>
      <c r="G181" s="227"/>
      <c r="H181" s="231">
        <v>49</v>
      </c>
      <c r="I181" s="232"/>
      <c r="J181" s="227"/>
      <c r="K181" s="227"/>
      <c r="L181" s="233"/>
      <c r="M181" s="234"/>
      <c r="N181" s="235"/>
      <c r="O181" s="235"/>
      <c r="P181" s="235"/>
      <c r="Q181" s="235"/>
      <c r="R181" s="235"/>
      <c r="S181" s="235"/>
      <c r="T181" s="236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7" t="s">
        <v>130</v>
      </c>
      <c r="AU181" s="237" t="s">
        <v>83</v>
      </c>
      <c r="AV181" s="13" t="s">
        <v>83</v>
      </c>
      <c r="AW181" s="13" t="s">
        <v>32</v>
      </c>
      <c r="AX181" s="13" t="s">
        <v>76</v>
      </c>
      <c r="AY181" s="237" t="s">
        <v>121</v>
      </c>
    </row>
    <row r="182" s="14" customFormat="1">
      <c r="A182" s="14"/>
      <c r="B182" s="238"/>
      <c r="C182" s="239"/>
      <c r="D182" s="228" t="s">
        <v>130</v>
      </c>
      <c r="E182" s="240" t="s">
        <v>1</v>
      </c>
      <c r="F182" s="241" t="s">
        <v>133</v>
      </c>
      <c r="G182" s="239"/>
      <c r="H182" s="242">
        <v>137.47</v>
      </c>
      <c r="I182" s="243"/>
      <c r="J182" s="239"/>
      <c r="K182" s="239"/>
      <c r="L182" s="244"/>
      <c r="M182" s="245"/>
      <c r="N182" s="246"/>
      <c r="O182" s="246"/>
      <c r="P182" s="246"/>
      <c r="Q182" s="246"/>
      <c r="R182" s="246"/>
      <c r="S182" s="246"/>
      <c r="T182" s="247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8" t="s">
        <v>130</v>
      </c>
      <c r="AU182" s="248" t="s">
        <v>83</v>
      </c>
      <c r="AV182" s="14" t="s">
        <v>128</v>
      </c>
      <c r="AW182" s="14" t="s">
        <v>32</v>
      </c>
      <c r="AX182" s="14" t="s">
        <v>81</v>
      </c>
      <c r="AY182" s="248" t="s">
        <v>121</v>
      </c>
    </row>
    <row r="183" s="2" customFormat="1" ht="16.30189" customHeight="1">
      <c r="A183" s="38"/>
      <c r="B183" s="39"/>
      <c r="C183" s="212" t="s">
        <v>214</v>
      </c>
      <c r="D183" s="212" t="s">
        <v>124</v>
      </c>
      <c r="E183" s="213" t="s">
        <v>215</v>
      </c>
      <c r="F183" s="214" t="s">
        <v>216</v>
      </c>
      <c r="G183" s="215" t="s">
        <v>127</v>
      </c>
      <c r="H183" s="216">
        <v>22.117999999999999</v>
      </c>
      <c r="I183" s="217"/>
      <c r="J183" s="218">
        <f>ROUND(I183*H183,2)</f>
        <v>0</v>
      </c>
      <c r="K183" s="219"/>
      <c r="L183" s="44"/>
      <c r="M183" s="220" t="s">
        <v>1</v>
      </c>
      <c r="N183" s="221" t="s">
        <v>41</v>
      </c>
      <c r="O183" s="91"/>
      <c r="P183" s="222">
        <f>O183*H183</f>
        <v>0</v>
      </c>
      <c r="Q183" s="222">
        <v>0.020140000000000002</v>
      </c>
      <c r="R183" s="222">
        <f>Q183*H183</f>
        <v>0.44545652000000002</v>
      </c>
      <c r="S183" s="222">
        <v>0</v>
      </c>
      <c r="T183" s="223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4" t="s">
        <v>128</v>
      </c>
      <c r="AT183" s="224" t="s">
        <v>124</v>
      </c>
      <c r="AU183" s="224" t="s">
        <v>83</v>
      </c>
      <c r="AY183" s="17" t="s">
        <v>121</v>
      </c>
      <c r="BE183" s="225">
        <f>IF(N183="základní",J183,0)</f>
        <v>0</v>
      </c>
      <c r="BF183" s="225">
        <f>IF(N183="snížená",J183,0)</f>
        <v>0</v>
      </c>
      <c r="BG183" s="225">
        <f>IF(N183="zákl. přenesená",J183,0)</f>
        <v>0</v>
      </c>
      <c r="BH183" s="225">
        <f>IF(N183="sníž. přenesená",J183,0)</f>
        <v>0</v>
      </c>
      <c r="BI183" s="225">
        <f>IF(N183="nulová",J183,0)</f>
        <v>0</v>
      </c>
      <c r="BJ183" s="17" t="s">
        <v>81</v>
      </c>
      <c r="BK183" s="225">
        <f>ROUND(I183*H183,2)</f>
        <v>0</v>
      </c>
      <c r="BL183" s="17" t="s">
        <v>128</v>
      </c>
      <c r="BM183" s="224" t="s">
        <v>217</v>
      </c>
    </row>
    <row r="184" s="13" customFormat="1">
      <c r="A184" s="13"/>
      <c r="B184" s="226"/>
      <c r="C184" s="227"/>
      <c r="D184" s="228" t="s">
        <v>130</v>
      </c>
      <c r="E184" s="229" t="s">
        <v>1</v>
      </c>
      <c r="F184" s="230" t="s">
        <v>218</v>
      </c>
      <c r="G184" s="227"/>
      <c r="H184" s="231">
        <v>22.117999999999999</v>
      </c>
      <c r="I184" s="232"/>
      <c r="J184" s="227"/>
      <c r="K184" s="227"/>
      <c r="L184" s="233"/>
      <c r="M184" s="234"/>
      <c r="N184" s="235"/>
      <c r="O184" s="235"/>
      <c r="P184" s="235"/>
      <c r="Q184" s="235"/>
      <c r="R184" s="235"/>
      <c r="S184" s="235"/>
      <c r="T184" s="236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7" t="s">
        <v>130</v>
      </c>
      <c r="AU184" s="237" t="s">
        <v>83</v>
      </c>
      <c r="AV184" s="13" t="s">
        <v>83</v>
      </c>
      <c r="AW184" s="13" t="s">
        <v>32</v>
      </c>
      <c r="AX184" s="13" t="s">
        <v>81</v>
      </c>
      <c r="AY184" s="237" t="s">
        <v>121</v>
      </c>
    </row>
    <row r="185" s="12" customFormat="1" ht="22.8" customHeight="1">
      <c r="A185" s="12"/>
      <c r="B185" s="196"/>
      <c r="C185" s="197"/>
      <c r="D185" s="198" t="s">
        <v>75</v>
      </c>
      <c r="E185" s="210" t="s">
        <v>219</v>
      </c>
      <c r="F185" s="210" t="s">
        <v>220</v>
      </c>
      <c r="G185" s="197"/>
      <c r="H185" s="197"/>
      <c r="I185" s="200"/>
      <c r="J185" s="211">
        <f>BK185</f>
        <v>0</v>
      </c>
      <c r="K185" s="197"/>
      <c r="L185" s="202"/>
      <c r="M185" s="203"/>
      <c r="N185" s="204"/>
      <c r="O185" s="204"/>
      <c r="P185" s="205">
        <f>SUM(P186:P190)</f>
        <v>0</v>
      </c>
      <c r="Q185" s="204"/>
      <c r="R185" s="205">
        <f>SUM(R186:R190)</f>
        <v>0</v>
      </c>
      <c r="S185" s="204"/>
      <c r="T185" s="206">
        <f>SUM(T186:T190)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07" t="s">
        <v>81</v>
      </c>
      <c r="AT185" s="208" t="s">
        <v>75</v>
      </c>
      <c r="AU185" s="208" t="s">
        <v>81</v>
      </c>
      <c r="AY185" s="207" t="s">
        <v>121</v>
      </c>
      <c r="BK185" s="209">
        <f>SUM(BK186:BK190)</f>
        <v>0</v>
      </c>
    </row>
    <row r="186" s="2" customFormat="1" ht="21.0566" customHeight="1">
      <c r="A186" s="38"/>
      <c r="B186" s="39"/>
      <c r="C186" s="212" t="s">
        <v>7</v>
      </c>
      <c r="D186" s="212" t="s">
        <v>124</v>
      </c>
      <c r="E186" s="213" t="s">
        <v>221</v>
      </c>
      <c r="F186" s="214" t="s">
        <v>222</v>
      </c>
      <c r="G186" s="215" t="s">
        <v>223</v>
      </c>
      <c r="H186" s="216">
        <v>35.000999999999998</v>
      </c>
      <c r="I186" s="217"/>
      <c r="J186" s="218">
        <f>ROUND(I186*H186,2)</f>
        <v>0</v>
      </c>
      <c r="K186" s="219"/>
      <c r="L186" s="44"/>
      <c r="M186" s="220" t="s">
        <v>1</v>
      </c>
      <c r="N186" s="221" t="s">
        <v>41</v>
      </c>
      <c r="O186" s="91"/>
      <c r="P186" s="222">
        <f>O186*H186</f>
        <v>0</v>
      </c>
      <c r="Q186" s="222">
        <v>0</v>
      </c>
      <c r="R186" s="222">
        <f>Q186*H186</f>
        <v>0</v>
      </c>
      <c r="S186" s="222">
        <v>0</v>
      </c>
      <c r="T186" s="223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4" t="s">
        <v>128</v>
      </c>
      <c r="AT186" s="224" t="s">
        <v>124</v>
      </c>
      <c r="AU186" s="224" t="s">
        <v>83</v>
      </c>
      <c r="AY186" s="17" t="s">
        <v>121</v>
      </c>
      <c r="BE186" s="225">
        <f>IF(N186="základní",J186,0)</f>
        <v>0</v>
      </c>
      <c r="BF186" s="225">
        <f>IF(N186="snížená",J186,0)</f>
        <v>0</v>
      </c>
      <c r="BG186" s="225">
        <f>IF(N186="zákl. přenesená",J186,0)</f>
        <v>0</v>
      </c>
      <c r="BH186" s="225">
        <f>IF(N186="sníž. přenesená",J186,0)</f>
        <v>0</v>
      </c>
      <c r="BI186" s="225">
        <f>IF(N186="nulová",J186,0)</f>
        <v>0</v>
      </c>
      <c r="BJ186" s="17" t="s">
        <v>81</v>
      </c>
      <c r="BK186" s="225">
        <f>ROUND(I186*H186,2)</f>
        <v>0</v>
      </c>
      <c r="BL186" s="17" t="s">
        <v>128</v>
      </c>
      <c r="BM186" s="224" t="s">
        <v>224</v>
      </c>
    </row>
    <row r="187" s="2" customFormat="1" ht="16.30189" customHeight="1">
      <c r="A187" s="38"/>
      <c r="B187" s="39"/>
      <c r="C187" s="212" t="s">
        <v>225</v>
      </c>
      <c r="D187" s="212" t="s">
        <v>124</v>
      </c>
      <c r="E187" s="213" t="s">
        <v>226</v>
      </c>
      <c r="F187" s="214" t="s">
        <v>227</v>
      </c>
      <c r="G187" s="215" t="s">
        <v>223</v>
      </c>
      <c r="H187" s="216">
        <v>35.000999999999998</v>
      </c>
      <c r="I187" s="217"/>
      <c r="J187" s="218">
        <f>ROUND(I187*H187,2)</f>
        <v>0</v>
      </c>
      <c r="K187" s="219"/>
      <c r="L187" s="44"/>
      <c r="M187" s="220" t="s">
        <v>1</v>
      </c>
      <c r="N187" s="221" t="s">
        <v>41</v>
      </c>
      <c r="O187" s="91"/>
      <c r="P187" s="222">
        <f>O187*H187</f>
        <v>0</v>
      </c>
      <c r="Q187" s="222">
        <v>0</v>
      </c>
      <c r="R187" s="222">
        <f>Q187*H187</f>
        <v>0</v>
      </c>
      <c r="S187" s="222">
        <v>0</v>
      </c>
      <c r="T187" s="223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4" t="s">
        <v>128</v>
      </c>
      <c r="AT187" s="224" t="s">
        <v>124</v>
      </c>
      <c r="AU187" s="224" t="s">
        <v>83</v>
      </c>
      <c r="AY187" s="17" t="s">
        <v>121</v>
      </c>
      <c r="BE187" s="225">
        <f>IF(N187="základní",J187,0)</f>
        <v>0</v>
      </c>
      <c r="BF187" s="225">
        <f>IF(N187="snížená",J187,0)</f>
        <v>0</v>
      </c>
      <c r="BG187" s="225">
        <f>IF(N187="zákl. přenesená",J187,0)</f>
        <v>0</v>
      </c>
      <c r="BH187" s="225">
        <f>IF(N187="sníž. přenesená",J187,0)</f>
        <v>0</v>
      </c>
      <c r="BI187" s="225">
        <f>IF(N187="nulová",J187,0)</f>
        <v>0</v>
      </c>
      <c r="BJ187" s="17" t="s">
        <v>81</v>
      </c>
      <c r="BK187" s="225">
        <f>ROUND(I187*H187,2)</f>
        <v>0</v>
      </c>
      <c r="BL187" s="17" t="s">
        <v>128</v>
      </c>
      <c r="BM187" s="224" t="s">
        <v>228</v>
      </c>
    </row>
    <row r="188" s="2" customFormat="1" ht="16.30189" customHeight="1">
      <c r="A188" s="38"/>
      <c r="B188" s="39"/>
      <c r="C188" s="212" t="s">
        <v>229</v>
      </c>
      <c r="D188" s="212" t="s">
        <v>124</v>
      </c>
      <c r="E188" s="213" t="s">
        <v>230</v>
      </c>
      <c r="F188" s="214" t="s">
        <v>231</v>
      </c>
      <c r="G188" s="215" t="s">
        <v>223</v>
      </c>
      <c r="H188" s="216">
        <v>850.00800000000004</v>
      </c>
      <c r="I188" s="217"/>
      <c r="J188" s="218">
        <f>ROUND(I188*H188,2)</f>
        <v>0</v>
      </c>
      <c r="K188" s="219"/>
      <c r="L188" s="44"/>
      <c r="M188" s="220" t="s">
        <v>1</v>
      </c>
      <c r="N188" s="221" t="s">
        <v>41</v>
      </c>
      <c r="O188" s="91"/>
      <c r="P188" s="222">
        <f>O188*H188</f>
        <v>0</v>
      </c>
      <c r="Q188" s="222">
        <v>0</v>
      </c>
      <c r="R188" s="222">
        <f>Q188*H188</f>
        <v>0</v>
      </c>
      <c r="S188" s="222">
        <v>0</v>
      </c>
      <c r="T188" s="223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4" t="s">
        <v>128</v>
      </c>
      <c r="AT188" s="224" t="s">
        <v>124</v>
      </c>
      <c r="AU188" s="224" t="s">
        <v>83</v>
      </c>
      <c r="AY188" s="17" t="s">
        <v>121</v>
      </c>
      <c r="BE188" s="225">
        <f>IF(N188="základní",J188,0)</f>
        <v>0</v>
      </c>
      <c r="BF188" s="225">
        <f>IF(N188="snížená",J188,0)</f>
        <v>0</v>
      </c>
      <c r="BG188" s="225">
        <f>IF(N188="zákl. přenesená",J188,0)</f>
        <v>0</v>
      </c>
      <c r="BH188" s="225">
        <f>IF(N188="sníž. přenesená",J188,0)</f>
        <v>0</v>
      </c>
      <c r="BI188" s="225">
        <f>IF(N188="nulová",J188,0)</f>
        <v>0</v>
      </c>
      <c r="BJ188" s="17" t="s">
        <v>81</v>
      </c>
      <c r="BK188" s="225">
        <f>ROUND(I188*H188,2)</f>
        <v>0</v>
      </c>
      <c r="BL188" s="17" t="s">
        <v>128</v>
      </c>
      <c r="BM188" s="224" t="s">
        <v>232</v>
      </c>
    </row>
    <row r="189" s="13" customFormat="1">
      <c r="A189" s="13"/>
      <c r="B189" s="226"/>
      <c r="C189" s="227"/>
      <c r="D189" s="228" t="s">
        <v>130</v>
      </c>
      <c r="E189" s="229" t="s">
        <v>1</v>
      </c>
      <c r="F189" s="230" t="s">
        <v>233</v>
      </c>
      <c r="G189" s="227"/>
      <c r="H189" s="231">
        <v>850.00800000000004</v>
      </c>
      <c r="I189" s="232"/>
      <c r="J189" s="227"/>
      <c r="K189" s="227"/>
      <c r="L189" s="233"/>
      <c r="M189" s="234"/>
      <c r="N189" s="235"/>
      <c r="O189" s="235"/>
      <c r="P189" s="235"/>
      <c r="Q189" s="235"/>
      <c r="R189" s="235"/>
      <c r="S189" s="235"/>
      <c r="T189" s="236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7" t="s">
        <v>130</v>
      </c>
      <c r="AU189" s="237" t="s">
        <v>83</v>
      </c>
      <c r="AV189" s="13" t="s">
        <v>83</v>
      </c>
      <c r="AW189" s="13" t="s">
        <v>32</v>
      </c>
      <c r="AX189" s="13" t="s">
        <v>81</v>
      </c>
      <c r="AY189" s="237" t="s">
        <v>121</v>
      </c>
    </row>
    <row r="190" s="2" customFormat="1" ht="16.30189" customHeight="1">
      <c r="A190" s="38"/>
      <c r="B190" s="39"/>
      <c r="C190" s="212" t="s">
        <v>234</v>
      </c>
      <c r="D190" s="212" t="s">
        <v>124</v>
      </c>
      <c r="E190" s="213" t="s">
        <v>235</v>
      </c>
      <c r="F190" s="214" t="s">
        <v>236</v>
      </c>
      <c r="G190" s="215" t="s">
        <v>223</v>
      </c>
      <c r="H190" s="216">
        <v>35.417000000000002</v>
      </c>
      <c r="I190" s="217"/>
      <c r="J190" s="218">
        <f>ROUND(I190*H190,2)</f>
        <v>0</v>
      </c>
      <c r="K190" s="219"/>
      <c r="L190" s="44"/>
      <c r="M190" s="220" t="s">
        <v>1</v>
      </c>
      <c r="N190" s="221" t="s">
        <v>41</v>
      </c>
      <c r="O190" s="91"/>
      <c r="P190" s="222">
        <f>O190*H190</f>
        <v>0</v>
      </c>
      <c r="Q190" s="222">
        <v>0</v>
      </c>
      <c r="R190" s="222">
        <f>Q190*H190</f>
        <v>0</v>
      </c>
      <c r="S190" s="222">
        <v>0</v>
      </c>
      <c r="T190" s="223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4" t="s">
        <v>128</v>
      </c>
      <c r="AT190" s="224" t="s">
        <v>124</v>
      </c>
      <c r="AU190" s="224" t="s">
        <v>83</v>
      </c>
      <c r="AY190" s="17" t="s">
        <v>121</v>
      </c>
      <c r="BE190" s="225">
        <f>IF(N190="základní",J190,0)</f>
        <v>0</v>
      </c>
      <c r="BF190" s="225">
        <f>IF(N190="snížená",J190,0)</f>
        <v>0</v>
      </c>
      <c r="BG190" s="225">
        <f>IF(N190="zákl. přenesená",J190,0)</f>
        <v>0</v>
      </c>
      <c r="BH190" s="225">
        <f>IF(N190="sníž. přenesená",J190,0)</f>
        <v>0</v>
      </c>
      <c r="BI190" s="225">
        <f>IF(N190="nulová",J190,0)</f>
        <v>0</v>
      </c>
      <c r="BJ190" s="17" t="s">
        <v>81</v>
      </c>
      <c r="BK190" s="225">
        <f>ROUND(I190*H190,2)</f>
        <v>0</v>
      </c>
      <c r="BL190" s="17" t="s">
        <v>128</v>
      </c>
      <c r="BM190" s="224" t="s">
        <v>237</v>
      </c>
    </row>
    <row r="191" s="12" customFormat="1" ht="22.8" customHeight="1">
      <c r="A191" s="12"/>
      <c r="B191" s="196"/>
      <c r="C191" s="197"/>
      <c r="D191" s="198" t="s">
        <v>75</v>
      </c>
      <c r="E191" s="210" t="s">
        <v>238</v>
      </c>
      <c r="F191" s="210" t="s">
        <v>239</v>
      </c>
      <c r="G191" s="197"/>
      <c r="H191" s="197"/>
      <c r="I191" s="200"/>
      <c r="J191" s="211">
        <f>BK191</f>
        <v>0</v>
      </c>
      <c r="K191" s="197"/>
      <c r="L191" s="202"/>
      <c r="M191" s="203"/>
      <c r="N191" s="204"/>
      <c r="O191" s="204"/>
      <c r="P191" s="205">
        <f>P192</f>
        <v>0</v>
      </c>
      <c r="Q191" s="204"/>
      <c r="R191" s="205">
        <f>R192</f>
        <v>0</v>
      </c>
      <c r="S191" s="204"/>
      <c r="T191" s="206">
        <f>T192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07" t="s">
        <v>81</v>
      </c>
      <c r="AT191" s="208" t="s">
        <v>75</v>
      </c>
      <c r="AU191" s="208" t="s">
        <v>81</v>
      </c>
      <c r="AY191" s="207" t="s">
        <v>121</v>
      </c>
      <c r="BK191" s="209">
        <f>BK192</f>
        <v>0</v>
      </c>
    </row>
    <row r="192" s="2" customFormat="1" ht="16.30189" customHeight="1">
      <c r="A192" s="38"/>
      <c r="B192" s="39"/>
      <c r="C192" s="212" t="s">
        <v>240</v>
      </c>
      <c r="D192" s="212" t="s">
        <v>124</v>
      </c>
      <c r="E192" s="213" t="s">
        <v>241</v>
      </c>
      <c r="F192" s="214" t="s">
        <v>242</v>
      </c>
      <c r="G192" s="215" t="s">
        <v>223</v>
      </c>
      <c r="H192" s="216">
        <v>7.5460000000000003</v>
      </c>
      <c r="I192" s="217"/>
      <c r="J192" s="218">
        <f>ROUND(I192*H192,2)</f>
        <v>0</v>
      </c>
      <c r="K192" s="219"/>
      <c r="L192" s="44"/>
      <c r="M192" s="220" t="s">
        <v>1</v>
      </c>
      <c r="N192" s="221" t="s">
        <v>41</v>
      </c>
      <c r="O192" s="91"/>
      <c r="P192" s="222">
        <f>O192*H192</f>
        <v>0</v>
      </c>
      <c r="Q192" s="222">
        <v>0</v>
      </c>
      <c r="R192" s="222">
        <f>Q192*H192</f>
        <v>0</v>
      </c>
      <c r="S192" s="222">
        <v>0</v>
      </c>
      <c r="T192" s="223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4" t="s">
        <v>128</v>
      </c>
      <c r="AT192" s="224" t="s">
        <v>124</v>
      </c>
      <c r="AU192" s="224" t="s">
        <v>83</v>
      </c>
      <c r="AY192" s="17" t="s">
        <v>121</v>
      </c>
      <c r="BE192" s="225">
        <f>IF(N192="základní",J192,0)</f>
        <v>0</v>
      </c>
      <c r="BF192" s="225">
        <f>IF(N192="snížená",J192,0)</f>
        <v>0</v>
      </c>
      <c r="BG192" s="225">
        <f>IF(N192="zákl. přenesená",J192,0)</f>
        <v>0</v>
      </c>
      <c r="BH192" s="225">
        <f>IF(N192="sníž. přenesená",J192,0)</f>
        <v>0</v>
      </c>
      <c r="BI192" s="225">
        <f>IF(N192="nulová",J192,0)</f>
        <v>0</v>
      </c>
      <c r="BJ192" s="17" t="s">
        <v>81</v>
      </c>
      <c r="BK192" s="225">
        <f>ROUND(I192*H192,2)</f>
        <v>0</v>
      </c>
      <c r="BL192" s="17" t="s">
        <v>128</v>
      </c>
      <c r="BM192" s="224" t="s">
        <v>243</v>
      </c>
    </row>
    <row r="193" s="12" customFormat="1" ht="25.92" customHeight="1">
      <c r="A193" s="12"/>
      <c r="B193" s="196"/>
      <c r="C193" s="197"/>
      <c r="D193" s="198" t="s">
        <v>75</v>
      </c>
      <c r="E193" s="199" t="s">
        <v>244</v>
      </c>
      <c r="F193" s="199" t="s">
        <v>245</v>
      </c>
      <c r="G193" s="197"/>
      <c r="H193" s="197"/>
      <c r="I193" s="200"/>
      <c r="J193" s="201">
        <f>BK193</f>
        <v>0</v>
      </c>
      <c r="K193" s="197"/>
      <c r="L193" s="202"/>
      <c r="M193" s="203"/>
      <c r="N193" s="204"/>
      <c r="O193" s="204"/>
      <c r="P193" s="205">
        <f>P194+P197+P200+P210+P225</f>
        <v>0</v>
      </c>
      <c r="Q193" s="204"/>
      <c r="R193" s="205">
        <f>R194+R197+R200+R210+R225</f>
        <v>3.628082</v>
      </c>
      <c r="S193" s="204"/>
      <c r="T193" s="206">
        <f>T194+T197+T200+T210+T225</f>
        <v>1.8933749999999998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07" t="s">
        <v>83</v>
      </c>
      <c r="AT193" s="208" t="s">
        <v>75</v>
      </c>
      <c r="AU193" s="208" t="s">
        <v>76</v>
      </c>
      <c r="AY193" s="207" t="s">
        <v>121</v>
      </c>
      <c r="BK193" s="209">
        <f>BK194+BK197+BK200+BK210+BK225</f>
        <v>0</v>
      </c>
    </row>
    <row r="194" s="12" customFormat="1" ht="22.8" customHeight="1">
      <c r="A194" s="12"/>
      <c r="B194" s="196"/>
      <c r="C194" s="197"/>
      <c r="D194" s="198" t="s">
        <v>75</v>
      </c>
      <c r="E194" s="210" t="s">
        <v>246</v>
      </c>
      <c r="F194" s="210" t="s">
        <v>247</v>
      </c>
      <c r="G194" s="197"/>
      <c r="H194" s="197"/>
      <c r="I194" s="200"/>
      <c r="J194" s="211">
        <f>BK194</f>
        <v>0</v>
      </c>
      <c r="K194" s="197"/>
      <c r="L194" s="202"/>
      <c r="M194" s="203"/>
      <c r="N194" s="204"/>
      <c r="O194" s="204"/>
      <c r="P194" s="205">
        <f>SUM(P195:P196)</f>
        <v>0</v>
      </c>
      <c r="Q194" s="204"/>
      <c r="R194" s="205">
        <f>SUM(R195:R196)</f>
        <v>0</v>
      </c>
      <c r="S194" s="204"/>
      <c r="T194" s="206">
        <f>SUM(T195:T196)</f>
        <v>0.48658499999999999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07" t="s">
        <v>83</v>
      </c>
      <c r="AT194" s="208" t="s">
        <v>75</v>
      </c>
      <c r="AU194" s="208" t="s">
        <v>81</v>
      </c>
      <c r="AY194" s="207" t="s">
        <v>121</v>
      </c>
      <c r="BK194" s="209">
        <f>SUM(BK195:BK196)</f>
        <v>0</v>
      </c>
    </row>
    <row r="195" s="2" customFormat="1" ht="21.0566" customHeight="1">
      <c r="A195" s="38"/>
      <c r="B195" s="39"/>
      <c r="C195" s="212" t="s">
        <v>248</v>
      </c>
      <c r="D195" s="212" t="s">
        <v>124</v>
      </c>
      <c r="E195" s="213" t="s">
        <v>249</v>
      </c>
      <c r="F195" s="214" t="s">
        <v>250</v>
      </c>
      <c r="G195" s="215" t="s">
        <v>127</v>
      </c>
      <c r="H195" s="216">
        <v>88.469999999999999</v>
      </c>
      <c r="I195" s="217"/>
      <c r="J195" s="218">
        <f>ROUND(I195*H195,2)</f>
        <v>0</v>
      </c>
      <c r="K195" s="219"/>
      <c r="L195" s="44"/>
      <c r="M195" s="220" t="s">
        <v>1</v>
      </c>
      <c r="N195" s="221" t="s">
        <v>41</v>
      </c>
      <c r="O195" s="91"/>
      <c r="P195" s="222">
        <f>O195*H195</f>
        <v>0</v>
      </c>
      <c r="Q195" s="222">
        <v>0</v>
      </c>
      <c r="R195" s="222">
        <f>Q195*H195</f>
        <v>0</v>
      </c>
      <c r="S195" s="222">
        <v>0.0054999999999999997</v>
      </c>
      <c r="T195" s="223">
        <f>S195*H195</f>
        <v>0.48658499999999999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4" t="s">
        <v>196</v>
      </c>
      <c r="AT195" s="224" t="s">
        <v>124</v>
      </c>
      <c r="AU195" s="224" t="s">
        <v>83</v>
      </c>
      <c r="AY195" s="17" t="s">
        <v>121</v>
      </c>
      <c r="BE195" s="225">
        <f>IF(N195="základní",J195,0)</f>
        <v>0</v>
      </c>
      <c r="BF195" s="225">
        <f>IF(N195="snížená",J195,0)</f>
        <v>0</v>
      </c>
      <c r="BG195" s="225">
        <f>IF(N195="zákl. přenesená",J195,0)</f>
        <v>0</v>
      </c>
      <c r="BH195" s="225">
        <f>IF(N195="sníž. přenesená",J195,0)</f>
        <v>0</v>
      </c>
      <c r="BI195" s="225">
        <f>IF(N195="nulová",J195,0)</f>
        <v>0</v>
      </c>
      <c r="BJ195" s="17" t="s">
        <v>81</v>
      </c>
      <c r="BK195" s="225">
        <f>ROUND(I195*H195,2)</f>
        <v>0</v>
      </c>
      <c r="BL195" s="17" t="s">
        <v>196</v>
      </c>
      <c r="BM195" s="224" t="s">
        <v>251</v>
      </c>
    </row>
    <row r="196" s="13" customFormat="1">
      <c r="A196" s="13"/>
      <c r="B196" s="226"/>
      <c r="C196" s="227"/>
      <c r="D196" s="228" t="s">
        <v>130</v>
      </c>
      <c r="E196" s="229" t="s">
        <v>1</v>
      </c>
      <c r="F196" s="230" t="s">
        <v>183</v>
      </c>
      <c r="G196" s="227"/>
      <c r="H196" s="231">
        <v>88.469999999999999</v>
      </c>
      <c r="I196" s="232"/>
      <c r="J196" s="227"/>
      <c r="K196" s="227"/>
      <c r="L196" s="233"/>
      <c r="M196" s="234"/>
      <c r="N196" s="235"/>
      <c r="O196" s="235"/>
      <c r="P196" s="235"/>
      <c r="Q196" s="235"/>
      <c r="R196" s="235"/>
      <c r="S196" s="235"/>
      <c r="T196" s="236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7" t="s">
        <v>130</v>
      </c>
      <c r="AU196" s="237" t="s">
        <v>83</v>
      </c>
      <c r="AV196" s="13" t="s">
        <v>83</v>
      </c>
      <c r="AW196" s="13" t="s">
        <v>32</v>
      </c>
      <c r="AX196" s="13" t="s">
        <v>81</v>
      </c>
      <c r="AY196" s="237" t="s">
        <v>121</v>
      </c>
    </row>
    <row r="197" s="12" customFormat="1" ht="22.8" customHeight="1">
      <c r="A197" s="12"/>
      <c r="B197" s="196"/>
      <c r="C197" s="197"/>
      <c r="D197" s="198" t="s">
        <v>75</v>
      </c>
      <c r="E197" s="210" t="s">
        <v>252</v>
      </c>
      <c r="F197" s="210" t="s">
        <v>253</v>
      </c>
      <c r="G197" s="197"/>
      <c r="H197" s="197"/>
      <c r="I197" s="200"/>
      <c r="J197" s="211">
        <f>BK197</f>
        <v>0</v>
      </c>
      <c r="K197" s="197"/>
      <c r="L197" s="202"/>
      <c r="M197" s="203"/>
      <c r="N197" s="204"/>
      <c r="O197" s="204"/>
      <c r="P197" s="205">
        <f>SUM(P198:P199)</f>
        <v>0</v>
      </c>
      <c r="Q197" s="204"/>
      <c r="R197" s="205">
        <f>SUM(R198:R199)</f>
        <v>0</v>
      </c>
      <c r="S197" s="204"/>
      <c r="T197" s="206">
        <f>SUM(T198:T199)</f>
        <v>0.15399000000000002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07" t="s">
        <v>83</v>
      </c>
      <c r="AT197" s="208" t="s">
        <v>75</v>
      </c>
      <c r="AU197" s="208" t="s">
        <v>81</v>
      </c>
      <c r="AY197" s="207" t="s">
        <v>121</v>
      </c>
      <c r="BK197" s="209">
        <f>SUM(BK198:BK199)</f>
        <v>0</v>
      </c>
    </row>
    <row r="198" s="2" customFormat="1" ht="16.30189" customHeight="1">
      <c r="A198" s="38"/>
      <c r="B198" s="39"/>
      <c r="C198" s="212" t="s">
        <v>254</v>
      </c>
      <c r="D198" s="212" t="s">
        <v>124</v>
      </c>
      <c r="E198" s="213" t="s">
        <v>255</v>
      </c>
      <c r="F198" s="214" t="s">
        <v>256</v>
      </c>
      <c r="G198" s="215" t="s">
        <v>257</v>
      </c>
      <c r="H198" s="216">
        <v>87</v>
      </c>
      <c r="I198" s="217"/>
      <c r="J198" s="218">
        <f>ROUND(I198*H198,2)</f>
        <v>0</v>
      </c>
      <c r="K198" s="219"/>
      <c r="L198" s="44"/>
      <c r="M198" s="220" t="s">
        <v>1</v>
      </c>
      <c r="N198" s="221" t="s">
        <v>41</v>
      </c>
      <c r="O198" s="91"/>
      <c r="P198" s="222">
        <f>O198*H198</f>
        <v>0</v>
      </c>
      <c r="Q198" s="222">
        <v>0</v>
      </c>
      <c r="R198" s="222">
        <f>Q198*H198</f>
        <v>0</v>
      </c>
      <c r="S198" s="222">
        <v>0.0017700000000000001</v>
      </c>
      <c r="T198" s="223">
        <f>S198*H198</f>
        <v>0.15399000000000002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4" t="s">
        <v>196</v>
      </c>
      <c r="AT198" s="224" t="s">
        <v>124</v>
      </c>
      <c r="AU198" s="224" t="s">
        <v>83</v>
      </c>
      <c r="AY198" s="17" t="s">
        <v>121</v>
      </c>
      <c r="BE198" s="225">
        <f>IF(N198="základní",J198,0)</f>
        <v>0</v>
      </c>
      <c r="BF198" s="225">
        <f>IF(N198="snížená",J198,0)</f>
        <v>0</v>
      </c>
      <c r="BG198" s="225">
        <f>IF(N198="zákl. přenesená",J198,0)</f>
        <v>0</v>
      </c>
      <c r="BH198" s="225">
        <f>IF(N198="sníž. přenesená",J198,0)</f>
        <v>0</v>
      </c>
      <c r="BI198" s="225">
        <f>IF(N198="nulová",J198,0)</f>
        <v>0</v>
      </c>
      <c r="BJ198" s="17" t="s">
        <v>81</v>
      </c>
      <c r="BK198" s="225">
        <f>ROUND(I198*H198,2)</f>
        <v>0</v>
      </c>
      <c r="BL198" s="17" t="s">
        <v>196</v>
      </c>
      <c r="BM198" s="224" t="s">
        <v>258</v>
      </c>
    </row>
    <row r="199" s="13" customFormat="1">
      <c r="A199" s="13"/>
      <c r="B199" s="226"/>
      <c r="C199" s="227"/>
      <c r="D199" s="228" t="s">
        <v>130</v>
      </c>
      <c r="E199" s="229" t="s">
        <v>1</v>
      </c>
      <c r="F199" s="230" t="s">
        <v>259</v>
      </c>
      <c r="G199" s="227"/>
      <c r="H199" s="231">
        <v>87</v>
      </c>
      <c r="I199" s="232"/>
      <c r="J199" s="227"/>
      <c r="K199" s="227"/>
      <c r="L199" s="233"/>
      <c r="M199" s="234"/>
      <c r="N199" s="235"/>
      <c r="O199" s="235"/>
      <c r="P199" s="235"/>
      <c r="Q199" s="235"/>
      <c r="R199" s="235"/>
      <c r="S199" s="235"/>
      <c r="T199" s="236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7" t="s">
        <v>130</v>
      </c>
      <c r="AU199" s="237" t="s">
        <v>83</v>
      </c>
      <c r="AV199" s="13" t="s">
        <v>83</v>
      </c>
      <c r="AW199" s="13" t="s">
        <v>32</v>
      </c>
      <c r="AX199" s="13" t="s">
        <v>81</v>
      </c>
      <c r="AY199" s="237" t="s">
        <v>121</v>
      </c>
    </row>
    <row r="200" s="12" customFormat="1" ht="22.8" customHeight="1">
      <c r="A200" s="12"/>
      <c r="B200" s="196"/>
      <c r="C200" s="197"/>
      <c r="D200" s="198" t="s">
        <v>75</v>
      </c>
      <c r="E200" s="210" t="s">
        <v>260</v>
      </c>
      <c r="F200" s="210" t="s">
        <v>261</v>
      </c>
      <c r="G200" s="197"/>
      <c r="H200" s="197"/>
      <c r="I200" s="200"/>
      <c r="J200" s="211">
        <f>BK200</f>
        <v>0</v>
      </c>
      <c r="K200" s="197"/>
      <c r="L200" s="202"/>
      <c r="M200" s="203"/>
      <c r="N200" s="204"/>
      <c r="O200" s="204"/>
      <c r="P200" s="205">
        <f>SUM(P201:P209)</f>
        <v>0</v>
      </c>
      <c r="Q200" s="204"/>
      <c r="R200" s="205">
        <f>SUM(R201:R209)</f>
        <v>0.707368</v>
      </c>
      <c r="S200" s="204"/>
      <c r="T200" s="206">
        <f>SUM(T201:T209)</f>
        <v>1.2527999999999999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07" t="s">
        <v>83</v>
      </c>
      <c r="AT200" s="208" t="s">
        <v>75</v>
      </c>
      <c r="AU200" s="208" t="s">
        <v>81</v>
      </c>
      <c r="AY200" s="207" t="s">
        <v>121</v>
      </c>
      <c r="BK200" s="209">
        <f>SUM(BK201:BK209)</f>
        <v>0</v>
      </c>
    </row>
    <row r="201" s="2" customFormat="1" ht="21.0566" customHeight="1">
      <c r="A201" s="38"/>
      <c r="B201" s="39"/>
      <c r="C201" s="212" t="s">
        <v>262</v>
      </c>
      <c r="D201" s="212" t="s">
        <v>124</v>
      </c>
      <c r="E201" s="213" t="s">
        <v>263</v>
      </c>
      <c r="F201" s="214" t="s">
        <v>264</v>
      </c>
      <c r="G201" s="215" t="s">
        <v>257</v>
      </c>
      <c r="H201" s="216">
        <v>78.299999999999997</v>
      </c>
      <c r="I201" s="217"/>
      <c r="J201" s="218">
        <f>ROUND(I201*H201,2)</f>
        <v>0</v>
      </c>
      <c r="K201" s="219"/>
      <c r="L201" s="44"/>
      <c r="M201" s="220" t="s">
        <v>1</v>
      </c>
      <c r="N201" s="221" t="s">
        <v>41</v>
      </c>
      <c r="O201" s="91"/>
      <c r="P201" s="222">
        <f>O201*H201</f>
        <v>0</v>
      </c>
      <c r="Q201" s="222">
        <v>0</v>
      </c>
      <c r="R201" s="222">
        <f>Q201*H201</f>
        <v>0</v>
      </c>
      <c r="S201" s="222">
        <v>0.016</v>
      </c>
      <c r="T201" s="223">
        <f>S201*H201</f>
        <v>1.2527999999999999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24" t="s">
        <v>196</v>
      </c>
      <c r="AT201" s="224" t="s">
        <v>124</v>
      </c>
      <c r="AU201" s="224" t="s">
        <v>83</v>
      </c>
      <c r="AY201" s="17" t="s">
        <v>121</v>
      </c>
      <c r="BE201" s="225">
        <f>IF(N201="základní",J201,0)</f>
        <v>0</v>
      </c>
      <c r="BF201" s="225">
        <f>IF(N201="snížená",J201,0)</f>
        <v>0</v>
      </c>
      <c r="BG201" s="225">
        <f>IF(N201="zákl. přenesená",J201,0)</f>
        <v>0</v>
      </c>
      <c r="BH201" s="225">
        <f>IF(N201="sníž. přenesená",J201,0)</f>
        <v>0</v>
      </c>
      <c r="BI201" s="225">
        <f>IF(N201="nulová",J201,0)</f>
        <v>0</v>
      </c>
      <c r="BJ201" s="17" t="s">
        <v>81</v>
      </c>
      <c r="BK201" s="225">
        <f>ROUND(I201*H201,2)</f>
        <v>0</v>
      </c>
      <c r="BL201" s="17" t="s">
        <v>196</v>
      </c>
      <c r="BM201" s="224" t="s">
        <v>265</v>
      </c>
    </row>
    <row r="202" s="13" customFormat="1">
      <c r="A202" s="13"/>
      <c r="B202" s="226"/>
      <c r="C202" s="227"/>
      <c r="D202" s="228" t="s">
        <v>130</v>
      </c>
      <c r="E202" s="229" t="s">
        <v>1</v>
      </c>
      <c r="F202" s="230" t="s">
        <v>266</v>
      </c>
      <c r="G202" s="227"/>
      <c r="H202" s="231">
        <v>28.800000000000001</v>
      </c>
      <c r="I202" s="232"/>
      <c r="J202" s="227"/>
      <c r="K202" s="227"/>
      <c r="L202" s="233"/>
      <c r="M202" s="234"/>
      <c r="N202" s="235"/>
      <c r="O202" s="235"/>
      <c r="P202" s="235"/>
      <c r="Q202" s="235"/>
      <c r="R202" s="235"/>
      <c r="S202" s="235"/>
      <c r="T202" s="236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7" t="s">
        <v>130</v>
      </c>
      <c r="AU202" s="237" t="s">
        <v>83</v>
      </c>
      <c r="AV202" s="13" t="s">
        <v>83</v>
      </c>
      <c r="AW202" s="13" t="s">
        <v>32</v>
      </c>
      <c r="AX202" s="13" t="s">
        <v>76</v>
      </c>
      <c r="AY202" s="237" t="s">
        <v>121</v>
      </c>
    </row>
    <row r="203" s="13" customFormat="1">
      <c r="A203" s="13"/>
      <c r="B203" s="226"/>
      <c r="C203" s="227"/>
      <c r="D203" s="228" t="s">
        <v>130</v>
      </c>
      <c r="E203" s="229" t="s">
        <v>1</v>
      </c>
      <c r="F203" s="230" t="s">
        <v>267</v>
      </c>
      <c r="G203" s="227"/>
      <c r="H203" s="231">
        <v>49.5</v>
      </c>
      <c r="I203" s="232"/>
      <c r="J203" s="227"/>
      <c r="K203" s="227"/>
      <c r="L203" s="233"/>
      <c r="M203" s="234"/>
      <c r="N203" s="235"/>
      <c r="O203" s="235"/>
      <c r="P203" s="235"/>
      <c r="Q203" s="235"/>
      <c r="R203" s="235"/>
      <c r="S203" s="235"/>
      <c r="T203" s="236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7" t="s">
        <v>130</v>
      </c>
      <c r="AU203" s="237" t="s">
        <v>83</v>
      </c>
      <c r="AV203" s="13" t="s">
        <v>83</v>
      </c>
      <c r="AW203" s="13" t="s">
        <v>32</v>
      </c>
      <c r="AX203" s="13" t="s">
        <v>76</v>
      </c>
      <c r="AY203" s="237" t="s">
        <v>121</v>
      </c>
    </row>
    <row r="204" s="14" customFormat="1">
      <c r="A204" s="14"/>
      <c r="B204" s="238"/>
      <c r="C204" s="239"/>
      <c r="D204" s="228" t="s">
        <v>130</v>
      </c>
      <c r="E204" s="240" t="s">
        <v>1</v>
      </c>
      <c r="F204" s="241" t="s">
        <v>133</v>
      </c>
      <c r="G204" s="239"/>
      <c r="H204" s="242">
        <v>78.299999999999997</v>
      </c>
      <c r="I204" s="243"/>
      <c r="J204" s="239"/>
      <c r="K204" s="239"/>
      <c r="L204" s="244"/>
      <c r="M204" s="245"/>
      <c r="N204" s="246"/>
      <c r="O204" s="246"/>
      <c r="P204" s="246"/>
      <c r="Q204" s="246"/>
      <c r="R204" s="246"/>
      <c r="S204" s="246"/>
      <c r="T204" s="247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48" t="s">
        <v>130</v>
      </c>
      <c r="AU204" s="248" t="s">
        <v>83</v>
      </c>
      <c r="AV204" s="14" t="s">
        <v>128</v>
      </c>
      <c r="AW204" s="14" t="s">
        <v>32</v>
      </c>
      <c r="AX204" s="14" t="s">
        <v>81</v>
      </c>
      <c r="AY204" s="248" t="s">
        <v>121</v>
      </c>
    </row>
    <row r="205" s="2" customFormat="1" ht="21.0566" customHeight="1">
      <c r="A205" s="38"/>
      <c r="B205" s="39"/>
      <c r="C205" s="212" t="s">
        <v>268</v>
      </c>
      <c r="D205" s="212" t="s">
        <v>124</v>
      </c>
      <c r="E205" s="213" t="s">
        <v>269</v>
      </c>
      <c r="F205" s="214" t="s">
        <v>270</v>
      </c>
      <c r="G205" s="215" t="s">
        <v>257</v>
      </c>
      <c r="H205" s="216">
        <v>78.299999999999997</v>
      </c>
      <c r="I205" s="217"/>
      <c r="J205" s="218">
        <f>ROUND(I205*H205,2)</f>
        <v>0</v>
      </c>
      <c r="K205" s="219"/>
      <c r="L205" s="44"/>
      <c r="M205" s="220" t="s">
        <v>1</v>
      </c>
      <c r="N205" s="221" t="s">
        <v>41</v>
      </c>
      <c r="O205" s="91"/>
      <c r="P205" s="222">
        <f>O205*H205</f>
        <v>0</v>
      </c>
      <c r="Q205" s="222">
        <v>0.00085999999999999998</v>
      </c>
      <c r="R205" s="222">
        <f>Q205*H205</f>
        <v>0.067337999999999995</v>
      </c>
      <c r="S205" s="222">
        <v>0</v>
      </c>
      <c r="T205" s="223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4" t="s">
        <v>196</v>
      </c>
      <c r="AT205" s="224" t="s">
        <v>124</v>
      </c>
      <c r="AU205" s="224" t="s">
        <v>83</v>
      </c>
      <c r="AY205" s="17" t="s">
        <v>121</v>
      </c>
      <c r="BE205" s="225">
        <f>IF(N205="základní",J205,0)</f>
        <v>0</v>
      </c>
      <c r="BF205" s="225">
        <f>IF(N205="snížená",J205,0)</f>
        <v>0</v>
      </c>
      <c r="BG205" s="225">
        <f>IF(N205="zákl. přenesená",J205,0)</f>
        <v>0</v>
      </c>
      <c r="BH205" s="225">
        <f>IF(N205="sníž. přenesená",J205,0)</f>
        <v>0</v>
      </c>
      <c r="BI205" s="225">
        <f>IF(N205="nulová",J205,0)</f>
        <v>0</v>
      </c>
      <c r="BJ205" s="17" t="s">
        <v>81</v>
      </c>
      <c r="BK205" s="225">
        <f>ROUND(I205*H205,2)</f>
        <v>0</v>
      </c>
      <c r="BL205" s="17" t="s">
        <v>196</v>
      </c>
      <c r="BM205" s="224" t="s">
        <v>271</v>
      </c>
    </row>
    <row r="206" s="2" customFormat="1" ht="16.30189" customHeight="1">
      <c r="A206" s="38"/>
      <c r="B206" s="39"/>
      <c r="C206" s="212" t="s">
        <v>272</v>
      </c>
      <c r="D206" s="212" t="s">
        <v>124</v>
      </c>
      <c r="E206" s="213" t="s">
        <v>273</v>
      </c>
      <c r="F206" s="214" t="s">
        <v>274</v>
      </c>
      <c r="G206" s="215" t="s">
        <v>275</v>
      </c>
      <c r="H206" s="216">
        <v>640.02999999999997</v>
      </c>
      <c r="I206" s="217"/>
      <c r="J206" s="218">
        <f>ROUND(I206*H206,2)</f>
        <v>0</v>
      </c>
      <c r="K206" s="219"/>
      <c r="L206" s="44"/>
      <c r="M206" s="220" t="s">
        <v>1</v>
      </c>
      <c r="N206" s="221" t="s">
        <v>41</v>
      </c>
      <c r="O206" s="91"/>
      <c r="P206" s="222">
        <f>O206*H206</f>
        <v>0</v>
      </c>
      <c r="Q206" s="222">
        <v>0.001</v>
      </c>
      <c r="R206" s="222">
        <f>Q206*H206</f>
        <v>0.64002999999999999</v>
      </c>
      <c r="S206" s="222">
        <v>0</v>
      </c>
      <c r="T206" s="223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4" t="s">
        <v>196</v>
      </c>
      <c r="AT206" s="224" t="s">
        <v>124</v>
      </c>
      <c r="AU206" s="224" t="s">
        <v>83</v>
      </c>
      <c r="AY206" s="17" t="s">
        <v>121</v>
      </c>
      <c r="BE206" s="225">
        <f>IF(N206="základní",J206,0)</f>
        <v>0</v>
      </c>
      <c r="BF206" s="225">
        <f>IF(N206="snížená",J206,0)</f>
        <v>0</v>
      </c>
      <c r="BG206" s="225">
        <f>IF(N206="zákl. přenesená",J206,0)</f>
        <v>0</v>
      </c>
      <c r="BH206" s="225">
        <f>IF(N206="sníž. přenesená",J206,0)</f>
        <v>0</v>
      </c>
      <c r="BI206" s="225">
        <f>IF(N206="nulová",J206,0)</f>
        <v>0</v>
      </c>
      <c r="BJ206" s="17" t="s">
        <v>81</v>
      </c>
      <c r="BK206" s="225">
        <f>ROUND(I206*H206,2)</f>
        <v>0</v>
      </c>
      <c r="BL206" s="17" t="s">
        <v>196</v>
      </c>
      <c r="BM206" s="224" t="s">
        <v>276</v>
      </c>
    </row>
    <row r="207" s="13" customFormat="1">
      <c r="A207" s="13"/>
      <c r="B207" s="226"/>
      <c r="C207" s="227"/>
      <c r="D207" s="228" t="s">
        <v>130</v>
      </c>
      <c r="E207" s="229" t="s">
        <v>1</v>
      </c>
      <c r="F207" s="230" t="s">
        <v>277</v>
      </c>
      <c r="G207" s="227"/>
      <c r="H207" s="231">
        <v>592.62</v>
      </c>
      <c r="I207" s="232"/>
      <c r="J207" s="227"/>
      <c r="K207" s="227"/>
      <c r="L207" s="233"/>
      <c r="M207" s="234"/>
      <c r="N207" s="235"/>
      <c r="O207" s="235"/>
      <c r="P207" s="235"/>
      <c r="Q207" s="235"/>
      <c r="R207" s="235"/>
      <c r="S207" s="235"/>
      <c r="T207" s="236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7" t="s">
        <v>130</v>
      </c>
      <c r="AU207" s="237" t="s">
        <v>83</v>
      </c>
      <c r="AV207" s="13" t="s">
        <v>83</v>
      </c>
      <c r="AW207" s="13" t="s">
        <v>32</v>
      </c>
      <c r="AX207" s="13" t="s">
        <v>81</v>
      </c>
      <c r="AY207" s="237" t="s">
        <v>121</v>
      </c>
    </row>
    <row r="208" s="13" customFormat="1">
      <c r="A208" s="13"/>
      <c r="B208" s="226"/>
      <c r="C208" s="227"/>
      <c r="D208" s="228" t="s">
        <v>130</v>
      </c>
      <c r="E208" s="227"/>
      <c r="F208" s="230" t="s">
        <v>278</v>
      </c>
      <c r="G208" s="227"/>
      <c r="H208" s="231">
        <v>640.02999999999997</v>
      </c>
      <c r="I208" s="232"/>
      <c r="J208" s="227"/>
      <c r="K208" s="227"/>
      <c r="L208" s="233"/>
      <c r="M208" s="234"/>
      <c r="N208" s="235"/>
      <c r="O208" s="235"/>
      <c r="P208" s="235"/>
      <c r="Q208" s="235"/>
      <c r="R208" s="235"/>
      <c r="S208" s="235"/>
      <c r="T208" s="236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7" t="s">
        <v>130</v>
      </c>
      <c r="AU208" s="237" t="s">
        <v>83</v>
      </c>
      <c r="AV208" s="13" t="s">
        <v>83</v>
      </c>
      <c r="AW208" s="13" t="s">
        <v>4</v>
      </c>
      <c r="AX208" s="13" t="s">
        <v>81</v>
      </c>
      <c r="AY208" s="237" t="s">
        <v>121</v>
      </c>
    </row>
    <row r="209" s="2" customFormat="1" ht="21.0566" customHeight="1">
      <c r="A209" s="38"/>
      <c r="B209" s="39"/>
      <c r="C209" s="212" t="s">
        <v>279</v>
      </c>
      <c r="D209" s="212" t="s">
        <v>124</v>
      </c>
      <c r="E209" s="213" t="s">
        <v>280</v>
      </c>
      <c r="F209" s="214" t="s">
        <v>281</v>
      </c>
      <c r="G209" s="215" t="s">
        <v>223</v>
      </c>
      <c r="H209" s="216">
        <v>0.70699999999999996</v>
      </c>
      <c r="I209" s="217"/>
      <c r="J209" s="218">
        <f>ROUND(I209*H209,2)</f>
        <v>0</v>
      </c>
      <c r="K209" s="219"/>
      <c r="L209" s="44"/>
      <c r="M209" s="220" t="s">
        <v>1</v>
      </c>
      <c r="N209" s="221" t="s">
        <v>41</v>
      </c>
      <c r="O209" s="91"/>
      <c r="P209" s="222">
        <f>O209*H209</f>
        <v>0</v>
      </c>
      <c r="Q209" s="222">
        <v>0</v>
      </c>
      <c r="R209" s="222">
        <f>Q209*H209</f>
        <v>0</v>
      </c>
      <c r="S209" s="222">
        <v>0</v>
      </c>
      <c r="T209" s="223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4" t="s">
        <v>196</v>
      </c>
      <c r="AT209" s="224" t="s">
        <v>124</v>
      </c>
      <c r="AU209" s="224" t="s">
        <v>83</v>
      </c>
      <c r="AY209" s="17" t="s">
        <v>121</v>
      </c>
      <c r="BE209" s="225">
        <f>IF(N209="základní",J209,0)</f>
        <v>0</v>
      </c>
      <c r="BF209" s="225">
        <f>IF(N209="snížená",J209,0)</f>
        <v>0</v>
      </c>
      <c r="BG209" s="225">
        <f>IF(N209="zákl. přenesená",J209,0)</f>
        <v>0</v>
      </c>
      <c r="BH209" s="225">
        <f>IF(N209="sníž. přenesená",J209,0)</f>
        <v>0</v>
      </c>
      <c r="BI209" s="225">
        <f>IF(N209="nulová",J209,0)</f>
        <v>0</v>
      </c>
      <c r="BJ209" s="17" t="s">
        <v>81</v>
      </c>
      <c r="BK209" s="225">
        <f>ROUND(I209*H209,2)</f>
        <v>0</v>
      </c>
      <c r="BL209" s="17" t="s">
        <v>196</v>
      </c>
      <c r="BM209" s="224" t="s">
        <v>282</v>
      </c>
    </row>
    <row r="210" s="12" customFormat="1" ht="22.8" customHeight="1">
      <c r="A210" s="12"/>
      <c r="B210" s="196"/>
      <c r="C210" s="197"/>
      <c r="D210" s="198" t="s">
        <v>75</v>
      </c>
      <c r="E210" s="210" t="s">
        <v>283</v>
      </c>
      <c r="F210" s="210" t="s">
        <v>284</v>
      </c>
      <c r="G210" s="197"/>
      <c r="H210" s="197"/>
      <c r="I210" s="200"/>
      <c r="J210" s="211">
        <f>BK210</f>
        <v>0</v>
      </c>
      <c r="K210" s="197"/>
      <c r="L210" s="202"/>
      <c r="M210" s="203"/>
      <c r="N210" s="204"/>
      <c r="O210" s="204"/>
      <c r="P210" s="205">
        <f>SUM(P211:P224)</f>
        <v>0</v>
      </c>
      <c r="Q210" s="204"/>
      <c r="R210" s="205">
        <f>SUM(R211:R224)</f>
        <v>2.8361139999999998</v>
      </c>
      <c r="S210" s="204"/>
      <c r="T210" s="206">
        <f>SUM(T211:T224)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07" t="s">
        <v>83</v>
      </c>
      <c r="AT210" s="208" t="s">
        <v>75</v>
      </c>
      <c r="AU210" s="208" t="s">
        <v>81</v>
      </c>
      <c r="AY210" s="207" t="s">
        <v>121</v>
      </c>
      <c r="BK210" s="209">
        <f>SUM(BK211:BK224)</f>
        <v>0</v>
      </c>
    </row>
    <row r="211" s="2" customFormat="1" ht="21.0566" customHeight="1">
      <c r="A211" s="38"/>
      <c r="B211" s="39"/>
      <c r="C211" s="212" t="s">
        <v>285</v>
      </c>
      <c r="D211" s="212" t="s">
        <v>124</v>
      </c>
      <c r="E211" s="213" t="s">
        <v>286</v>
      </c>
      <c r="F211" s="214" t="s">
        <v>287</v>
      </c>
      <c r="G211" s="215" t="s">
        <v>257</v>
      </c>
      <c r="H211" s="216">
        <v>52</v>
      </c>
      <c r="I211" s="217"/>
      <c r="J211" s="218">
        <f>ROUND(I211*H211,2)</f>
        <v>0</v>
      </c>
      <c r="K211" s="219"/>
      <c r="L211" s="44"/>
      <c r="M211" s="220" t="s">
        <v>1</v>
      </c>
      <c r="N211" s="221" t="s">
        <v>41</v>
      </c>
      <c r="O211" s="91"/>
      <c r="P211" s="222">
        <f>O211*H211</f>
        <v>0</v>
      </c>
      <c r="Q211" s="222">
        <v>0.00058</v>
      </c>
      <c r="R211" s="222">
        <f>Q211*H211</f>
        <v>0.030159999999999999</v>
      </c>
      <c r="S211" s="222">
        <v>0</v>
      </c>
      <c r="T211" s="223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4" t="s">
        <v>196</v>
      </c>
      <c r="AT211" s="224" t="s">
        <v>124</v>
      </c>
      <c r="AU211" s="224" t="s">
        <v>83</v>
      </c>
      <c r="AY211" s="17" t="s">
        <v>121</v>
      </c>
      <c r="BE211" s="225">
        <f>IF(N211="základní",J211,0)</f>
        <v>0</v>
      </c>
      <c r="BF211" s="225">
        <f>IF(N211="snížená",J211,0)</f>
        <v>0</v>
      </c>
      <c r="BG211" s="225">
        <f>IF(N211="zákl. přenesená",J211,0)</f>
        <v>0</v>
      </c>
      <c r="BH211" s="225">
        <f>IF(N211="sníž. přenesená",J211,0)</f>
        <v>0</v>
      </c>
      <c r="BI211" s="225">
        <f>IF(N211="nulová",J211,0)</f>
        <v>0</v>
      </c>
      <c r="BJ211" s="17" t="s">
        <v>81</v>
      </c>
      <c r="BK211" s="225">
        <f>ROUND(I211*H211,2)</f>
        <v>0</v>
      </c>
      <c r="BL211" s="17" t="s">
        <v>196</v>
      </c>
      <c r="BM211" s="224" t="s">
        <v>288</v>
      </c>
    </row>
    <row r="212" s="13" customFormat="1">
      <c r="A212" s="13"/>
      <c r="B212" s="226"/>
      <c r="C212" s="227"/>
      <c r="D212" s="228" t="s">
        <v>130</v>
      </c>
      <c r="E212" s="229" t="s">
        <v>1</v>
      </c>
      <c r="F212" s="230" t="s">
        <v>289</v>
      </c>
      <c r="G212" s="227"/>
      <c r="H212" s="231">
        <v>52</v>
      </c>
      <c r="I212" s="232"/>
      <c r="J212" s="227"/>
      <c r="K212" s="227"/>
      <c r="L212" s="233"/>
      <c r="M212" s="234"/>
      <c r="N212" s="235"/>
      <c r="O212" s="235"/>
      <c r="P212" s="235"/>
      <c r="Q212" s="235"/>
      <c r="R212" s="235"/>
      <c r="S212" s="235"/>
      <c r="T212" s="236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7" t="s">
        <v>130</v>
      </c>
      <c r="AU212" s="237" t="s">
        <v>83</v>
      </c>
      <c r="AV212" s="13" t="s">
        <v>83</v>
      </c>
      <c r="AW212" s="13" t="s">
        <v>32</v>
      </c>
      <c r="AX212" s="13" t="s">
        <v>81</v>
      </c>
      <c r="AY212" s="237" t="s">
        <v>121</v>
      </c>
    </row>
    <row r="213" s="15" customFormat="1">
      <c r="A213" s="15"/>
      <c r="B213" s="249"/>
      <c r="C213" s="250"/>
      <c r="D213" s="228" t="s">
        <v>130</v>
      </c>
      <c r="E213" s="251" t="s">
        <v>1</v>
      </c>
      <c r="F213" s="252" t="s">
        <v>290</v>
      </c>
      <c r="G213" s="250"/>
      <c r="H213" s="251" t="s">
        <v>1</v>
      </c>
      <c r="I213" s="253"/>
      <c r="J213" s="250"/>
      <c r="K213" s="250"/>
      <c r="L213" s="254"/>
      <c r="M213" s="255"/>
      <c r="N213" s="256"/>
      <c r="O213" s="256"/>
      <c r="P213" s="256"/>
      <c r="Q213" s="256"/>
      <c r="R213" s="256"/>
      <c r="S213" s="256"/>
      <c r="T213" s="257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58" t="s">
        <v>130</v>
      </c>
      <c r="AU213" s="258" t="s">
        <v>83</v>
      </c>
      <c r="AV213" s="15" t="s">
        <v>81</v>
      </c>
      <c r="AW213" s="15" t="s">
        <v>32</v>
      </c>
      <c r="AX213" s="15" t="s">
        <v>76</v>
      </c>
      <c r="AY213" s="258" t="s">
        <v>121</v>
      </c>
    </row>
    <row r="214" s="2" customFormat="1" ht="21.0566" customHeight="1">
      <c r="A214" s="38"/>
      <c r="B214" s="39"/>
      <c r="C214" s="212" t="s">
        <v>291</v>
      </c>
      <c r="D214" s="212" t="s">
        <v>124</v>
      </c>
      <c r="E214" s="213" t="s">
        <v>292</v>
      </c>
      <c r="F214" s="214" t="s">
        <v>293</v>
      </c>
      <c r="G214" s="215" t="s">
        <v>127</v>
      </c>
      <c r="H214" s="216">
        <v>88.469999999999999</v>
      </c>
      <c r="I214" s="217"/>
      <c r="J214" s="218">
        <f>ROUND(I214*H214,2)</f>
        <v>0</v>
      </c>
      <c r="K214" s="219"/>
      <c r="L214" s="44"/>
      <c r="M214" s="220" t="s">
        <v>1</v>
      </c>
      <c r="N214" s="221" t="s">
        <v>41</v>
      </c>
      <c r="O214" s="91"/>
      <c r="P214" s="222">
        <f>O214*H214</f>
        <v>0</v>
      </c>
      <c r="Q214" s="222">
        <v>0.0060000000000000001</v>
      </c>
      <c r="R214" s="222">
        <f>Q214*H214</f>
        <v>0.53081999999999996</v>
      </c>
      <c r="S214" s="222">
        <v>0</v>
      </c>
      <c r="T214" s="223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24" t="s">
        <v>196</v>
      </c>
      <c r="AT214" s="224" t="s">
        <v>124</v>
      </c>
      <c r="AU214" s="224" t="s">
        <v>83</v>
      </c>
      <c r="AY214" s="17" t="s">
        <v>121</v>
      </c>
      <c r="BE214" s="225">
        <f>IF(N214="základní",J214,0)</f>
        <v>0</v>
      </c>
      <c r="BF214" s="225">
        <f>IF(N214="snížená",J214,0)</f>
        <v>0</v>
      </c>
      <c r="BG214" s="225">
        <f>IF(N214="zákl. přenesená",J214,0)</f>
        <v>0</v>
      </c>
      <c r="BH214" s="225">
        <f>IF(N214="sníž. přenesená",J214,0)</f>
        <v>0</v>
      </c>
      <c r="BI214" s="225">
        <f>IF(N214="nulová",J214,0)</f>
        <v>0</v>
      </c>
      <c r="BJ214" s="17" t="s">
        <v>81</v>
      </c>
      <c r="BK214" s="225">
        <f>ROUND(I214*H214,2)</f>
        <v>0</v>
      </c>
      <c r="BL214" s="17" t="s">
        <v>196</v>
      </c>
      <c r="BM214" s="224" t="s">
        <v>294</v>
      </c>
    </row>
    <row r="215" s="13" customFormat="1">
      <c r="A215" s="13"/>
      <c r="B215" s="226"/>
      <c r="C215" s="227"/>
      <c r="D215" s="228" t="s">
        <v>130</v>
      </c>
      <c r="E215" s="229" t="s">
        <v>1</v>
      </c>
      <c r="F215" s="230" t="s">
        <v>295</v>
      </c>
      <c r="G215" s="227"/>
      <c r="H215" s="231">
        <v>88.469999999999999</v>
      </c>
      <c r="I215" s="232"/>
      <c r="J215" s="227"/>
      <c r="K215" s="227"/>
      <c r="L215" s="233"/>
      <c r="M215" s="234"/>
      <c r="N215" s="235"/>
      <c r="O215" s="235"/>
      <c r="P215" s="235"/>
      <c r="Q215" s="235"/>
      <c r="R215" s="235"/>
      <c r="S215" s="235"/>
      <c r="T215" s="236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7" t="s">
        <v>130</v>
      </c>
      <c r="AU215" s="237" t="s">
        <v>83</v>
      </c>
      <c r="AV215" s="13" t="s">
        <v>83</v>
      </c>
      <c r="AW215" s="13" t="s">
        <v>32</v>
      </c>
      <c r="AX215" s="13" t="s">
        <v>81</v>
      </c>
      <c r="AY215" s="237" t="s">
        <v>121</v>
      </c>
    </row>
    <row r="216" s="15" customFormat="1">
      <c r="A216" s="15"/>
      <c r="B216" s="249"/>
      <c r="C216" s="250"/>
      <c r="D216" s="228" t="s">
        <v>130</v>
      </c>
      <c r="E216" s="251" t="s">
        <v>1</v>
      </c>
      <c r="F216" s="252" t="s">
        <v>290</v>
      </c>
      <c r="G216" s="250"/>
      <c r="H216" s="251" t="s">
        <v>1</v>
      </c>
      <c r="I216" s="253"/>
      <c r="J216" s="250"/>
      <c r="K216" s="250"/>
      <c r="L216" s="254"/>
      <c r="M216" s="255"/>
      <c r="N216" s="256"/>
      <c r="O216" s="256"/>
      <c r="P216" s="256"/>
      <c r="Q216" s="256"/>
      <c r="R216" s="256"/>
      <c r="S216" s="256"/>
      <c r="T216" s="257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58" t="s">
        <v>130</v>
      </c>
      <c r="AU216" s="258" t="s">
        <v>83</v>
      </c>
      <c r="AV216" s="15" t="s">
        <v>81</v>
      </c>
      <c r="AW216" s="15" t="s">
        <v>32</v>
      </c>
      <c r="AX216" s="15" t="s">
        <v>76</v>
      </c>
      <c r="AY216" s="258" t="s">
        <v>121</v>
      </c>
    </row>
    <row r="217" s="2" customFormat="1" ht="16.30189" customHeight="1">
      <c r="A217" s="38"/>
      <c r="B217" s="39"/>
      <c r="C217" s="259" t="s">
        <v>296</v>
      </c>
      <c r="D217" s="259" t="s">
        <v>297</v>
      </c>
      <c r="E217" s="260" t="s">
        <v>298</v>
      </c>
      <c r="F217" s="261" t="s">
        <v>299</v>
      </c>
      <c r="G217" s="262" t="s">
        <v>127</v>
      </c>
      <c r="H217" s="263">
        <v>103.03700000000001</v>
      </c>
      <c r="I217" s="264"/>
      <c r="J217" s="265">
        <f>ROUND(I217*H217,2)</f>
        <v>0</v>
      </c>
      <c r="K217" s="266"/>
      <c r="L217" s="267"/>
      <c r="M217" s="268" t="s">
        <v>1</v>
      </c>
      <c r="N217" s="269" t="s">
        <v>41</v>
      </c>
      <c r="O217" s="91"/>
      <c r="P217" s="222">
        <f>O217*H217</f>
        <v>0</v>
      </c>
      <c r="Q217" s="222">
        <v>0.021999999999999999</v>
      </c>
      <c r="R217" s="222">
        <f>Q217*H217</f>
        <v>2.2668140000000001</v>
      </c>
      <c r="S217" s="222">
        <v>0</v>
      </c>
      <c r="T217" s="223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24" t="s">
        <v>285</v>
      </c>
      <c r="AT217" s="224" t="s">
        <v>297</v>
      </c>
      <c r="AU217" s="224" t="s">
        <v>83</v>
      </c>
      <c r="AY217" s="17" t="s">
        <v>121</v>
      </c>
      <c r="BE217" s="225">
        <f>IF(N217="základní",J217,0)</f>
        <v>0</v>
      </c>
      <c r="BF217" s="225">
        <f>IF(N217="snížená",J217,0)</f>
        <v>0</v>
      </c>
      <c r="BG217" s="225">
        <f>IF(N217="zákl. přenesená",J217,0)</f>
        <v>0</v>
      </c>
      <c r="BH217" s="225">
        <f>IF(N217="sníž. přenesená",J217,0)</f>
        <v>0</v>
      </c>
      <c r="BI217" s="225">
        <f>IF(N217="nulová",J217,0)</f>
        <v>0</v>
      </c>
      <c r="BJ217" s="17" t="s">
        <v>81</v>
      </c>
      <c r="BK217" s="225">
        <f>ROUND(I217*H217,2)</f>
        <v>0</v>
      </c>
      <c r="BL217" s="17" t="s">
        <v>196</v>
      </c>
      <c r="BM217" s="224" t="s">
        <v>300</v>
      </c>
    </row>
    <row r="218" s="13" customFormat="1">
      <c r="A218" s="13"/>
      <c r="B218" s="226"/>
      <c r="C218" s="227"/>
      <c r="D218" s="228" t="s">
        <v>130</v>
      </c>
      <c r="E218" s="229" t="s">
        <v>1</v>
      </c>
      <c r="F218" s="230" t="s">
        <v>301</v>
      </c>
      <c r="G218" s="227"/>
      <c r="H218" s="231">
        <v>93.670000000000002</v>
      </c>
      <c r="I218" s="232"/>
      <c r="J218" s="227"/>
      <c r="K218" s="227"/>
      <c r="L218" s="233"/>
      <c r="M218" s="234"/>
      <c r="N218" s="235"/>
      <c r="O218" s="235"/>
      <c r="P218" s="235"/>
      <c r="Q218" s="235"/>
      <c r="R218" s="235"/>
      <c r="S218" s="235"/>
      <c r="T218" s="236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7" t="s">
        <v>130</v>
      </c>
      <c r="AU218" s="237" t="s">
        <v>83</v>
      </c>
      <c r="AV218" s="13" t="s">
        <v>83</v>
      </c>
      <c r="AW218" s="13" t="s">
        <v>32</v>
      </c>
      <c r="AX218" s="13" t="s">
        <v>81</v>
      </c>
      <c r="AY218" s="237" t="s">
        <v>121</v>
      </c>
    </row>
    <row r="219" s="13" customFormat="1">
      <c r="A219" s="13"/>
      <c r="B219" s="226"/>
      <c r="C219" s="227"/>
      <c r="D219" s="228" t="s">
        <v>130</v>
      </c>
      <c r="E219" s="227"/>
      <c r="F219" s="230" t="s">
        <v>302</v>
      </c>
      <c r="G219" s="227"/>
      <c r="H219" s="231">
        <v>103.03700000000001</v>
      </c>
      <c r="I219" s="232"/>
      <c r="J219" s="227"/>
      <c r="K219" s="227"/>
      <c r="L219" s="233"/>
      <c r="M219" s="234"/>
      <c r="N219" s="235"/>
      <c r="O219" s="235"/>
      <c r="P219" s="235"/>
      <c r="Q219" s="235"/>
      <c r="R219" s="235"/>
      <c r="S219" s="235"/>
      <c r="T219" s="236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7" t="s">
        <v>130</v>
      </c>
      <c r="AU219" s="237" t="s">
        <v>83</v>
      </c>
      <c r="AV219" s="13" t="s">
        <v>83</v>
      </c>
      <c r="AW219" s="13" t="s">
        <v>4</v>
      </c>
      <c r="AX219" s="13" t="s">
        <v>81</v>
      </c>
      <c r="AY219" s="237" t="s">
        <v>121</v>
      </c>
    </row>
    <row r="220" s="2" customFormat="1" ht="21.0566" customHeight="1">
      <c r="A220" s="38"/>
      <c r="B220" s="39"/>
      <c r="C220" s="212" t="s">
        <v>303</v>
      </c>
      <c r="D220" s="212" t="s">
        <v>124</v>
      </c>
      <c r="E220" s="213" t="s">
        <v>304</v>
      </c>
      <c r="F220" s="214" t="s">
        <v>305</v>
      </c>
      <c r="G220" s="215" t="s">
        <v>127</v>
      </c>
      <c r="H220" s="216">
        <v>26.039999999999999</v>
      </c>
      <c r="I220" s="217"/>
      <c r="J220" s="218">
        <f>ROUND(I220*H220,2)</f>
        <v>0</v>
      </c>
      <c r="K220" s="219"/>
      <c r="L220" s="44"/>
      <c r="M220" s="220" t="s">
        <v>1</v>
      </c>
      <c r="N220" s="221" t="s">
        <v>41</v>
      </c>
      <c r="O220" s="91"/>
      <c r="P220" s="222">
        <f>O220*H220</f>
        <v>0</v>
      </c>
      <c r="Q220" s="222">
        <v>0</v>
      </c>
      <c r="R220" s="222">
        <f>Q220*H220</f>
        <v>0</v>
      </c>
      <c r="S220" s="222">
        <v>0</v>
      </c>
      <c r="T220" s="223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24" t="s">
        <v>196</v>
      </c>
      <c r="AT220" s="224" t="s">
        <v>124</v>
      </c>
      <c r="AU220" s="224" t="s">
        <v>83</v>
      </c>
      <c r="AY220" s="17" t="s">
        <v>121</v>
      </c>
      <c r="BE220" s="225">
        <f>IF(N220="základní",J220,0)</f>
        <v>0</v>
      </c>
      <c r="BF220" s="225">
        <f>IF(N220="snížená",J220,0)</f>
        <v>0</v>
      </c>
      <c r="BG220" s="225">
        <f>IF(N220="zákl. přenesená",J220,0)</f>
        <v>0</v>
      </c>
      <c r="BH220" s="225">
        <f>IF(N220="sníž. přenesená",J220,0)</f>
        <v>0</v>
      </c>
      <c r="BI220" s="225">
        <f>IF(N220="nulová",J220,0)</f>
        <v>0</v>
      </c>
      <c r="BJ220" s="17" t="s">
        <v>81</v>
      </c>
      <c r="BK220" s="225">
        <f>ROUND(I220*H220,2)</f>
        <v>0</v>
      </c>
      <c r="BL220" s="17" t="s">
        <v>196</v>
      </c>
      <c r="BM220" s="224" t="s">
        <v>306</v>
      </c>
    </row>
    <row r="221" s="13" customFormat="1">
      <c r="A221" s="13"/>
      <c r="B221" s="226"/>
      <c r="C221" s="227"/>
      <c r="D221" s="228" t="s">
        <v>130</v>
      </c>
      <c r="E221" s="229" t="s">
        <v>1</v>
      </c>
      <c r="F221" s="230" t="s">
        <v>307</v>
      </c>
      <c r="G221" s="227"/>
      <c r="H221" s="231">
        <v>26.039999999999999</v>
      </c>
      <c r="I221" s="232"/>
      <c r="J221" s="227"/>
      <c r="K221" s="227"/>
      <c r="L221" s="233"/>
      <c r="M221" s="234"/>
      <c r="N221" s="235"/>
      <c r="O221" s="235"/>
      <c r="P221" s="235"/>
      <c r="Q221" s="235"/>
      <c r="R221" s="235"/>
      <c r="S221" s="235"/>
      <c r="T221" s="236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7" t="s">
        <v>130</v>
      </c>
      <c r="AU221" s="237" t="s">
        <v>83</v>
      </c>
      <c r="AV221" s="13" t="s">
        <v>83</v>
      </c>
      <c r="AW221" s="13" t="s">
        <v>32</v>
      </c>
      <c r="AX221" s="13" t="s">
        <v>81</v>
      </c>
      <c r="AY221" s="237" t="s">
        <v>121</v>
      </c>
    </row>
    <row r="222" s="2" customFormat="1" ht="16.30189" customHeight="1">
      <c r="A222" s="38"/>
      <c r="B222" s="39"/>
      <c r="C222" s="212" t="s">
        <v>308</v>
      </c>
      <c r="D222" s="212" t="s">
        <v>124</v>
      </c>
      <c r="E222" s="213" t="s">
        <v>309</v>
      </c>
      <c r="F222" s="214" t="s">
        <v>310</v>
      </c>
      <c r="G222" s="215" t="s">
        <v>257</v>
      </c>
      <c r="H222" s="216">
        <v>52</v>
      </c>
      <c r="I222" s="217"/>
      <c r="J222" s="218">
        <f>ROUND(I222*H222,2)</f>
        <v>0</v>
      </c>
      <c r="K222" s="219"/>
      <c r="L222" s="44"/>
      <c r="M222" s="220" t="s">
        <v>1</v>
      </c>
      <c r="N222" s="221" t="s">
        <v>41</v>
      </c>
      <c r="O222" s="91"/>
      <c r="P222" s="222">
        <f>O222*H222</f>
        <v>0</v>
      </c>
      <c r="Q222" s="222">
        <v>0.00016000000000000001</v>
      </c>
      <c r="R222" s="222">
        <f>Q222*H222</f>
        <v>0.008320000000000001</v>
      </c>
      <c r="S222" s="222">
        <v>0</v>
      </c>
      <c r="T222" s="223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24" t="s">
        <v>196</v>
      </c>
      <c r="AT222" s="224" t="s">
        <v>124</v>
      </c>
      <c r="AU222" s="224" t="s">
        <v>83</v>
      </c>
      <c r="AY222" s="17" t="s">
        <v>121</v>
      </c>
      <c r="BE222" s="225">
        <f>IF(N222="základní",J222,0)</f>
        <v>0</v>
      </c>
      <c r="BF222" s="225">
        <f>IF(N222="snížená",J222,0)</f>
        <v>0</v>
      </c>
      <c r="BG222" s="225">
        <f>IF(N222="zákl. přenesená",J222,0)</f>
        <v>0</v>
      </c>
      <c r="BH222" s="225">
        <f>IF(N222="sníž. přenesená",J222,0)</f>
        <v>0</v>
      </c>
      <c r="BI222" s="225">
        <f>IF(N222="nulová",J222,0)</f>
        <v>0</v>
      </c>
      <c r="BJ222" s="17" t="s">
        <v>81</v>
      </c>
      <c r="BK222" s="225">
        <f>ROUND(I222*H222,2)</f>
        <v>0</v>
      </c>
      <c r="BL222" s="17" t="s">
        <v>196</v>
      </c>
      <c r="BM222" s="224" t="s">
        <v>311</v>
      </c>
    </row>
    <row r="223" s="13" customFormat="1">
      <c r="A223" s="13"/>
      <c r="B223" s="226"/>
      <c r="C223" s="227"/>
      <c r="D223" s="228" t="s">
        <v>130</v>
      </c>
      <c r="E223" s="229" t="s">
        <v>1</v>
      </c>
      <c r="F223" s="230" t="s">
        <v>312</v>
      </c>
      <c r="G223" s="227"/>
      <c r="H223" s="231">
        <v>52</v>
      </c>
      <c r="I223" s="232"/>
      <c r="J223" s="227"/>
      <c r="K223" s="227"/>
      <c r="L223" s="233"/>
      <c r="M223" s="234"/>
      <c r="N223" s="235"/>
      <c r="O223" s="235"/>
      <c r="P223" s="235"/>
      <c r="Q223" s="235"/>
      <c r="R223" s="235"/>
      <c r="S223" s="235"/>
      <c r="T223" s="236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7" t="s">
        <v>130</v>
      </c>
      <c r="AU223" s="237" t="s">
        <v>83</v>
      </c>
      <c r="AV223" s="13" t="s">
        <v>83</v>
      </c>
      <c r="AW223" s="13" t="s">
        <v>32</v>
      </c>
      <c r="AX223" s="13" t="s">
        <v>81</v>
      </c>
      <c r="AY223" s="237" t="s">
        <v>121</v>
      </c>
    </row>
    <row r="224" s="2" customFormat="1" ht="21.0566" customHeight="1">
      <c r="A224" s="38"/>
      <c r="B224" s="39"/>
      <c r="C224" s="212" t="s">
        <v>313</v>
      </c>
      <c r="D224" s="212" t="s">
        <v>124</v>
      </c>
      <c r="E224" s="213" t="s">
        <v>314</v>
      </c>
      <c r="F224" s="214" t="s">
        <v>315</v>
      </c>
      <c r="G224" s="215" t="s">
        <v>223</v>
      </c>
      <c r="H224" s="216">
        <v>2.8359999999999999</v>
      </c>
      <c r="I224" s="217"/>
      <c r="J224" s="218">
        <f>ROUND(I224*H224,2)</f>
        <v>0</v>
      </c>
      <c r="K224" s="219"/>
      <c r="L224" s="44"/>
      <c r="M224" s="220" t="s">
        <v>1</v>
      </c>
      <c r="N224" s="221" t="s">
        <v>41</v>
      </c>
      <c r="O224" s="91"/>
      <c r="P224" s="222">
        <f>O224*H224</f>
        <v>0</v>
      </c>
      <c r="Q224" s="222">
        <v>0</v>
      </c>
      <c r="R224" s="222">
        <f>Q224*H224</f>
        <v>0</v>
      </c>
      <c r="S224" s="222">
        <v>0</v>
      </c>
      <c r="T224" s="223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24" t="s">
        <v>196</v>
      </c>
      <c r="AT224" s="224" t="s">
        <v>124</v>
      </c>
      <c r="AU224" s="224" t="s">
        <v>83</v>
      </c>
      <c r="AY224" s="17" t="s">
        <v>121</v>
      </c>
      <c r="BE224" s="225">
        <f>IF(N224="základní",J224,0)</f>
        <v>0</v>
      </c>
      <c r="BF224" s="225">
        <f>IF(N224="snížená",J224,0)</f>
        <v>0</v>
      </c>
      <c r="BG224" s="225">
        <f>IF(N224="zákl. přenesená",J224,0)</f>
        <v>0</v>
      </c>
      <c r="BH224" s="225">
        <f>IF(N224="sníž. přenesená",J224,0)</f>
        <v>0</v>
      </c>
      <c r="BI224" s="225">
        <f>IF(N224="nulová",J224,0)</f>
        <v>0</v>
      </c>
      <c r="BJ224" s="17" t="s">
        <v>81</v>
      </c>
      <c r="BK224" s="225">
        <f>ROUND(I224*H224,2)</f>
        <v>0</v>
      </c>
      <c r="BL224" s="17" t="s">
        <v>196</v>
      </c>
      <c r="BM224" s="224" t="s">
        <v>316</v>
      </c>
    </row>
    <row r="225" s="12" customFormat="1" ht="22.8" customHeight="1">
      <c r="A225" s="12"/>
      <c r="B225" s="196"/>
      <c r="C225" s="197"/>
      <c r="D225" s="198" t="s">
        <v>75</v>
      </c>
      <c r="E225" s="210" t="s">
        <v>317</v>
      </c>
      <c r="F225" s="210" t="s">
        <v>318</v>
      </c>
      <c r="G225" s="197"/>
      <c r="H225" s="197"/>
      <c r="I225" s="200"/>
      <c r="J225" s="211">
        <f>BK225</f>
        <v>0</v>
      </c>
      <c r="K225" s="197"/>
      <c r="L225" s="202"/>
      <c r="M225" s="203"/>
      <c r="N225" s="204"/>
      <c r="O225" s="204"/>
      <c r="P225" s="205">
        <f>SUM(P226:P239)</f>
        <v>0</v>
      </c>
      <c r="Q225" s="204"/>
      <c r="R225" s="205">
        <f>SUM(R226:R239)</f>
        <v>0.084600000000000009</v>
      </c>
      <c r="S225" s="204"/>
      <c r="T225" s="206">
        <f>SUM(T226:T239)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07" t="s">
        <v>83</v>
      </c>
      <c r="AT225" s="208" t="s">
        <v>75</v>
      </c>
      <c r="AU225" s="208" t="s">
        <v>81</v>
      </c>
      <c r="AY225" s="207" t="s">
        <v>121</v>
      </c>
      <c r="BK225" s="209">
        <f>SUM(BK226:BK239)</f>
        <v>0</v>
      </c>
    </row>
    <row r="226" s="2" customFormat="1" ht="16.30189" customHeight="1">
      <c r="A226" s="38"/>
      <c r="B226" s="39"/>
      <c r="C226" s="212" t="s">
        <v>319</v>
      </c>
      <c r="D226" s="212" t="s">
        <v>124</v>
      </c>
      <c r="E226" s="213" t="s">
        <v>320</v>
      </c>
      <c r="F226" s="214" t="s">
        <v>321</v>
      </c>
      <c r="G226" s="215" t="s">
        <v>127</v>
      </c>
      <c r="H226" s="216">
        <v>152.28</v>
      </c>
      <c r="I226" s="217"/>
      <c r="J226" s="218">
        <f>ROUND(I226*H226,2)</f>
        <v>0</v>
      </c>
      <c r="K226" s="219"/>
      <c r="L226" s="44"/>
      <c r="M226" s="220" t="s">
        <v>1</v>
      </c>
      <c r="N226" s="221" t="s">
        <v>41</v>
      </c>
      <c r="O226" s="91"/>
      <c r="P226" s="222">
        <f>O226*H226</f>
        <v>0</v>
      </c>
      <c r="Q226" s="222">
        <v>6.9999999999999994E-05</v>
      </c>
      <c r="R226" s="222">
        <f>Q226*H226</f>
        <v>0.0106596</v>
      </c>
      <c r="S226" s="222">
        <v>0</v>
      </c>
      <c r="T226" s="223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24" t="s">
        <v>196</v>
      </c>
      <c r="AT226" s="224" t="s">
        <v>124</v>
      </c>
      <c r="AU226" s="224" t="s">
        <v>83</v>
      </c>
      <c r="AY226" s="17" t="s">
        <v>121</v>
      </c>
      <c r="BE226" s="225">
        <f>IF(N226="základní",J226,0)</f>
        <v>0</v>
      </c>
      <c r="BF226" s="225">
        <f>IF(N226="snížená",J226,0)</f>
        <v>0</v>
      </c>
      <c r="BG226" s="225">
        <f>IF(N226="zákl. přenesená",J226,0)</f>
        <v>0</v>
      </c>
      <c r="BH226" s="225">
        <f>IF(N226="sníž. přenesená",J226,0)</f>
        <v>0</v>
      </c>
      <c r="BI226" s="225">
        <f>IF(N226="nulová",J226,0)</f>
        <v>0</v>
      </c>
      <c r="BJ226" s="17" t="s">
        <v>81</v>
      </c>
      <c r="BK226" s="225">
        <f>ROUND(I226*H226,2)</f>
        <v>0</v>
      </c>
      <c r="BL226" s="17" t="s">
        <v>196</v>
      </c>
      <c r="BM226" s="224" t="s">
        <v>322</v>
      </c>
    </row>
    <row r="227" s="15" customFormat="1">
      <c r="A227" s="15"/>
      <c r="B227" s="249"/>
      <c r="C227" s="250"/>
      <c r="D227" s="228" t="s">
        <v>130</v>
      </c>
      <c r="E227" s="251" t="s">
        <v>1</v>
      </c>
      <c r="F227" s="252" t="s">
        <v>323</v>
      </c>
      <c r="G227" s="250"/>
      <c r="H227" s="251" t="s">
        <v>1</v>
      </c>
      <c r="I227" s="253"/>
      <c r="J227" s="250"/>
      <c r="K227" s="250"/>
      <c r="L227" s="254"/>
      <c r="M227" s="255"/>
      <c r="N227" s="256"/>
      <c r="O227" s="256"/>
      <c r="P227" s="256"/>
      <c r="Q227" s="256"/>
      <c r="R227" s="256"/>
      <c r="S227" s="256"/>
      <c r="T227" s="257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58" t="s">
        <v>130</v>
      </c>
      <c r="AU227" s="258" t="s">
        <v>83</v>
      </c>
      <c r="AV227" s="15" t="s">
        <v>81</v>
      </c>
      <c r="AW227" s="15" t="s">
        <v>32</v>
      </c>
      <c r="AX227" s="15" t="s">
        <v>76</v>
      </c>
      <c r="AY227" s="258" t="s">
        <v>121</v>
      </c>
    </row>
    <row r="228" s="13" customFormat="1">
      <c r="A228" s="13"/>
      <c r="B228" s="226"/>
      <c r="C228" s="227"/>
      <c r="D228" s="228" t="s">
        <v>130</v>
      </c>
      <c r="E228" s="229" t="s">
        <v>1</v>
      </c>
      <c r="F228" s="230" t="s">
        <v>324</v>
      </c>
      <c r="G228" s="227"/>
      <c r="H228" s="231">
        <v>51.840000000000003</v>
      </c>
      <c r="I228" s="232"/>
      <c r="J228" s="227"/>
      <c r="K228" s="227"/>
      <c r="L228" s="233"/>
      <c r="M228" s="234"/>
      <c r="N228" s="235"/>
      <c r="O228" s="235"/>
      <c r="P228" s="235"/>
      <c r="Q228" s="235"/>
      <c r="R228" s="235"/>
      <c r="S228" s="235"/>
      <c r="T228" s="236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7" t="s">
        <v>130</v>
      </c>
      <c r="AU228" s="237" t="s">
        <v>83</v>
      </c>
      <c r="AV228" s="13" t="s">
        <v>83</v>
      </c>
      <c r="AW228" s="13" t="s">
        <v>32</v>
      </c>
      <c r="AX228" s="13" t="s">
        <v>76</v>
      </c>
      <c r="AY228" s="237" t="s">
        <v>121</v>
      </c>
    </row>
    <row r="229" s="13" customFormat="1">
      <c r="A229" s="13"/>
      <c r="B229" s="226"/>
      <c r="C229" s="227"/>
      <c r="D229" s="228" t="s">
        <v>130</v>
      </c>
      <c r="E229" s="229" t="s">
        <v>1</v>
      </c>
      <c r="F229" s="230" t="s">
        <v>325</v>
      </c>
      <c r="G229" s="227"/>
      <c r="H229" s="231">
        <v>89.099999999999994</v>
      </c>
      <c r="I229" s="232"/>
      <c r="J229" s="227"/>
      <c r="K229" s="227"/>
      <c r="L229" s="233"/>
      <c r="M229" s="234"/>
      <c r="N229" s="235"/>
      <c r="O229" s="235"/>
      <c r="P229" s="235"/>
      <c r="Q229" s="235"/>
      <c r="R229" s="235"/>
      <c r="S229" s="235"/>
      <c r="T229" s="236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7" t="s">
        <v>130</v>
      </c>
      <c r="AU229" s="237" t="s">
        <v>83</v>
      </c>
      <c r="AV229" s="13" t="s">
        <v>83</v>
      </c>
      <c r="AW229" s="13" t="s">
        <v>32</v>
      </c>
      <c r="AX229" s="13" t="s">
        <v>76</v>
      </c>
      <c r="AY229" s="237" t="s">
        <v>121</v>
      </c>
    </row>
    <row r="230" s="13" customFormat="1">
      <c r="A230" s="13"/>
      <c r="B230" s="226"/>
      <c r="C230" s="227"/>
      <c r="D230" s="228" t="s">
        <v>130</v>
      </c>
      <c r="E230" s="229" t="s">
        <v>1</v>
      </c>
      <c r="F230" s="230" t="s">
        <v>326</v>
      </c>
      <c r="G230" s="227"/>
      <c r="H230" s="231">
        <v>11.34</v>
      </c>
      <c r="I230" s="232"/>
      <c r="J230" s="227"/>
      <c r="K230" s="227"/>
      <c r="L230" s="233"/>
      <c r="M230" s="234"/>
      <c r="N230" s="235"/>
      <c r="O230" s="235"/>
      <c r="P230" s="235"/>
      <c r="Q230" s="235"/>
      <c r="R230" s="235"/>
      <c r="S230" s="235"/>
      <c r="T230" s="236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7" t="s">
        <v>130</v>
      </c>
      <c r="AU230" s="237" t="s">
        <v>83</v>
      </c>
      <c r="AV230" s="13" t="s">
        <v>83</v>
      </c>
      <c r="AW230" s="13" t="s">
        <v>32</v>
      </c>
      <c r="AX230" s="13" t="s">
        <v>76</v>
      </c>
      <c r="AY230" s="237" t="s">
        <v>121</v>
      </c>
    </row>
    <row r="231" s="14" customFormat="1">
      <c r="A231" s="14"/>
      <c r="B231" s="238"/>
      <c r="C231" s="239"/>
      <c r="D231" s="228" t="s">
        <v>130</v>
      </c>
      <c r="E231" s="240" t="s">
        <v>1</v>
      </c>
      <c r="F231" s="241" t="s">
        <v>133</v>
      </c>
      <c r="G231" s="239"/>
      <c r="H231" s="242">
        <v>152.28</v>
      </c>
      <c r="I231" s="243"/>
      <c r="J231" s="239"/>
      <c r="K231" s="239"/>
      <c r="L231" s="244"/>
      <c r="M231" s="245"/>
      <c r="N231" s="246"/>
      <c r="O231" s="246"/>
      <c r="P231" s="246"/>
      <c r="Q231" s="246"/>
      <c r="R231" s="246"/>
      <c r="S231" s="246"/>
      <c r="T231" s="247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8" t="s">
        <v>130</v>
      </c>
      <c r="AU231" s="248" t="s">
        <v>83</v>
      </c>
      <c r="AV231" s="14" t="s">
        <v>128</v>
      </c>
      <c r="AW231" s="14" t="s">
        <v>32</v>
      </c>
      <c r="AX231" s="14" t="s">
        <v>81</v>
      </c>
      <c r="AY231" s="248" t="s">
        <v>121</v>
      </c>
    </row>
    <row r="232" s="2" customFormat="1" ht="16.30189" customHeight="1">
      <c r="A232" s="38"/>
      <c r="B232" s="39"/>
      <c r="C232" s="212" t="s">
        <v>327</v>
      </c>
      <c r="D232" s="212" t="s">
        <v>124</v>
      </c>
      <c r="E232" s="213" t="s">
        <v>328</v>
      </c>
      <c r="F232" s="214" t="s">
        <v>329</v>
      </c>
      <c r="G232" s="215" t="s">
        <v>127</v>
      </c>
      <c r="H232" s="216">
        <v>194.58000000000001</v>
      </c>
      <c r="I232" s="217"/>
      <c r="J232" s="218">
        <f>ROUND(I232*H232,2)</f>
        <v>0</v>
      </c>
      <c r="K232" s="219"/>
      <c r="L232" s="44"/>
      <c r="M232" s="220" t="s">
        <v>1</v>
      </c>
      <c r="N232" s="221" t="s">
        <v>41</v>
      </c>
      <c r="O232" s="91"/>
      <c r="P232" s="222">
        <f>O232*H232</f>
        <v>0</v>
      </c>
      <c r="Q232" s="222">
        <v>0.00013999999999999999</v>
      </c>
      <c r="R232" s="222">
        <f>Q232*H232</f>
        <v>0.0272412</v>
      </c>
      <c r="S232" s="222">
        <v>0</v>
      </c>
      <c r="T232" s="223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24" t="s">
        <v>196</v>
      </c>
      <c r="AT232" s="224" t="s">
        <v>124</v>
      </c>
      <c r="AU232" s="224" t="s">
        <v>83</v>
      </c>
      <c r="AY232" s="17" t="s">
        <v>121</v>
      </c>
      <c r="BE232" s="225">
        <f>IF(N232="základní",J232,0)</f>
        <v>0</v>
      </c>
      <c r="BF232" s="225">
        <f>IF(N232="snížená",J232,0)</f>
        <v>0</v>
      </c>
      <c r="BG232" s="225">
        <f>IF(N232="zákl. přenesená",J232,0)</f>
        <v>0</v>
      </c>
      <c r="BH232" s="225">
        <f>IF(N232="sníž. přenesená",J232,0)</f>
        <v>0</v>
      </c>
      <c r="BI232" s="225">
        <f>IF(N232="nulová",J232,0)</f>
        <v>0</v>
      </c>
      <c r="BJ232" s="17" t="s">
        <v>81</v>
      </c>
      <c r="BK232" s="225">
        <f>ROUND(I232*H232,2)</f>
        <v>0</v>
      </c>
      <c r="BL232" s="17" t="s">
        <v>196</v>
      </c>
      <c r="BM232" s="224" t="s">
        <v>330</v>
      </c>
    </row>
    <row r="233" s="15" customFormat="1">
      <c r="A233" s="15"/>
      <c r="B233" s="249"/>
      <c r="C233" s="250"/>
      <c r="D233" s="228" t="s">
        <v>130</v>
      </c>
      <c r="E233" s="251" t="s">
        <v>1</v>
      </c>
      <c r="F233" s="252" t="s">
        <v>331</v>
      </c>
      <c r="G233" s="250"/>
      <c r="H233" s="251" t="s">
        <v>1</v>
      </c>
      <c r="I233" s="253"/>
      <c r="J233" s="250"/>
      <c r="K233" s="250"/>
      <c r="L233" s="254"/>
      <c r="M233" s="255"/>
      <c r="N233" s="256"/>
      <c r="O233" s="256"/>
      <c r="P233" s="256"/>
      <c r="Q233" s="256"/>
      <c r="R233" s="256"/>
      <c r="S233" s="256"/>
      <c r="T233" s="257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58" t="s">
        <v>130</v>
      </c>
      <c r="AU233" s="258" t="s">
        <v>83</v>
      </c>
      <c r="AV233" s="15" t="s">
        <v>81</v>
      </c>
      <c r="AW233" s="15" t="s">
        <v>32</v>
      </c>
      <c r="AX233" s="15" t="s">
        <v>76</v>
      </c>
      <c r="AY233" s="258" t="s">
        <v>121</v>
      </c>
    </row>
    <row r="234" s="13" customFormat="1">
      <c r="A234" s="13"/>
      <c r="B234" s="226"/>
      <c r="C234" s="227"/>
      <c r="D234" s="228" t="s">
        <v>130</v>
      </c>
      <c r="E234" s="229" t="s">
        <v>1</v>
      </c>
      <c r="F234" s="230" t="s">
        <v>332</v>
      </c>
      <c r="G234" s="227"/>
      <c r="H234" s="231">
        <v>66.239999999999995</v>
      </c>
      <c r="I234" s="232"/>
      <c r="J234" s="227"/>
      <c r="K234" s="227"/>
      <c r="L234" s="233"/>
      <c r="M234" s="234"/>
      <c r="N234" s="235"/>
      <c r="O234" s="235"/>
      <c r="P234" s="235"/>
      <c r="Q234" s="235"/>
      <c r="R234" s="235"/>
      <c r="S234" s="235"/>
      <c r="T234" s="236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7" t="s">
        <v>130</v>
      </c>
      <c r="AU234" s="237" t="s">
        <v>83</v>
      </c>
      <c r="AV234" s="13" t="s">
        <v>83</v>
      </c>
      <c r="AW234" s="13" t="s">
        <v>32</v>
      </c>
      <c r="AX234" s="13" t="s">
        <v>76</v>
      </c>
      <c r="AY234" s="237" t="s">
        <v>121</v>
      </c>
    </row>
    <row r="235" s="13" customFormat="1">
      <c r="A235" s="13"/>
      <c r="B235" s="226"/>
      <c r="C235" s="227"/>
      <c r="D235" s="228" t="s">
        <v>130</v>
      </c>
      <c r="E235" s="229" t="s">
        <v>1</v>
      </c>
      <c r="F235" s="230" t="s">
        <v>333</v>
      </c>
      <c r="G235" s="227"/>
      <c r="H235" s="231">
        <v>113.84999999999999</v>
      </c>
      <c r="I235" s="232"/>
      <c r="J235" s="227"/>
      <c r="K235" s="227"/>
      <c r="L235" s="233"/>
      <c r="M235" s="234"/>
      <c r="N235" s="235"/>
      <c r="O235" s="235"/>
      <c r="P235" s="235"/>
      <c r="Q235" s="235"/>
      <c r="R235" s="235"/>
      <c r="S235" s="235"/>
      <c r="T235" s="236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7" t="s">
        <v>130</v>
      </c>
      <c r="AU235" s="237" t="s">
        <v>83</v>
      </c>
      <c r="AV235" s="13" t="s">
        <v>83</v>
      </c>
      <c r="AW235" s="13" t="s">
        <v>32</v>
      </c>
      <c r="AX235" s="13" t="s">
        <v>76</v>
      </c>
      <c r="AY235" s="237" t="s">
        <v>121</v>
      </c>
    </row>
    <row r="236" s="13" customFormat="1">
      <c r="A236" s="13"/>
      <c r="B236" s="226"/>
      <c r="C236" s="227"/>
      <c r="D236" s="228" t="s">
        <v>130</v>
      </c>
      <c r="E236" s="229" t="s">
        <v>1</v>
      </c>
      <c r="F236" s="230" t="s">
        <v>334</v>
      </c>
      <c r="G236" s="227"/>
      <c r="H236" s="231">
        <v>14.49</v>
      </c>
      <c r="I236" s="232"/>
      <c r="J236" s="227"/>
      <c r="K236" s="227"/>
      <c r="L236" s="233"/>
      <c r="M236" s="234"/>
      <c r="N236" s="235"/>
      <c r="O236" s="235"/>
      <c r="P236" s="235"/>
      <c r="Q236" s="235"/>
      <c r="R236" s="235"/>
      <c r="S236" s="235"/>
      <c r="T236" s="236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7" t="s">
        <v>130</v>
      </c>
      <c r="AU236" s="237" t="s">
        <v>83</v>
      </c>
      <c r="AV236" s="13" t="s">
        <v>83</v>
      </c>
      <c r="AW236" s="13" t="s">
        <v>32</v>
      </c>
      <c r="AX236" s="13" t="s">
        <v>76</v>
      </c>
      <c r="AY236" s="237" t="s">
        <v>121</v>
      </c>
    </row>
    <row r="237" s="14" customFormat="1">
      <c r="A237" s="14"/>
      <c r="B237" s="238"/>
      <c r="C237" s="239"/>
      <c r="D237" s="228" t="s">
        <v>130</v>
      </c>
      <c r="E237" s="240" t="s">
        <v>1</v>
      </c>
      <c r="F237" s="241" t="s">
        <v>133</v>
      </c>
      <c r="G237" s="239"/>
      <c r="H237" s="242">
        <v>194.57999999999998</v>
      </c>
      <c r="I237" s="243"/>
      <c r="J237" s="239"/>
      <c r="K237" s="239"/>
      <c r="L237" s="244"/>
      <c r="M237" s="245"/>
      <c r="N237" s="246"/>
      <c r="O237" s="246"/>
      <c r="P237" s="246"/>
      <c r="Q237" s="246"/>
      <c r="R237" s="246"/>
      <c r="S237" s="246"/>
      <c r="T237" s="247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48" t="s">
        <v>130</v>
      </c>
      <c r="AU237" s="248" t="s">
        <v>83</v>
      </c>
      <c r="AV237" s="14" t="s">
        <v>128</v>
      </c>
      <c r="AW237" s="14" t="s">
        <v>32</v>
      </c>
      <c r="AX237" s="14" t="s">
        <v>81</v>
      </c>
      <c r="AY237" s="248" t="s">
        <v>121</v>
      </c>
    </row>
    <row r="238" s="2" customFormat="1" ht="16.30189" customHeight="1">
      <c r="A238" s="38"/>
      <c r="B238" s="39"/>
      <c r="C238" s="212" t="s">
        <v>335</v>
      </c>
      <c r="D238" s="212" t="s">
        <v>124</v>
      </c>
      <c r="E238" s="213" t="s">
        <v>336</v>
      </c>
      <c r="F238" s="214" t="s">
        <v>337</v>
      </c>
      <c r="G238" s="215" t="s">
        <v>127</v>
      </c>
      <c r="H238" s="216">
        <v>389.16000000000002</v>
      </c>
      <c r="I238" s="217"/>
      <c r="J238" s="218">
        <f>ROUND(I238*H238,2)</f>
        <v>0</v>
      </c>
      <c r="K238" s="219"/>
      <c r="L238" s="44"/>
      <c r="M238" s="220" t="s">
        <v>1</v>
      </c>
      <c r="N238" s="221" t="s">
        <v>41</v>
      </c>
      <c r="O238" s="91"/>
      <c r="P238" s="222">
        <f>O238*H238</f>
        <v>0</v>
      </c>
      <c r="Q238" s="222">
        <v>0.00012</v>
      </c>
      <c r="R238" s="222">
        <f>Q238*H238</f>
        <v>0.046699200000000003</v>
      </c>
      <c r="S238" s="222">
        <v>0</v>
      </c>
      <c r="T238" s="223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24" t="s">
        <v>196</v>
      </c>
      <c r="AT238" s="224" t="s">
        <v>124</v>
      </c>
      <c r="AU238" s="224" t="s">
        <v>83</v>
      </c>
      <c r="AY238" s="17" t="s">
        <v>121</v>
      </c>
      <c r="BE238" s="225">
        <f>IF(N238="základní",J238,0)</f>
        <v>0</v>
      </c>
      <c r="BF238" s="225">
        <f>IF(N238="snížená",J238,0)</f>
        <v>0</v>
      </c>
      <c r="BG238" s="225">
        <f>IF(N238="zákl. přenesená",J238,0)</f>
        <v>0</v>
      </c>
      <c r="BH238" s="225">
        <f>IF(N238="sníž. přenesená",J238,0)</f>
        <v>0</v>
      </c>
      <c r="BI238" s="225">
        <f>IF(N238="nulová",J238,0)</f>
        <v>0</v>
      </c>
      <c r="BJ238" s="17" t="s">
        <v>81</v>
      </c>
      <c r="BK238" s="225">
        <f>ROUND(I238*H238,2)</f>
        <v>0</v>
      </c>
      <c r="BL238" s="17" t="s">
        <v>196</v>
      </c>
      <c r="BM238" s="224" t="s">
        <v>338</v>
      </c>
    </row>
    <row r="239" s="13" customFormat="1">
      <c r="A239" s="13"/>
      <c r="B239" s="226"/>
      <c r="C239" s="227"/>
      <c r="D239" s="228" t="s">
        <v>130</v>
      </c>
      <c r="E239" s="229" t="s">
        <v>1</v>
      </c>
      <c r="F239" s="230" t="s">
        <v>339</v>
      </c>
      <c r="G239" s="227"/>
      <c r="H239" s="231">
        <v>389.16000000000002</v>
      </c>
      <c r="I239" s="232"/>
      <c r="J239" s="227"/>
      <c r="K239" s="227"/>
      <c r="L239" s="233"/>
      <c r="M239" s="234"/>
      <c r="N239" s="235"/>
      <c r="O239" s="235"/>
      <c r="P239" s="235"/>
      <c r="Q239" s="235"/>
      <c r="R239" s="235"/>
      <c r="S239" s="235"/>
      <c r="T239" s="236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7" t="s">
        <v>130</v>
      </c>
      <c r="AU239" s="237" t="s">
        <v>83</v>
      </c>
      <c r="AV239" s="13" t="s">
        <v>83</v>
      </c>
      <c r="AW239" s="13" t="s">
        <v>32</v>
      </c>
      <c r="AX239" s="13" t="s">
        <v>81</v>
      </c>
      <c r="AY239" s="237" t="s">
        <v>121</v>
      </c>
    </row>
    <row r="240" s="12" customFormat="1" ht="25.92" customHeight="1">
      <c r="A240" s="12"/>
      <c r="B240" s="196"/>
      <c r="C240" s="197"/>
      <c r="D240" s="198" t="s">
        <v>75</v>
      </c>
      <c r="E240" s="199" t="s">
        <v>340</v>
      </c>
      <c r="F240" s="199" t="s">
        <v>341</v>
      </c>
      <c r="G240" s="197"/>
      <c r="H240" s="197"/>
      <c r="I240" s="200"/>
      <c r="J240" s="201">
        <f>BK240</f>
        <v>0</v>
      </c>
      <c r="K240" s="197"/>
      <c r="L240" s="202"/>
      <c r="M240" s="203"/>
      <c r="N240" s="204"/>
      <c r="O240" s="204"/>
      <c r="P240" s="205">
        <f>SUM(P241:P251)</f>
        <v>0</v>
      </c>
      <c r="Q240" s="204"/>
      <c r="R240" s="205">
        <f>SUM(R241:R251)</f>
        <v>0</v>
      </c>
      <c r="S240" s="204"/>
      <c r="T240" s="206">
        <f>SUM(T241:T251)</f>
        <v>0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207" t="s">
        <v>128</v>
      </c>
      <c r="AT240" s="208" t="s">
        <v>75</v>
      </c>
      <c r="AU240" s="208" t="s">
        <v>76</v>
      </c>
      <c r="AY240" s="207" t="s">
        <v>121</v>
      </c>
      <c r="BK240" s="209">
        <f>SUM(BK241:BK251)</f>
        <v>0</v>
      </c>
    </row>
    <row r="241" s="2" customFormat="1" ht="21.0566" customHeight="1">
      <c r="A241" s="38"/>
      <c r="B241" s="39"/>
      <c r="C241" s="212" t="s">
        <v>342</v>
      </c>
      <c r="D241" s="212" t="s">
        <v>124</v>
      </c>
      <c r="E241" s="213" t="s">
        <v>343</v>
      </c>
      <c r="F241" s="214" t="s">
        <v>344</v>
      </c>
      <c r="G241" s="215" t="s">
        <v>257</v>
      </c>
      <c r="H241" s="216">
        <v>178</v>
      </c>
      <c r="I241" s="217"/>
      <c r="J241" s="218">
        <f>ROUND(I241*H241,2)</f>
        <v>0</v>
      </c>
      <c r="K241" s="219"/>
      <c r="L241" s="44"/>
      <c r="M241" s="220" t="s">
        <v>1</v>
      </c>
      <c r="N241" s="221" t="s">
        <v>41</v>
      </c>
      <c r="O241" s="91"/>
      <c r="P241" s="222">
        <f>O241*H241</f>
        <v>0</v>
      </c>
      <c r="Q241" s="222">
        <v>0</v>
      </c>
      <c r="R241" s="222">
        <f>Q241*H241</f>
        <v>0</v>
      </c>
      <c r="S241" s="222">
        <v>0</v>
      </c>
      <c r="T241" s="223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24" t="s">
        <v>196</v>
      </c>
      <c r="AT241" s="224" t="s">
        <v>124</v>
      </c>
      <c r="AU241" s="224" t="s">
        <v>81</v>
      </c>
      <c r="AY241" s="17" t="s">
        <v>121</v>
      </c>
      <c r="BE241" s="225">
        <f>IF(N241="základní",J241,0)</f>
        <v>0</v>
      </c>
      <c r="BF241" s="225">
        <f>IF(N241="snížená",J241,0)</f>
        <v>0</v>
      </c>
      <c r="BG241" s="225">
        <f>IF(N241="zákl. přenesená",J241,0)</f>
        <v>0</v>
      </c>
      <c r="BH241" s="225">
        <f>IF(N241="sníž. přenesená",J241,0)</f>
        <v>0</v>
      </c>
      <c r="BI241" s="225">
        <f>IF(N241="nulová",J241,0)</f>
        <v>0</v>
      </c>
      <c r="BJ241" s="17" t="s">
        <v>81</v>
      </c>
      <c r="BK241" s="225">
        <f>ROUND(I241*H241,2)</f>
        <v>0</v>
      </c>
      <c r="BL241" s="17" t="s">
        <v>196</v>
      </c>
      <c r="BM241" s="224" t="s">
        <v>345</v>
      </c>
    </row>
    <row r="242" s="2" customFormat="1" ht="16.30189" customHeight="1">
      <c r="A242" s="38"/>
      <c r="B242" s="39"/>
      <c r="C242" s="212" t="s">
        <v>346</v>
      </c>
      <c r="D242" s="212" t="s">
        <v>124</v>
      </c>
      <c r="E242" s="213" t="s">
        <v>347</v>
      </c>
      <c r="F242" s="214" t="s">
        <v>348</v>
      </c>
      <c r="G242" s="215" t="s">
        <v>257</v>
      </c>
      <c r="H242" s="216">
        <v>139</v>
      </c>
      <c r="I242" s="217"/>
      <c r="J242" s="218">
        <f>ROUND(I242*H242,2)</f>
        <v>0</v>
      </c>
      <c r="K242" s="219"/>
      <c r="L242" s="44"/>
      <c r="M242" s="220" t="s">
        <v>1</v>
      </c>
      <c r="N242" s="221" t="s">
        <v>41</v>
      </c>
      <c r="O242" s="91"/>
      <c r="P242" s="222">
        <f>O242*H242</f>
        <v>0</v>
      </c>
      <c r="Q242" s="222">
        <v>0</v>
      </c>
      <c r="R242" s="222">
        <f>Q242*H242</f>
        <v>0</v>
      </c>
      <c r="S242" s="222">
        <v>0</v>
      </c>
      <c r="T242" s="223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24" t="s">
        <v>196</v>
      </c>
      <c r="AT242" s="224" t="s">
        <v>124</v>
      </c>
      <c r="AU242" s="224" t="s">
        <v>81</v>
      </c>
      <c r="AY242" s="17" t="s">
        <v>121</v>
      </c>
      <c r="BE242" s="225">
        <f>IF(N242="základní",J242,0)</f>
        <v>0</v>
      </c>
      <c r="BF242" s="225">
        <f>IF(N242="snížená",J242,0)</f>
        <v>0</v>
      </c>
      <c r="BG242" s="225">
        <f>IF(N242="zákl. přenesená",J242,0)</f>
        <v>0</v>
      </c>
      <c r="BH242" s="225">
        <f>IF(N242="sníž. přenesená",J242,0)</f>
        <v>0</v>
      </c>
      <c r="BI242" s="225">
        <f>IF(N242="nulová",J242,0)</f>
        <v>0</v>
      </c>
      <c r="BJ242" s="17" t="s">
        <v>81</v>
      </c>
      <c r="BK242" s="225">
        <f>ROUND(I242*H242,2)</f>
        <v>0</v>
      </c>
      <c r="BL242" s="17" t="s">
        <v>196</v>
      </c>
      <c r="BM242" s="224" t="s">
        <v>349</v>
      </c>
    </row>
    <row r="243" s="2" customFormat="1" ht="16.30189" customHeight="1">
      <c r="A243" s="38"/>
      <c r="B243" s="39"/>
      <c r="C243" s="212" t="s">
        <v>350</v>
      </c>
      <c r="D243" s="212" t="s">
        <v>124</v>
      </c>
      <c r="E243" s="213" t="s">
        <v>351</v>
      </c>
      <c r="F243" s="214" t="s">
        <v>352</v>
      </c>
      <c r="G243" s="215" t="s">
        <v>257</v>
      </c>
      <c r="H243" s="216">
        <v>87</v>
      </c>
      <c r="I243" s="217"/>
      <c r="J243" s="218">
        <f>ROUND(I243*H243,2)</f>
        <v>0</v>
      </c>
      <c r="K243" s="219"/>
      <c r="L243" s="44"/>
      <c r="M243" s="220" t="s">
        <v>1</v>
      </c>
      <c r="N243" s="221" t="s">
        <v>41</v>
      </c>
      <c r="O243" s="91"/>
      <c r="P243" s="222">
        <f>O243*H243</f>
        <v>0</v>
      </c>
      <c r="Q243" s="222">
        <v>0</v>
      </c>
      <c r="R243" s="222">
        <f>Q243*H243</f>
        <v>0</v>
      </c>
      <c r="S243" s="222">
        <v>0</v>
      </c>
      <c r="T243" s="223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24" t="s">
        <v>196</v>
      </c>
      <c r="AT243" s="224" t="s">
        <v>124</v>
      </c>
      <c r="AU243" s="224" t="s">
        <v>81</v>
      </c>
      <c r="AY243" s="17" t="s">
        <v>121</v>
      </c>
      <c r="BE243" s="225">
        <f>IF(N243="základní",J243,0)</f>
        <v>0</v>
      </c>
      <c r="BF243" s="225">
        <f>IF(N243="snížená",J243,0)</f>
        <v>0</v>
      </c>
      <c r="BG243" s="225">
        <f>IF(N243="zákl. přenesená",J243,0)</f>
        <v>0</v>
      </c>
      <c r="BH243" s="225">
        <f>IF(N243="sníž. přenesená",J243,0)</f>
        <v>0</v>
      </c>
      <c r="BI243" s="225">
        <f>IF(N243="nulová",J243,0)</f>
        <v>0</v>
      </c>
      <c r="BJ243" s="17" t="s">
        <v>81</v>
      </c>
      <c r="BK243" s="225">
        <f>ROUND(I243*H243,2)</f>
        <v>0</v>
      </c>
      <c r="BL243" s="17" t="s">
        <v>196</v>
      </c>
      <c r="BM243" s="224" t="s">
        <v>353</v>
      </c>
    </row>
    <row r="244" s="2" customFormat="1" ht="16.30189" customHeight="1">
      <c r="A244" s="38"/>
      <c r="B244" s="39"/>
      <c r="C244" s="212" t="s">
        <v>354</v>
      </c>
      <c r="D244" s="212" t="s">
        <v>124</v>
      </c>
      <c r="E244" s="213" t="s">
        <v>355</v>
      </c>
      <c r="F244" s="214" t="s">
        <v>356</v>
      </c>
      <c r="G244" s="215" t="s">
        <v>257</v>
      </c>
      <c r="H244" s="216">
        <v>209</v>
      </c>
      <c r="I244" s="217"/>
      <c r="J244" s="218">
        <f>ROUND(I244*H244,2)</f>
        <v>0</v>
      </c>
      <c r="K244" s="219"/>
      <c r="L244" s="44"/>
      <c r="M244" s="220" t="s">
        <v>1</v>
      </c>
      <c r="N244" s="221" t="s">
        <v>41</v>
      </c>
      <c r="O244" s="91"/>
      <c r="P244" s="222">
        <f>O244*H244</f>
        <v>0</v>
      </c>
      <c r="Q244" s="222">
        <v>0</v>
      </c>
      <c r="R244" s="222">
        <f>Q244*H244</f>
        <v>0</v>
      </c>
      <c r="S244" s="222">
        <v>0</v>
      </c>
      <c r="T244" s="223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24" t="s">
        <v>196</v>
      </c>
      <c r="AT244" s="224" t="s">
        <v>124</v>
      </c>
      <c r="AU244" s="224" t="s">
        <v>81</v>
      </c>
      <c r="AY244" s="17" t="s">
        <v>121</v>
      </c>
      <c r="BE244" s="225">
        <f>IF(N244="základní",J244,0)</f>
        <v>0</v>
      </c>
      <c r="BF244" s="225">
        <f>IF(N244="snížená",J244,0)</f>
        <v>0</v>
      </c>
      <c r="BG244" s="225">
        <f>IF(N244="zákl. přenesená",J244,0)</f>
        <v>0</v>
      </c>
      <c r="BH244" s="225">
        <f>IF(N244="sníž. přenesená",J244,0)</f>
        <v>0</v>
      </c>
      <c r="BI244" s="225">
        <f>IF(N244="nulová",J244,0)</f>
        <v>0</v>
      </c>
      <c r="BJ244" s="17" t="s">
        <v>81</v>
      </c>
      <c r="BK244" s="225">
        <f>ROUND(I244*H244,2)</f>
        <v>0</v>
      </c>
      <c r="BL244" s="17" t="s">
        <v>196</v>
      </c>
      <c r="BM244" s="224" t="s">
        <v>357</v>
      </c>
    </row>
    <row r="245" s="13" customFormat="1">
      <c r="A245" s="13"/>
      <c r="B245" s="226"/>
      <c r="C245" s="227"/>
      <c r="D245" s="228" t="s">
        <v>130</v>
      </c>
      <c r="E245" s="229" t="s">
        <v>1</v>
      </c>
      <c r="F245" s="230" t="s">
        <v>358</v>
      </c>
      <c r="G245" s="227"/>
      <c r="H245" s="231">
        <v>209</v>
      </c>
      <c r="I245" s="232"/>
      <c r="J245" s="227"/>
      <c r="K245" s="227"/>
      <c r="L245" s="233"/>
      <c r="M245" s="234"/>
      <c r="N245" s="235"/>
      <c r="O245" s="235"/>
      <c r="P245" s="235"/>
      <c r="Q245" s="235"/>
      <c r="R245" s="235"/>
      <c r="S245" s="235"/>
      <c r="T245" s="236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7" t="s">
        <v>130</v>
      </c>
      <c r="AU245" s="237" t="s">
        <v>81</v>
      </c>
      <c r="AV245" s="13" t="s">
        <v>83</v>
      </c>
      <c r="AW245" s="13" t="s">
        <v>32</v>
      </c>
      <c r="AX245" s="13" t="s">
        <v>81</v>
      </c>
      <c r="AY245" s="237" t="s">
        <v>121</v>
      </c>
    </row>
    <row r="246" s="2" customFormat="1" ht="16.30189" customHeight="1">
      <c r="A246" s="38"/>
      <c r="B246" s="39"/>
      <c r="C246" s="212" t="s">
        <v>359</v>
      </c>
      <c r="D246" s="212" t="s">
        <v>124</v>
      </c>
      <c r="E246" s="213" t="s">
        <v>360</v>
      </c>
      <c r="F246" s="214" t="s">
        <v>361</v>
      </c>
      <c r="G246" s="215" t="s">
        <v>127</v>
      </c>
      <c r="H246" s="216">
        <v>88.469999999999999</v>
      </c>
      <c r="I246" s="217"/>
      <c r="J246" s="218">
        <f>ROUND(I246*H246,2)</f>
        <v>0</v>
      </c>
      <c r="K246" s="219"/>
      <c r="L246" s="44"/>
      <c r="M246" s="220" t="s">
        <v>1</v>
      </c>
      <c r="N246" s="221" t="s">
        <v>41</v>
      </c>
      <c r="O246" s="91"/>
      <c r="P246" s="222">
        <f>O246*H246</f>
        <v>0</v>
      </c>
      <c r="Q246" s="222">
        <v>0</v>
      </c>
      <c r="R246" s="222">
        <f>Q246*H246</f>
        <v>0</v>
      </c>
      <c r="S246" s="222">
        <v>0</v>
      </c>
      <c r="T246" s="223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24" t="s">
        <v>196</v>
      </c>
      <c r="AT246" s="224" t="s">
        <v>124</v>
      </c>
      <c r="AU246" s="224" t="s">
        <v>81</v>
      </c>
      <c r="AY246" s="17" t="s">
        <v>121</v>
      </c>
      <c r="BE246" s="225">
        <f>IF(N246="základní",J246,0)</f>
        <v>0</v>
      </c>
      <c r="BF246" s="225">
        <f>IF(N246="snížená",J246,0)</f>
        <v>0</v>
      </c>
      <c r="BG246" s="225">
        <f>IF(N246="zákl. přenesená",J246,0)</f>
        <v>0</v>
      </c>
      <c r="BH246" s="225">
        <f>IF(N246="sníž. přenesená",J246,0)</f>
        <v>0</v>
      </c>
      <c r="BI246" s="225">
        <f>IF(N246="nulová",J246,0)</f>
        <v>0</v>
      </c>
      <c r="BJ246" s="17" t="s">
        <v>81</v>
      </c>
      <c r="BK246" s="225">
        <f>ROUND(I246*H246,2)</f>
        <v>0</v>
      </c>
      <c r="BL246" s="17" t="s">
        <v>196</v>
      </c>
      <c r="BM246" s="224" t="s">
        <v>362</v>
      </c>
    </row>
    <row r="247" s="2" customFormat="1" ht="16.30189" customHeight="1">
      <c r="A247" s="38"/>
      <c r="B247" s="39"/>
      <c r="C247" s="212" t="s">
        <v>363</v>
      </c>
      <c r="D247" s="212" t="s">
        <v>124</v>
      </c>
      <c r="E247" s="213" t="s">
        <v>364</v>
      </c>
      <c r="F247" s="214" t="s">
        <v>365</v>
      </c>
      <c r="G247" s="215" t="s">
        <v>127</v>
      </c>
      <c r="H247" s="216">
        <v>88.469999999999999</v>
      </c>
      <c r="I247" s="217"/>
      <c r="J247" s="218">
        <f>ROUND(I247*H247,2)</f>
        <v>0</v>
      </c>
      <c r="K247" s="219"/>
      <c r="L247" s="44"/>
      <c r="M247" s="220" t="s">
        <v>1</v>
      </c>
      <c r="N247" s="221" t="s">
        <v>41</v>
      </c>
      <c r="O247" s="91"/>
      <c r="P247" s="222">
        <f>O247*H247</f>
        <v>0</v>
      </c>
      <c r="Q247" s="222">
        <v>0</v>
      </c>
      <c r="R247" s="222">
        <f>Q247*H247</f>
        <v>0</v>
      </c>
      <c r="S247" s="222">
        <v>0</v>
      </c>
      <c r="T247" s="223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24" t="s">
        <v>196</v>
      </c>
      <c r="AT247" s="224" t="s">
        <v>124</v>
      </c>
      <c r="AU247" s="224" t="s">
        <v>81</v>
      </c>
      <c r="AY247" s="17" t="s">
        <v>121</v>
      </c>
      <c r="BE247" s="225">
        <f>IF(N247="základní",J247,0)</f>
        <v>0</v>
      </c>
      <c r="BF247" s="225">
        <f>IF(N247="snížená",J247,0)</f>
        <v>0</v>
      </c>
      <c r="BG247" s="225">
        <f>IF(N247="zákl. přenesená",J247,0)</f>
        <v>0</v>
      </c>
      <c r="BH247" s="225">
        <f>IF(N247="sníž. přenesená",J247,0)</f>
        <v>0</v>
      </c>
      <c r="BI247" s="225">
        <f>IF(N247="nulová",J247,0)</f>
        <v>0</v>
      </c>
      <c r="BJ247" s="17" t="s">
        <v>81</v>
      </c>
      <c r="BK247" s="225">
        <f>ROUND(I247*H247,2)</f>
        <v>0</v>
      </c>
      <c r="BL247" s="17" t="s">
        <v>196</v>
      </c>
      <c r="BM247" s="224" t="s">
        <v>366</v>
      </c>
    </row>
    <row r="248" s="2" customFormat="1" ht="16.30189" customHeight="1">
      <c r="A248" s="38"/>
      <c r="B248" s="39"/>
      <c r="C248" s="212" t="s">
        <v>367</v>
      </c>
      <c r="D248" s="212" t="s">
        <v>124</v>
      </c>
      <c r="E248" s="213" t="s">
        <v>368</v>
      </c>
      <c r="F248" s="214" t="s">
        <v>369</v>
      </c>
      <c r="G248" s="215" t="s">
        <v>127</v>
      </c>
      <c r="H248" s="216">
        <v>88.469999999999999</v>
      </c>
      <c r="I248" s="217"/>
      <c r="J248" s="218">
        <f>ROUND(I248*H248,2)</f>
        <v>0</v>
      </c>
      <c r="K248" s="219"/>
      <c r="L248" s="44"/>
      <c r="M248" s="220" t="s">
        <v>1</v>
      </c>
      <c r="N248" s="221" t="s">
        <v>41</v>
      </c>
      <c r="O248" s="91"/>
      <c r="P248" s="222">
        <f>O248*H248</f>
        <v>0</v>
      </c>
      <c r="Q248" s="222">
        <v>0</v>
      </c>
      <c r="R248" s="222">
        <f>Q248*H248</f>
        <v>0</v>
      </c>
      <c r="S248" s="222">
        <v>0</v>
      </c>
      <c r="T248" s="223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24" t="s">
        <v>196</v>
      </c>
      <c r="AT248" s="224" t="s">
        <v>124</v>
      </c>
      <c r="AU248" s="224" t="s">
        <v>81</v>
      </c>
      <c r="AY248" s="17" t="s">
        <v>121</v>
      </c>
      <c r="BE248" s="225">
        <f>IF(N248="základní",J248,0)</f>
        <v>0</v>
      </c>
      <c r="BF248" s="225">
        <f>IF(N248="snížená",J248,0)</f>
        <v>0</v>
      </c>
      <c r="BG248" s="225">
        <f>IF(N248="zákl. přenesená",J248,0)</f>
        <v>0</v>
      </c>
      <c r="BH248" s="225">
        <f>IF(N248="sníž. přenesená",J248,0)</f>
        <v>0</v>
      </c>
      <c r="BI248" s="225">
        <f>IF(N248="nulová",J248,0)</f>
        <v>0</v>
      </c>
      <c r="BJ248" s="17" t="s">
        <v>81</v>
      </c>
      <c r="BK248" s="225">
        <f>ROUND(I248*H248,2)</f>
        <v>0</v>
      </c>
      <c r="BL248" s="17" t="s">
        <v>196</v>
      </c>
      <c r="BM248" s="224" t="s">
        <v>370</v>
      </c>
    </row>
    <row r="249" s="2" customFormat="1" ht="16.30189" customHeight="1">
      <c r="A249" s="38"/>
      <c r="B249" s="39"/>
      <c r="C249" s="212" t="s">
        <v>371</v>
      </c>
      <c r="D249" s="212" t="s">
        <v>124</v>
      </c>
      <c r="E249" s="213" t="s">
        <v>372</v>
      </c>
      <c r="F249" s="214" t="s">
        <v>373</v>
      </c>
      <c r="G249" s="215" t="s">
        <v>257</v>
      </c>
      <c r="H249" s="216">
        <v>87</v>
      </c>
      <c r="I249" s="217"/>
      <c r="J249" s="218">
        <f>ROUND(I249*H249,2)</f>
        <v>0</v>
      </c>
      <c r="K249" s="219"/>
      <c r="L249" s="44"/>
      <c r="M249" s="220" t="s">
        <v>1</v>
      </c>
      <c r="N249" s="221" t="s">
        <v>41</v>
      </c>
      <c r="O249" s="91"/>
      <c r="P249" s="222">
        <f>O249*H249</f>
        <v>0</v>
      </c>
      <c r="Q249" s="222">
        <v>0</v>
      </c>
      <c r="R249" s="222">
        <f>Q249*H249</f>
        <v>0</v>
      </c>
      <c r="S249" s="222">
        <v>0</v>
      </c>
      <c r="T249" s="223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24" t="s">
        <v>196</v>
      </c>
      <c r="AT249" s="224" t="s">
        <v>124</v>
      </c>
      <c r="AU249" s="224" t="s">
        <v>81</v>
      </c>
      <c r="AY249" s="17" t="s">
        <v>121</v>
      </c>
      <c r="BE249" s="225">
        <f>IF(N249="základní",J249,0)</f>
        <v>0</v>
      </c>
      <c r="BF249" s="225">
        <f>IF(N249="snížená",J249,0)</f>
        <v>0</v>
      </c>
      <c r="BG249" s="225">
        <f>IF(N249="zákl. přenesená",J249,0)</f>
        <v>0</v>
      </c>
      <c r="BH249" s="225">
        <f>IF(N249="sníž. přenesená",J249,0)</f>
        <v>0</v>
      </c>
      <c r="BI249" s="225">
        <f>IF(N249="nulová",J249,0)</f>
        <v>0</v>
      </c>
      <c r="BJ249" s="17" t="s">
        <v>81</v>
      </c>
      <c r="BK249" s="225">
        <f>ROUND(I249*H249,2)</f>
        <v>0</v>
      </c>
      <c r="BL249" s="17" t="s">
        <v>196</v>
      </c>
      <c r="BM249" s="224" t="s">
        <v>374</v>
      </c>
    </row>
    <row r="250" s="2" customFormat="1" ht="16.30189" customHeight="1">
      <c r="A250" s="38"/>
      <c r="B250" s="39"/>
      <c r="C250" s="212" t="s">
        <v>375</v>
      </c>
      <c r="D250" s="212" t="s">
        <v>124</v>
      </c>
      <c r="E250" s="213" t="s">
        <v>376</v>
      </c>
      <c r="F250" s="214" t="s">
        <v>377</v>
      </c>
      <c r="G250" s="215" t="s">
        <v>127</v>
      </c>
      <c r="H250" s="216">
        <v>88.469999999999999</v>
      </c>
      <c r="I250" s="217"/>
      <c r="J250" s="218">
        <f>ROUND(I250*H250,2)</f>
        <v>0</v>
      </c>
      <c r="K250" s="219"/>
      <c r="L250" s="44"/>
      <c r="M250" s="220" t="s">
        <v>1</v>
      </c>
      <c r="N250" s="221" t="s">
        <v>41</v>
      </c>
      <c r="O250" s="91"/>
      <c r="P250" s="222">
        <f>O250*H250</f>
        <v>0</v>
      </c>
      <c r="Q250" s="222">
        <v>0</v>
      </c>
      <c r="R250" s="222">
        <f>Q250*H250</f>
        <v>0</v>
      </c>
      <c r="S250" s="222">
        <v>0</v>
      </c>
      <c r="T250" s="223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24" t="s">
        <v>196</v>
      </c>
      <c r="AT250" s="224" t="s">
        <v>124</v>
      </c>
      <c r="AU250" s="224" t="s">
        <v>81</v>
      </c>
      <c r="AY250" s="17" t="s">
        <v>121</v>
      </c>
      <c r="BE250" s="225">
        <f>IF(N250="základní",J250,0)</f>
        <v>0</v>
      </c>
      <c r="BF250" s="225">
        <f>IF(N250="snížená",J250,0)</f>
        <v>0</v>
      </c>
      <c r="BG250" s="225">
        <f>IF(N250="zákl. přenesená",J250,0)</f>
        <v>0</v>
      </c>
      <c r="BH250" s="225">
        <f>IF(N250="sníž. přenesená",J250,0)</f>
        <v>0</v>
      </c>
      <c r="BI250" s="225">
        <f>IF(N250="nulová",J250,0)</f>
        <v>0</v>
      </c>
      <c r="BJ250" s="17" t="s">
        <v>81</v>
      </c>
      <c r="BK250" s="225">
        <f>ROUND(I250*H250,2)</f>
        <v>0</v>
      </c>
      <c r="BL250" s="17" t="s">
        <v>196</v>
      </c>
      <c r="BM250" s="224" t="s">
        <v>378</v>
      </c>
    </row>
    <row r="251" s="2" customFormat="1" ht="16.30189" customHeight="1">
      <c r="A251" s="38"/>
      <c r="B251" s="39"/>
      <c r="C251" s="212" t="s">
        <v>379</v>
      </c>
      <c r="D251" s="212" t="s">
        <v>124</v>
      </c>
      <c r="E251" s="213" t="s">
        <v>380</v>
      </c>
      <c r="F251" s="214" t="s">
        <v>381</v>
      </c>
      <c r="G251" s="215" t="s">
        <v>127</v>
      </c>
      <c r="H251" s="216">
        <v>88.469999999999999</v>
      </c>
      <c r="I251" s="217"/>
      <c r="J251" s="218">
        <f>ROUND(I251*H251,2)</f>
        <v>0</v>
      </c>
      <c r="K251" s="219"/>
      <c r="L251" s="44"/>
      <c r="M251" s="220" t="s">
        <v>1</v>
      </c>
      <c r="N251" s="221" t="s">
        <v>41</v>
      </c>
      <c r="O251" s="91"/>
      <c r="P251" s="222">
        <f>O251*H251</f>
        <v>0</v>
      </c>
      <c r="Q251" s="222">
        <v>0</v>
      </c>
      <c r="R251" s="222">
        <f>Q251*H251</f>
        <v>0</v>
      </c>
      <c r="S251" s="222">
        <v>0</v>
      </c>
      <c r="T251" s="223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24" t="s">
        <v>196</v>
      </c>
      <c r="AT251" s="224" t="s">
        <v>124</v>
      </c>
      <c r="AU251" s="224" t="s">
        <v>81</v>
      </c>
      <c r="AY251" s="17" t="s">
        <v>121</v>
      </c>
      <c r="BE251" s="225">
        <f>IF(N251="základní",J251,0)</f>
        <v>0</v>
      </c>
      <c r="BF251" s="225">
        <f>IF(N251="snížená",J251,0)</f>
        <v>0</v>
      </c>
      <c r="BG251" s="225">
        <f>IF(N251="zákl. přenesená",J251,0)</f>
        <v>0</v>
      </c>
      <c r="BH251" s="225">
        <f>IF(N251="sníž. přenesená",J251,0)</f>
        <v>0</v>
      </c>
      <c r="BI251" s="225">
        <f>IF(N251="nulová",J251,0)</f>
        <v>0</v>
      </c>
      <c r="BJ251" s="17" t="s">
        <v>81</v>
      </c>
      <c r="BK251" s="225">
        <f>ROUND(I251*H251,2)</f>
        <v>0</v>
      </c>
      <c r="BL251" s="17" t="s">
        <v>196</v>
      </c>
      <c r="BM251" s="224" t="s">
        <v>382</v>
      </c>
    </row>
    <row r="252" s="12" customFormat="1" ht="25.92" customHeight="1">
      <c r="A252" s="12"/>
      <c r="B252" s="196"/>
      <c r="C252" s="197"/>
      <c r="D252" s="198" t="s">
        <v>75</v>
      </c>
      <c r="E252" s="199" t="s">
        <v>383</v>
      </c>
      <c r="F252" s="199" t="s">
        <v>384</v>
      </c>
      <c r="G252" s="197"/>
      <c r="H252" s="197"/>
      <c r="I252" s="200"/>
      <c r="J252" s="201">
        <f>BK252</f>
        <v>0</v>
      </c>
      <c r="K252" s="197"/>
      <c r="L252" s="202"/>
      <c r="M252" s="203"/>
      <c r="N252" s="204"/>
      <c r="O252" s="204"/>
      <c r="P252" s="205">
        <f>P253+P256+P258</f>
        <v>0</v>
      </c>
      <c r="Q252" s="204"/>
      <c r="R252" s="205">
        <f>R253+R256+R258</f>
        <v>0</v>
      </c>
      <c r="S252" s="204"/>
      <c r="T252" s="206">
        <f>T253+T256+T258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07" t="s">
        <v>144</v>
      </c>
      <c r="AT252" s="208" t="s">
        <v>75</v>
      </c>
      <c r="AU252" s="208" t="s">
        <v>76</v>
      </c>
      <c r="AY252" s="207" t="s">
        <v>121</v>
      </c>
      <c r="BK252" s="209">
        <f>BK253+BK256+BK258</f>
        <v>0</v>
      </c>
    </row>
    <row r="253" s="12" customFormat="1" ht="22.8" customHeight="1">
      <c r="A253" s="12"/>
      <c r="B253" s="196"/>
      <c r="C253" s="197"/>
      <c r="D253" s="198" t="s">
        <v>75</v>
      </c>
      <c r="E253" s="210" t="s">
        <v>385</v>
      </c>
      <c r="F253" s="210" t="s">
        <v>386</v>
      </c>
      <c r="G253" s="197"/>
      <c r="H253" s="197"/>
      <c r="I253" s="200"/>
      <c r="J253" s="211">
        <f>BK253</f>
        <v>0</v>
      </c>
      <c r="K253" s="197"/>
      <c r="L253" s="202"/>
      <c r="M253" s="203"/>
      <c r="N253" s="204"/>
      <c r="O253" s="204"/>
      <c r="P253" s="205">
        <f>SUM(P254:P255)</f>
        <v>0</v>
      </c>
      <c r="Q253" s="204"/>
      <c r="R253" s="205">
        <f>SUM(R254:R255)</f>
        <v>0</v>
      </c>
      <c r="S253" s="204"/>
      <c r="T253" s="206">
        <f>SUM(T254:T255)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207" t="s">
        <v>144</v>
      </c>
      <c r="AT253" s="208" t="s">
        <v>75</v>
      </c>
      <c r="AU253" s="208" t="s">
        <v>81</v>
      </c>
      <c r="AY253" s="207" t="s">
        <v>121</v>
      </c>
      <c r="BK253" s="209">
        <f>SUM(BK254:BK255)</f>
        <v>0</v>
      </c>
    </row>
    <row r="254" s="2" customFormat="1" ht="16.30189" customHeight="1">
      <c r="A254" s="38"/>
      <c r="B254" s="39"/>
      <c r="C254" s="212" t="s">
        <v>387</v>
      </c>
      <c r="D254" s="212" t="s">
        <v>124</v>
      </c>
      <c r="E254" s="213" t="s">
        <v>388</v>
      </c>
      <c r="F254" s="214" t="s">
        <v>389</v>
      </c>
      <c r="G254" s="215" t="s">
        <v>390</v>
      </c>
      <c r="H254" s="216">
        <v>1</v>
      </c>
      <c r="I254" s="217"/>
      <c r="J254" s="218">
        <f>ROUND(I254*H254,2)</f>
        <v>0</v>
      </c>
      <c r="K254" s="219"/>
      <c r="L254" s="44"/>
      <c r="M254" s="220" t="s">
        <v>1</v>
      </c>
      <c r="N254" s="221" t="s">
        <v>41</v>
      </c>
      <c r="O254" s="91"/>
      <c r="P254" s="222">
        <f>O254*H254</f>
        <v>0</v>
      </c>
      <c r="Q254" s="222">
        <v>0</v>
      </c>
      <c r="R254" s="222">
        <f>Q254*H254</f>
        <v>0</v>
      </c>
      <c r="S254" s="222">
        <v>0</v>
      </c>
      <c r="T254" s="223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24" t="s">
        <v>391</v>
      </c>
      <c r="AT254" s="224" t="s">
        <v>124</v>
      </c>
      <c r="AU254" s="224" t="s">
        <v>83</v>
      </c>
      <c r="AY254" s="17" t="s">
        <v>121</v>
      </c>
      <c r="BE254" s="225">
        <f>IF(N254="základní",J254,0)</f>
        <v>0</v>
      </c>
      <c r="BF254" s="225">
        <f>IF(N254="snížená",J254,0)</f>
        <v>0</v>
      </c>
      <c r="BG254" s="225">
        <f>IF(N254="zákl. přenesená",J254,0)</f>
        <v>0</v>
      </c>
      <c r="BH254" s="225">
        <f>IF(N254="sníž. přenesená",J254,0)</f>
        <v>0</v>
      </c>
      <c r="BI254" s="225">
        <f>IF(N254="nulová",J254,0)</f>
        <v>0</v>
      </c>
      <c r="BJ254" s="17" t="s">
        <v>81</v>
      </c>
      <c r="BK254" s="225">
        <f>ROUND(I254*H254,2)</f>
        <v>0</v>
      </c>
      <c r="BL254" s="17" t="s">
        <v>391</v>
      </c>
      <c r="BM254" s="224" t="s">
        <v>392</v>
      </c>
    </row>
    <row r="255" s="2" customFormat="1" ht="16.30189" customHeight="1">
      <c r="A255" s="38"/>
      <c r="B255" s="39"/>
      <c r="C255" s="212" t="s">
        <v>393</v>
      </c>
      <c r="D255" s="212" t="s">
        <v>124</v>
      </c>
      <c r="E255" s="213" t="s">
        <v>394</v>
      </c>
      <c r="F255" s="214" t="s">
        <v>395</v>
      </c>
      <c r="G255" s="215" t="s">
        <v>390</v>
      </c>
      <c r="H255" s="216">
        <v>1</v>
      </c>
      <c r="I255" s="217"/>
      <c r="J255" s="218">
        <f>ROUND(I255*H255,2)</f>
        <v>0</v>
      </c>
      <c r="K255" s="219"/>
      <c r="L255" s="44"/>
      <c r="M255" s="220" t="s">
        <v>1</v>
      </c>
      <c r="N255" s="221" t="s">
        <v>41</v>
      </c>
      <c r="O255" s="91"/>
      <c r="P255" s="222">
        <f>O255*H255</f>
        <v>0</v>
      </c>
      <c r="Q255" s="222">
        <v>0</v>
      </c>
      <c r="R255" s="222">
        <f>Q255*H255</f>
        <v>0</v>
      </c>
      <c r="S255" s="222">
        <v>0</v>
      </c>
      <c r="T255" s="223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24" t="s">
        <v>391</v>
      </c>
      <c r="AT255" s="224" t="s">
        <v>124</v>
      </c>
      <c r="AU255" s="224" t="s">
        <v>83</v>
      </c>
      <c r="AY255" s="17" t="s">
        <v>121</v>
      </c>
      <c r="BE255" s="225">
        <f>IF(N255="základní",J255,0)</f>
        <v>0</v>
      </c>
      <c r="BF255" s="225">
        <f>IF(N255="snížená",J255,0)</f>
        <v>0</v>
      </c>
      <c r="BG255" s="225">
        <f>IF(N255="zákl. přenesená",J255,0)</f>
        <v>0</v>
      </c>
      <c r="BH255" s="225">
        <f>IF(N255="sníž. přenesená",J255,0)</f>
        <v>0</v>
      </c>
      <c r="BI255" s="225">
        <f>IF(N255="nulová",J255,0)</f>
        <v>0</v>
      </c>
      <c r="BJ255" s="17" t="s">
        <v>81</v>
      </c>
      <c r="BK255" s="225">
        <f>ROUND(I255*H255,2)</f>
        <v>0</v>
      </c>
      <c r="BL255" s="17" t="s">
        <v>391</v>
      </c>
      <c r="BM255" s="224" t="s">
        <v>396</v>
      </c>
    </row>
    <row r="256" s="12" customFormat="1" ht="22.8" customHeight="1">
      <c r="A256" s="12"/>
      <c r="B256" s="196"/>
      <c r="C256" s="197"/>
      <c r="D256" s="198" t="s">
        <v>75</v>
      </c>
      <c r="E256" s="210" t="s">
        <v>397</v>
      </c>
      <c r="F256" s="210" t="s">
        <v>398</v>
      </c>
      <c r="G256" s="197"/>
      <c r="H256" s="197"/>
      <c r="I256" s="200"/>
      <c r="J256" s="211">
        <f>BK256</f>
        <v>0</v>
      </c>
      <c r="K256" s="197"/>
      <c r="L256" s="202"/>
      <c r="M256" s="203"/>
      <c r="N256" s="204"/>
      <c r="O256" s="204"/>
      <c r="P256" s="205">
        <f>P257</f>
        <v>0</v>
      </c>
      <c r="Q256" s="204"/>
      <c r="R256" s="205">
        <f>R257</f>
        <v>0</v>
      </c>
      <c r="S256" s="204"/>
      <c r="T256" s="206">
        <f>T257</f>
        <v>0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207" t="s">
        <v>144</v>
      </c>
      <c r="AT256" s="208" t="s">
        <v>75</v>
      </c>
      <c r="AU256" s="208" t="s">
        <v>81</v>
      </c>
      <c r="AY256" s="207" t="s">
        <v>121</v>
      </c>
      <c r="BK256" s="209">
        <f>BK257</f>
        <v>0</v>
      </c>
    </row>
    <row r="257" s="2" customFormat="1" ht="16.30189" customHeight="1">
      <c r="A257" s="38"/>
      <c r="B257" s="39"/>
      <c r="C257" s="212" t="s">
        <v>399</v>
      </c>
      <c r="D257" s="212" t="s">
        <v>124</v>
      </c>
      <c r="E257" s="213" t="s">
        <v>400</v>
      </c>
      <c r="F257" s="214" t="s">
        <v>398</v>
      </c>
      <c r="G257" s="215" t="s">
        <v>390</v>
      </c>
      <c r="H257" s="216">
        <v>1</v>
      </c>
      <c r="I257" s="217"/>
      <c r="J257" s="218">
        <f>ROUND(I257*H257,2)</f>
        <v>0</v>
      </c>
      <c r="K257" s="219"/>
      <c r="L257" s="44"/>
      <c r="M257" s="220" t="s">
        <v>1</v>
      </c>
      <c r="N257" s="221" t="s">
        <v>41</v>
      </c>
      <c r="O257" s="91"/>
      <c r="P257" s="222">
        <f>O257*H257</f>
        <v>0</v>
      </c>
      <c r="Q257" s="222">
        <v>0</v>
      </c>
      <c r="R257" s="222">
        <f>Q257*H257</f>
        <v>0</v>
      </c>
      <c r="S257" s="222">
        <v>0</v>
      </c>
      <c r="T257" s="223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24" t="s">
        <v>391</v>
      </c>
      <c r="AT257" s="224" t="s">
        <v>124</v>
      </c>
      <c r="AU257" s="224" t="s">
        <v>83</v>
      </c>
      <c r="AY257" s="17" t="s">
        <v>121</v>
      </c>
      <c r="BE257" s="225">
        <f>IF(N257="základní",J257,0)</f>
        <v>0</v>
      </c>
      <c r="BF257" s="225">
        <f>IF(N257="snížená",J257,0)</f>
        <v>0</v>
      </c>
      <c r="BG257" s="225">
        <f>IF(N257="zákl. přenesená",J257,0)</f>
        <v>0</v>
      </c>
      <c r="BH257" s="225">
        <f>IF(N257="sníž. přenesená",J257,0)</f>
        <v>0</v>
      </c>
      <c r="BI257" s="225">
        <f>IF(N257="nulová",J257,0)</f>
        <v>0</v>
      </c>
      <c r="BJ257" s="17" t="s">
        <v>81</v>
      </c>
      <c r="BK257" s="225">
        <f>ROUND(I257*H257,2)</f>
        <v>0</v>
      </c>
      <c r="BL257" s="17" t="s">
        <v>391</v>
      </c>
      <c r="BM257" s="224" t="s">
        <v>401</v>
      </c>
    </row>
    <row r="258" s="12" customFormat="1" ht="22.8" customHeight="1">
      <c r="A258" s="12"/>
      <c r="B258" s="196"/>
      <c r="C258" s="197"/>
      <c r="D258" s="198" t="s">
        <v>75</v>
      </c>
      <c r="E258" s="210" t="s">
        <v>402</v>
      </c>
      <c r="F258" s="210" t="s">
        <v>403</v>
      </c>
      <c r="G258" s="197"/>
      <c r="H258" s="197"/>
      <c r="I258" s="200"/>
      <c r="J258" s="211">
        <f>BK258</f>
        <v>0</v>
      </c>
      <c r="K258" s="197"/>
      <c r="L258" s="202"/>
      <c r="M258" s="203"/>
      <c r="N258" s="204"/>
      <c r="O258" s="204"/>
      <c r="P258" s="205">
        <f>P259</f>
        <v>0</v>
      </c>
      <c r="Q258" s="204"/>
      <c r="R258" s="205">
        <f>R259</f>
        <v>0</v>
      </c>
      <c r="S258" s="204"/>
      <c r="T258" s="206">
        <f>T259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207" t="s">
        <v>144</v>
      </c>
      <c r="AT258" s="208" t="s">
        <v>75</v>
      </c>
      <c r="AU258" s="208" t="s">
        <v>81</v>
      </c>
      <c r="AY258" s="207" t="s">
        <v>121</v>
      </c>
      <c r="BK258" s="209">
        <f>BK259</f>
        <v>0</v>
      </c>
    </row>
    <row r="259" s="2" customFormat="1" ht="16.30189" customHeight="1">
      <c r="A259" s="38"/>
      <c r="B259" s="39"/>
      <c r="C259" s="212" t="s">
        <v>404</v>
      </c>
      <c r="D259" s="212" t="s">
        <v>124</v>
      </c>
      <c r="E259" s="213" t="s">
        <v>405</v>
      </c>
      <c r="F259" s="214" t="s">
        <v>406</v>
      </c>
      <c r="G259" s="215" t="s">
        <v>390</v>
      </c>
      <c r="H259" s="216">
        <v>1</v>
      </c>
      <c r="I259" s="217"/>
      <c r="J259" s="218">
        <f>ROUND(I259*H259,2)</f>
        <v>0</v>
      </c>
      <c r="K259" s="219"/>
      <c r="L259" s="44"/>
      <c r="M259" s="270" t="s">
        <v>1</v>
      </c>
      <c r="N259" s="271" t="s">
        <v>41</v>
      </c>
      <c r="O259" s="272"/>
      <c r="P259" s="273">
        <f>O259*H259</f>
        <v>0</v>
      </c>
      <c r="Q259" s="273">
        <v>0</v>
      </c>
      <c r="R259" s="273">
        <f>Q259*H259</f>
        <v>0</v>
      </c>
      <c r="S259" s="273">
        <v>0</v>
      </c>
      <c r="T259" s="274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24" t="s">
        <v>391</v>
      </c>
      <c r="AT259" s="224" t="s">
        <v>124</v>
      </c>
      <c r="AU259" s="224" t="s">
        <v>83</v>
      </c>
      <c r="AY259" s="17" t="s">
        <v>121</v>
      </c>
      <c r="BE259" s="225">
        <f>IF(N259="základní",J259,0)</f>
        <v>0</v>
      </c>
      <c r="BF259" s="225">
        <f>IF(N259="snížená",J259,0)</f>
        <v>0</v>
      </c>
      <c r="BG259" s="225">
        <f>IF(N259="zákl. přenesená",J259,0)</f>
        <v>0</v>
      </c>
      <c r="BH259" s="225">
        <f>IF(N259="sníž. přenesená",J259,0)</f>
        <v>0</v>
      </c>
      <c r="BI259" s="225">
        <f>IF(N259="nulová",J259,0)</f>
        <v>0</v>
      </c>
      <c r="BJ259" s="17" t="s">
        <v>81</v>
      </c>
      <c r="BK259" s="225">
        <f>ROUND(I259*H259,2)</f>
        <v>0</v>
      </c>
      <c r="BL259" s="17" t="s">
        <v>391</v>
      </c>
      <c r="BM259" s="224" t="s">
        <v>407</v>
      </c>
    </row>
    <row r="260" s="2" customFormat="1" ht="6.96" customHeight="1">
      <c r="A260" s="38"/>
      <c r="B260" s="66"/>
      <c r="C260" s="67"/>
      <c r="D260" s="67"/>
      <c r="E260" s="67"/>
      <c r="F260" s="67"/>
      <c r="G260" s="67"/>
      <c r="H260" s="67"/>
      <c r="I260" s="67"/>
      <c r="J260" s="67"/>
      <c r="K260" s="67"/>
      <c r="L260" s="44"/>
      <c r="M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</row>
  </sheetData>
  <sheetProtection sheet="1" autoFilter="0" formatColumns="0" formatRows="0" objects="1" scenarios="1" spinCount="100000" saltValue="s5miEu5W3tV8Ul0N4cdKOgT68Zqp4tYhWYiZSdeV6a6QGqK+9T0P95feZULLWiL3lPWY4Vf7QcoOzcanJd+cyg==" hashValue="SLIBSuWFlc/6sBFyMp/Pn7YINWjxm6k/xQ5IZ8haBuu5cKfeaw16HkJC5a55jpADAp4PBRJCXYCTkLVwlv7wvA==" algorithmName="SHA-512" password="CC35"/>
  <autoFilter ref="C127:K259"/>
  <mergeCells count="6">
    <mergeCell ref="E7:H7"/>
    <mergeCell ref="E16:H16"/>
    <mergeCell ref="E25:H25"/>
    <mergeCell ref="E85:H85"/>
    <mergeCell ref="E120:H120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DESKTOP-6KERRGB\Dell</dc:creator>
  <cp:lastModifiedBy>DESKTOP-6KERRGB\Dell</cp:lastModifiedBy>
  <dcterms:created xsi:type="dcterms:W3CDTF">2025-06-20T12:03:05Z</dcterms:created>
  <dcterms:modified xsi:type="dcterms:W3CDTF">2025-06-20T12:03:06Z</dcterms:modified>
</cp:coreProperties>
</file>