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HDD\Home\GymOstrov\GymOstrov\Pavilon ZTI\"/>
    </mc:Choice>
  </mc:AlternateContent>
  <xr:revisionPtr revIDLastSave="0" documentId="8_{493DB9AB-B0C2-497E-AEE1-86E150EAD662}" xr6:coauthVersionLast="47" xr6:coauthVersionMax="47" xr10:uidLastSave="{00000000-0000-0000-0000-000000000000}"/>
  <bookViews>
    <workbookView xWindow="29580" yWindow="780" windowWidth="41505" windowHeight="16905" activeTab="1" xr2:uid="{00000000-000D-0000-FFFF-FFFF00000000}"/>
  </bookViews>
  <sheets>
    <sheet name="Rekapitulace stavby" sheetId="1" r:id="rId1"/>
    <sheet name="1 - St. úpravy hygienické..." sheetId="2" r:id="rId2"/>
  </sheets>
  <definedNames>
    <definedName name="_xlnm._FilterDatabase" localSheetId="1" hidden="1">'1 - St. úpravy hygienické...'!$C$144:$K$467</definedName>
    <definedName name="_xlnm.Print_Titles" localSheetId="1">'1 - St. úpravy hygienické...'!$144:$144</definedName>
    <definedName name="_xlnm.Print_Titles" localSheetId="0">'Rekapitulace stavby'!$92:$92</definedName>
    <definedName name="_xlnm.Print_Area" localSheetId="1">'1 - St. úpravy hygienické...'!$C$4:$J$76,'1 - St. úpravy hygienické...'!$C$82:$J$126,'1 - St. úpravy hygienické...'!$C$132:$J$467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2" i="2" l="1"/>
  <c r="J37" i="2"/>
  <c r="J36" i="2"/>
  <c r="AY95" i="1" s="1"/>
  <c r="J35" i="2"/>
  <c r="AX95" i="1" s="1"/>
  <c r="BI467" i="2"/>
  <c r="BH467" i="2"/>
  <c r="BG467" i="2"/>
  <c r="BF467" i="2"/>
  <c r="T467" i="2"/>
  <c r="T466" i="2" s="1"/>
  <c r="R467" i="2"/>
  <c r="R466" i="2" s="1"/>
  <c r="P467" i="2"/>
  <c r="P466" i="2" s="1"/>
  <c r="BI465" i="2"/>
  <c r="BH465" i="2"/>
  <c r="BG465" i="2"/>
  <c r="BF465" i="2"/>
  <c r="T465" i="2"/>
  <c r="T464" i="2" s="1"/>
  <c r="R465" i="2"/>
  <c r="R464" i="2" s="1"/>
  <c r="P465" i="2"/>
  <c r="P464" i="2" s="1"/>
  <c r="BI463" i="2"/>
  <c r="BH463" i="2"/>
  <c r="BG463" i="2"/>
  <c r="BF463" i="2"/>
  <c r="T463" i="2"/>
  <c r="R463" i="2"/>
  <c r="P463" i="2"/>
  <c r="BI462" i="2"/>
  <c r="BH462" i="2"/>
  <c r="BG462" i="2"/>
  <c r="BF462" i="2"/>
  <c r="T462" i="2"/>
  <c r="R462" i="2"/>
  <c r="P462" i="2"/>
  <c r="BI460" i="2"/>
  <c r="BH460" i="2"/>
  <c r="BG460" i="2"/>
  <c r="BF460" i="2"/>
  <c r="T460" i="2"/>
  <c r="T459" i="2" s="1"/>
  <c r="R460" i="2"/>
  <c r="R459" i="2" s="1"/>
  <c r="P460" i="2"/>
  <c r="P459" i="2" s="1"/>
  <c r="BI457" i="2"/>
  <c r="BH457" i="2"/>
  <c r="BG457" i="2"/>
  <c r="BF457" i="2"/>
  <c r="T457" i="2"/>
  <c r="R457" i="2"/>
  <c r="P457" i="2"/>
  <c r="BI451" i="2"/>
  <c r="BH451" i="2"/>
  <c r="BG451" i="2"/>
  <c r="BF451" i="2"/>
  <c r="T451" i="2"/>
  <c r="R451" i="2"/>
  <c r="P451" i="2"/>
  <c r="BI447" i="2"/>
  <c r="BH447" i="2"/>
  <c r="BG447" i="2"/>
  <c r="BF447" i="2"/>
  <c r="T447" i="2"/>
  <c r="R447" i="2"/>
  <c r="P447" i="2"/>
  <c r="BI444" i="2"/>
  <c r="BH444" i="2"/>
  <c r="BG444" i="2"/>
  <c r="BF444" i="2"/>
  <c r="T444" i="2"/>
  <c r="R444" i="2"/>
  <c r="P444" i="2"/>
  <c r="BI442" i="2"/>
  <c r="BH442" i="2"/>
  <c r="BG442" i="2"/>
  <c r="BF442" i="2"/>
  <c r="T442" i="2"/>
  <c r="R442" i="2"/>
  <c r="P442" i="2"/>
  <c r="BI441" i="2"/>
  <c r="BH441" i="2"/>
  <c r="BG441" i="2"/>
  <c r="BF441" i="2"/>
  <c r="T441" i="2"/>
  <c r="R441" i="2"/>
  <c r="P441" i="2"/>
  <c r="BI440" i="2"/>
  <c r="BH440" i="2"/>
  <c r="BG440" i="2"/>
  <c r="BF440" i="2"/>
  <c r="T440" i="2"/>
  <c r="R440" i="2"/>
  <c r="P440" i="2"/>
  <c r="BI439" i="2"/>
  <c r="BH439" i="2"/>
  <c r="BG439" i="2"/>
  <c r="BF439" i="2"/>
  <c r="T439" i="2"/>
  <c r="R439" i="2"/>
  <c r="P439" i="2"/>
  <c r="BI438" i="2"/>
  <c r="BH438" i="2"/>
  <c r="BG438" i="2"/>
  <c r="BF438" i="2"/>
  <c r="T438" i="2"/>
  <c r="R438" i="2"/>
  <c r="P438" i="2"/>
  <c r="BI437" i="2"/>
  <c r="BH437" i="2"/>
  <c r="BG437" i="2"/>
  <c r="BF437" i="2"/>
  <c r="T437" i="2"/>
  <c r="R437" i="2"/>
  <c r="P437" i="2"/>
  <c r="BI434" i="2"/>
  <c r="BH434" i="2"/>
  <c r="BG434" i="2"/>
  <c r="BF434" i="2"/>
  <c r="T434" i="2"/>
  <c r="R434" i="2"/>
  <c r="P434" i="2"/>
  <c r="BI431" i="2"/>
  <c r="BH431" i="2"/>
  <c r="BG431" i="2"/>
  <c r="BF431" i="2"/>
  <c r="T431" i="2"/>
  <c r="R431" i="2"/>
  <c r="P431" i="2"/>
  <c r="BI428" i="2"/>
  <c r="BH428" i="2"/>
  <c r="BG428" i="2"/>
  <c r="BF428" i="2"/>
  <c r="T428" i="2"/>
  <c r="R428" i="2"/>
  <c r="P428" i="2"/>
  <c r="BI427" i="2"/>
  <c r="BH427" i="2"/>
  <c r="BG427" i="2"/>
  <c r="BF427" i="2"/>
  <c r="T427" i="2"/>
  <c r="R427" i="2"/>
  <c r="P427" i="2"/>
  <c r="BI415" i="2"/>
  <c r="BH415" i="2"/>
  <c r="BG415" i="2"/>
  <c r="BF415" i="2"/>
  <c r="T415" i="2"/>
  <c r="R415" i="2"/>
  <c r="P415" i="2"/>
  <c r="BI413" i="2"/>
  <c r="BH413" i="2"/>
  <c r="BG413" i="2"/>
  <c r="BF413" i="2"/>
  <c r="T413" i="2"/>
  <c r="R413" i="2"/>
  <c r="P413" i="2"/>
  <c r="BI412" i="2"/>
  <c r="BH412" i="2"/>
  <c r="BG412" i="2"/>
  <c r="BF412" i="2"/>
  <c r="T412" i="2"/>
  <c r="R412" i="2"/>
  <c r="P412" i="2"/>
  <c r="BI411" i="2"/>
  <c r="BH411" i="2"/>
  <c r="BG411" i="2"/>
  <c r="BF411" i="2"/>
  <c r="T411" i="2"/>
  <c r="R411" i="2"/>
  <c r="P411" i="2"/>
  <c r="BI410" i="2"/>
  <c r="BH410" i="2"/>
  <c r="BG410" i="2"/>
  <c r="BF410" i="2"/>
  <c r="T410" i="2"/>
  <c r="R410" i="2"/>
  <c r="P410" i="2"/>
  <c r="BI407" i="2"/>
  <c r="BH407" i="2"/>
  <c r="BG407" i="2"/>
  <c r="BF407" i="2"/>
  <c r="T407" i="2"/>
  <c r="R407" i="2"/>
  <c r="P407" i="2"/>
  <c r="BI404" i="2"/>
  <c r="BH404" i="2"/>
  <c r="BG404" i="2"/>
  <c r="BF404" i="2"/>
  <c r="T404" i="2"/>
  <c r="R404" i="2"/>
  <c r="P404" i="2"/>
  <c r="BI401" i="2"/>
  <c r="BH401" i="2"/>
  <c r="BG401" i="2"/>
  <c r="BF401" i="2"/>
  <c r="T401" i="2"/>
  <c r="R401" i="2"/>
  <c r="P401" i="2"/>
  <c r="BI398" i="2"/>
  <c r="BH398" i="2"/>
  <c r="BG398" i="2"/>
  <c r="BF398" i="2"/>
  <c r="T398" i="2"/>
  <c r="R398" i="2"/>
  <c r="P398" i="2"/>
  <c r="BI397" i="2"/>
  <c r="BH397" i="2"/>
  <c r="BG397" i="2"/>
  <c r="BF397" i="2"/>
  <c r="T397" i="2"/>
  <c r="R397" i="2"/>
  <c r="P397" i="2"/>
  <c r="BI394" i="2"/>
  <c r="BH394" i="2"/>
  <c r="BG394" i="2"/>
  <c r="BF394" i="2"/>
  <c r="T394" i="2"/>
  <c r="R394" i="2"/>
  <c r="P394" i="2"/>
  <c r="BI391" i="2"/>
  <c r="BH391" i="2"/>
  <c r="BG391" i="2"/>
  <c r="BF391" i="2"/>
  <c r="T391" i="2"/>
  <c r="R391" i="2"/>
  <c r="P391" i="2"/>
  <c r="BI390" i="2"/>
  <c r="BH390" i="2"/>
  <c r="BG390" i="2"/>
  <c r="BF390" i="2"/>
  <c r="T390" i="2"/>
  <c r="R390" i="2"/>
  <c r="P390" i="2"/>
  <c r="BI387" i="2"/>
  <c r="BH387" i="2"/>
  <c r="BG387" i="2"/>
  <c r="BF387" i="2"/>
  <c r="T387" i="2"/>
  <c r="R387" i="2"/>
  <c r="P387" i="2"/>
  <c r="BI383" i="2"/>
  <c r="BH383" i="2"/>
  <c r="BG383" i="2"/>
  <c r="BF383" i="2"/>
  <c r="T383" i="2"/>
  <c r="T382" i="2" s="1"/>
  <c r="R383" i="2"/>
  <c r="R382" i="2" s="1"/>
  <c r="P383" i="2"/>
  <c r="P382" i="2" s="1"/>
  <c r="BI381" i="2"/>
  <c r="BH381" i="2"/>
  <c r="BG381" i="2"/>
  <c r="BF381" i="2"/>
  <c r="T381" i="2"/>
  <c r="R381" i="2"/>
  <c r="P381" i="2"/>
  <c r="BI380" i="2"/>
  <c r="BH380" i="2"/>
  <c r="BG380" i="2"/>
  <c r="BF380" i="2"/>
  <c r="T380" i="2"/>
  <c r="R380" i="2"/>
  <c r="P380" i="2"/>
  <c r="BI379" i="2"/>
  <c r="BH379" i="2"/>
  <c r="BG379" i="2"/>
  <c r="BF379" i="2"/>
  <c r="T379" i="2"/>
  <c r="R379" i="2"/>
  <c r="P379" i="2"/>
  <c r="BI378" i="2"/>
  <c r="BH378" i="2"/>
  <c r="BG378" i="2"/>
  <c r="BF378" i="2"/>
  <c r="T378" i="2"/>
  <c r="R378" i="2"/>
  <c r="P378" i="2"/>
  <c r="BI377" i="2"/>
  <c r="BH377" i="2"/>
  <c r="BG377" i="2"/>
  <c r="BF377" i="2"/>
  <c r="T377" i="2"/>
  <c r="R377" i="2"/>
  <c r="P377" i="2"/>
  <c r="BI376" i="2"/>
  <c r="BH376" i="2"/>
  <c r="BG376" i="2"/>
  <c r="BF376" i="2"/>
  <c r="T376" i="2"/>
  <c r="R376" i="2"/>
  <c r="P376" i="2"/>
  <c r="BI375" i="2"/>
  <c r="BH375" i="2"/>
  <c r="BG375" i="2"/>
  <c r="BF375" i="2"/>
  <c r="T375" i="2"/>
  <c r="R375" i="2"/>
  <c r="P375" i="2"/>
  <c r="BI374" i="2"/>
  <c r="BH374" i="2"/>
  <c r="BG374" i="2"/>
  <c r="BF374" i="2"/>
  <c r="T374" i="2"/>
  <c r="R374" i="2"/>
  <c r="P374" i="2"/>
  <c r="BI373" i="2"/>
  <c r="BH373" i="2"/>
  <c r="BG373" i="2"/>
  <c r="BF373" i="2"/>
  <c r="T373" i="2"/>
  <c r="R373" i="2"/>
  <c r="P373" i="2"/>
  <c r="BI372" i="2"/>
  <c r="BH372" i="2"/>
  <c r="BG372" i="2"/>
  <c r="BF372" i="2"/>
  <c r="T372" i="2"/>
  <c r="R372" i="2"/>
  <c r="P372" i="2"/>
  <c r="BI371" i="2"/>
  <c r="BH371" i="2"/>
  <c r="BG371" i="2"/>
  <c r="BF371" i="2"/>
  <c r="T371" i="2"/>
  <c r="R371" i="2"/>
  <c r="P371" i="2"/>
  <c r="BI370" i="2"/>
  <c r="BH370" i="2"/>
  <c r="BG370" i="2"/>
  <c r="BF370" i="2"/>
  <c r="T370" i="2"/>
  <c r="R370" i="2"/>
  <c r="P370" i="2"/>
  <c r="BI369" i="2"/>
  <c r="BH369" i="2"/>
  <c r="BG369" i="2"/>
  <c r="BF369" i="2"/>
  <c r="T369" i="2"/>
  <c r="R369" i="2"/>
  <c r="P369" i="2"/>
  <c r="BI367" i="2"/>
  <c r="BH367" i="2"/>
  <c r="BG367" i="2"/>
  <c r="BF367" i="2"/>
  <c r="T367" i="2"/>
  <c r="R367" i="2"/>
  <c r="P367" i="2"/>
  <c r="BI364" i="2"/>
  <c r="BH364" i="2"/>
  <c r="BG364" i="2"/>
  <c r="BF364" i="2"/>
  <c r="T364" i="2"/>
  <c r="R364" i="2"/>
  <c r="P364" i="2"/>
  <c r="BI363" i="2"/>
  <c r="BH363" i="2"/>
  <c r="BG363" i="2"/>
  <c r="BF363" i="2"/>
  <c r="T363" i="2"/>
  <c r="R363" i="2"/>
  <c r="P363" i="2"/>
  <c r="BI355" i="2"/>
  <c r="BH355" i="2"/>
  <c r="BG355" i="2"/>
  <c r="BF355" i="2"/>
  <c r="T355" i="2"/>
  <c r="R355" i="2"/>
  <c r="P355" i="2"/>
  <c r="BI354" i="2"/>
  <c r="BH354" i="2"/>
  <c r="BG354" i="2"/>
  <c r="BF354" i="2"/>
  <c r="T354" i="2"/>
  <c r="R354" i="2"/>
  <c r="P354" i="2"/>
  <c r="BI353" i="2"/>
  <c r="BH353" i="2"/>
  <c r="BG353" i="2"/>
  <c r="BF353" i="2"/>
  <c r="T353" i="2"/>
  <c r="R353" i="2"/>
  <c r="P353" i="2"/>
  <c r="BI350" i="2"/>
  <c r="BH350" i="2"/>
  <c r="BG350" i="2"/>
  <c r="BF350" i="2"/>
  <c r="T350" i="2"/>
  <c r="R350" i="2"/>
  <c r="P350" i="2"/>
  <c r="BI347" i="2"/>
  <c r="BH347" i="2"/>
  <c r="BG347" i="2"/>
  <c r="BF347" i="2"/>
  <c r="T347" i="2"/>
  <c r="R347" i="2"/>
  <c r="P347" i="2"/>
  <c r="BI344" i="2"/>
  <c r="BH344" i="2"/>
  <c r="BG344" i="2"/>
  <c r="BF344" i="2"/>
  <c r="T344" i="2"/>
  <c r="R344" i="2"/>
  <c r="P344" i="2"/>
  <c r="BI343" i="2"/>
  <c r="BH343" i="2"/>
  <c r="BG343" i="2"/>
  <c r="BF343" i="2"/>
  <c r="T343" i="2"/>
  <c r="R343" i="2"/>
  <c r="P343" i="2"/>
  <c r="BI340" i="2"/>
  <c r="BH340" i="2"/>
  <c r="BG340" i="2"/>
  <c r="BF340" i="2"/>
  <c r="T340" i="2"/>
  <c r="R340" i="2"/>
  <c r="P340" i="2"/>
  <c r="BI336" i="2"/>
  <c r="BH336" i="2"/>
  <c r="BG336" i="2"/>
  <c r="BF336" i="2"/>
  <c r="T336" i="2"/>
  <c r="R336" i="2"/>
  <c r="P336" i="2"/>
  <c r="BI333" i="2"/>
  <c r="BH333" i="2"/>
  <c r="BG333" i="2"/>
  <c r="BF333" i="2"/>
  <c r="T333" i="2"/>
  <c r="R333" i="2"/>
  <c r="P333" i="2"/>
  <c r="BI330" i="2"/>
  <c r="BH330" i="2"/>
  <c r="BG330" i="2"/>
  <c r="BF330" i="2"/>
  <c r="T330" i="2"/>
  <c r="R330" i="2"/>
  <c r="P330" i="2"/>
  <c r="BI326" i="2"/>
  <c r="BH326" i="2"/>
  <c r="BG326" i="2"/>
  <c r="BF326" i="2"/>
  <c r="T326" i="2"/>
  <c r="R326" i="2"/>
  <c r="P326" i="2"/>
  <c r="BI324" i="2"/>
  <c r="BH324" i="2"/>
  <c r="BG324" i="2"/>
  <c r="BF324" i="2"/>
  <c r="T324" i="2"/>
  <c r="R324" i="2"/>
  <c r="P324" i="2"/>
  <c r="BI321" i="2"/>
  <c r="BH321" i="2"/>
  <c r="BG321" i="2"/>
  <c r="BF321" i="2"/>
  <c r="T321" i="2"/>
  <c r="R321" i="2"/>
  <c r="P321" i="2"/>
  <c r="BI318" i="2"/>
  <c r="BH318" i="2"/>
  <c r="BG318" i="2"/>
  <c r="BF318" i="2"/>
  <c r="T318" i="2"/>
  <c r="R318" i="2"/>
  <c r="P318" i="2"/>
  <c r="BI314" i="2"/>
  <c r="BH314" i="2"/>
  <c r="BG314" i="2"/>
  <c r="BF314" i="2"/>
  <c r="T314" i="2"/>
  <c r="T313" i="2" s="1"/>
  <c r="R314" i="2"/>
  <c r="R313" i="2" s="1"/>
  <c r="P314" i="2"/>
  <c r="P313" i="2" s="1"/>
  <c r="BI312" i="2"/>
  <c r="BH312" i="2"/>
  <c r="BG312" i="2"/>
  <c r="BF312" i="2"/>
  <c r="T312" i="2"/>
  <c r="R312" i="2"/>
  <c r="P312" i="2"/>
  <c r="BI311" i="2"/>
  <c r="BH311" i="2"/>
  <c r="BG311" i="2"/>
  <c r="BF311" i="2"/>
  <c r="T311" i="2"/>
  <c r="R311" i="2"/>
  <c r="P311" i="2"/>
  <c r="BI310" i="2"/>
  <c r="BH310" i="2"/>
  <c r="BG310" i="2"/>
  <c r="BF310" i="2"/>
  <c r="T310" i="2"/>
  <c r="R310" i="2"/>
  <c r="P310" i="2"/>
  <c r="BI309" i="2"/>
  <c r="BH309" i="2"/>
  <c r="BG309" i="2"/>
  <c r="BF309" i="2"/>
  <c r="T309" i="2"/>
  <c r="R309" i="2"/>
  <c r="P309" i="2"/>
  <c r="BI308" i="2"/>
  <c r="BH308" i="2"/>
  <c r="BG308" i="2"/>
  <c r="BF308" i="2"/>
  <c r="T308" i="2"/>
  <c r="R308" i="2"/>
  <c r="P308" i="2"/>
  <c r="BI307" i="2"/>
  <c r="BH307" i="2"/>
  <c r="BG307" i="2"/>
  <c r="BF307" i="2"/>
  <c r="T307" i="2"/>
  <c r="R307" i="2"/>
  <c r="P307" i="2"/>
  <c r="BI306" i="2"/>
  <c r="BH306" i="2"/>
  <c r="BG306" i="2"/>
  <c r="BF306" i="2"/>
  <c r="T306" i="2"/>
  <c r="R306" i="2"/>
  <c r="P306" i="2"/>
  <c r="BI305" i="2"/>
  <c r="BH305" i="2"/>
  <c r="BG305" i="2"/>
  <c r="BF305" i="2"/>
  <c r="T305" i="2"/>
  <c r="R305" i="2"/>
  <c r="P305" i="2"/>
  <c r="BI304" i="2"/>
  <c r="BH304" i="2"/>
  <c r="BG304" i="2"/>
  <c r="BF304" i="2"/>
  <c r="T304" i="2"/>
  <c r="R304" i="2"/>
  <c r="P304" i="2"/>
  <c r="BI303" i="2"/>
  <c r="BH303" i="2"/>
  <c r="BG303" i="2"/>
  <c r="BF303" i="2"/>
  <c r="T303" i="2"/>
  <c r="R303" i="2"/>
  <c r="P303" i="2"/>
  <c r="BI302" i="2"/>
  <c r="BH302" i="2"/>
  <c r="BG302" i="2"/>
  <c r="BF302" i="2"/>
  <c r="T302" i="2"/>
  <c r="R302" i="2"/>
  <c r="P302" i="2"/>
  <c r="BI298" i="2"/>
  <c r="BH298" i="2"/>
  <c r="BG298" i="2"/>
  <c r="BF298" i="2"/>
  <c r="T298" i="2"/>
  <c r="R298" i="2"/>
  <c r="P298" i="2"/>
  <c r="BI297" i="2"/>
  <c r="BH297" i="2"/>
  <c r="BG297" i="2"/>
  <c r="BF297" i="2"/>
  <c r="T297" i="2"/>
  <c r="R297" i="2"/>
  <c r="P297" i="2"/>
  <c r="BI296" i="2"/>
  <c r="BH296" i="2"/>
  <c r="BG296" i="2"/>
  <c r="BF296" i="2"/>
  <c r="T296" i="2"/>
  <c r="R296" i="2"/>
  <c r="P296" i="2"/>
  <c r="BI295" i="2"/>
  <c r="BH295" i="2"/>
  <c r="BG295" i="2"/>
  <c r="BF295" i="2"/>
  <c r="T295" i="2"/>
  <c r="R295" i="2"/>
  <c r="P295" i="2"/>
  <c r="BI294" i="2"/>
  <c r="BH294" i="2"/>
  <c r="BG294" i="2"/>
  <c r="BF294" i="2"/>
  <c r="T294" i="2"/>
  <c r="R294" i="2"/>
  <c r="P294" i="2"/>
  <c r="BI293" i="2"/>
  <c r="BH293" i="2"/>
  <c r="BG293" i="2"/>
  <c r="BF293" i="2"/>
  <c r="T293" i="2"/>
  <c r="R293" i="2"/>
  <c r="P293" i="2"/>
  <c r="BI292" i="2"/>
  <c r="BH292" i="2"/>
  <c r="BG292" i="2"/>
  <c r="BF292" i="2"/>
  <c r="T292" i="2"/>
  <c r="R292" i="2"/>
  <c r="P292" i="2"/>
  <c r="BI291" i="2"/>
  <c r="BH291" i="2"/>
  <c r="BG291" i="2"/>
  <c r="BF291" i="2"/>
  <c r="T291" i="2"/>
  <c r="R291" i="2"/>
  <c r="P291" i="2"/>
  <c r="BI290" i="2"/>
  <c r="BH290" i="2"/>
  <c r="BG290" i="2"/>
  <c r="BF290" i="2"/>
  <c r="T290" i="2"/>
  <c r="R290" i="2"/>
  <c r="P290" i="2"/>
  <c r="BI288" i="2"/>
  <c r="BH288" i="2"/>
  <c r="BG288" i="2"/>
  <c r="BF288" i="2"/>
  <c r="T288" i="2"/>
  <c r="R288" i="2"/>
  <c r="P288" i="2"/>
  <c r="BI285" i="2"/>
  <c r="BH285" i="2"/>
  <c r="BG285" i="2"/>
  <c r="BF285" i="2"/>
  <c r="T285" i="2"/>
  <c r="R285" i="2"/>
  <c r="P285" i="2"/>
  <c r="BI282" i="2"/>
  <c r="BH282" i="2"/>
  <c r="BG282" i="2"/>
  <c r="BF282" i="2"/>
  <c r="T282" i="2"/>
  <c r="R282" i="2"/>
  <c r="P282" i="2"/>
  <c r="BI281" i="2"/>
  <c r="BH281" i="2"/>
  <c r="BG281" i="2"/>
  <c r="BF281" i="2"/>
  <c r="T281" i="2"/>
  <c r="R281" i="2"/>
  <c r="P281" i="2"/>
  <c r="BI280" i="2"/>
  <c r="BH280" i="2"/>
  <c r="BG280" i="2"/>
  <c r="BF280" i="2"/>
  <c r="T280" i="2"/>
  <c r="R280" i="2"/>
  <c r="P280" i="2"/>
  <c r="BI279" i="2"/>
  <c r="BH279" i="2"/>
  <c r="BG279" i="2"/>
  <c r="BF279" i="2"/>
  <c r="T279" i="2"/>
  <c r="R279" i="2"/>
  <c r="P279" i="2"/>
  <c r="BI276" i="2"/>
  <c r="BH276" i="2"/>
  <c r="BG276" i="2"/>
  <c r="BF276" i="2"/>
  <c r="T276" i="2"/>
  <c r="R276" i="2"/>
  <c r="P276" i="2"/>
  <c r="BI273" i="2"/>
  <c r="BH273" i="2"/>
  <c r="BG273" i="2"/>
  <c r="BF273" i="2"/>
  <c r="T273" i="2"/>
  <c r="R273" i="2"/>
  <c r="P273" i="2"/>
  <c r="BI271" i="2"/>
  <c r="BH271" i="2"/>
  <c r="BG271" i="2"/>
  <c r="BF271" i="2"/>
  <c r="T271" i="2"/>
  <c r="R271" i="2"/>
  <c r="P271" i="2"/>
  <c r="BI268" i="2"/>
  <c r="BH268" i="2"/>
  <c r="BG268" i="2"/>
  <c r="BF268" i="2"/>
  <c r="T268" i="2"/>
  <c r="R268" i="2"/>
  <c r="P268" i="2"/>
  <c r="BI265" i="2"/>
  <c r="BH265" i="2"/>
  <c r="BG265" i="2"/>
  <c r="BF265" i="2"/>
  <c r="T265" i="2"/>
  <c r="R265" i="2"/>
  <c r="P265" i="2"/>
  <c r="BI262" i="2"/>
  <c r="BH262" i="2"/>
  <c r="BG262" i="2"/>
  <c r="BF262" i="2"/>
  <c r="T262" i="2"/>
  <c r="R262" i="2"/>
  <c r="P262" i="2"/>
  <c r="BI259" i="2"/>
  <c r="BH259" i="2"/>
  <c r="BG259" i="2"/>
  <c r="BF259" i="2"/>
  <c r="T259" i="2"/>
  <c r="R259" i="2"/>
  <c r="P259" i="2"/>
  <c r="BI256" i="2"/>
  <c r="BH256" i="2"/>
  <c r="BG256" i="2"/>
  <c r="BF256" i="2"/>
  <c r="T256" i="2"/>
  <c r="R256" i="2"/>
  <c r="P256" i="2"/>
  <c r="BI255" i="2"/>
  <c r="BH255" i="2"/>
  <c r="BG255" i="2"/>
  <c r="BF255" i="2"/>
  <c r="T255" i="2"/>
  <c r="R255" i="2"/>
  <c r="P255" i="2"/>
  <c r="BI252" i="2"/>
  <c r="BH252" i="2"/>
  <c r="BG252" i="2"/>
  <c r="BF252" i="2"/>
  <c r="T252" i="2"/>
  <c r="T251" i="2" s="1"/>
  <c r="R252" i="2"/>
  <c r="R251" i="2" s="1"/>
  <c r="P252" i="2"/>
  <c r="P251" i="2" s="1"/>
  <c r="BI248" i="2"/>
  <c r="BH248" i="2"/>
  <c r="BG248" i="2"/>
  <c r="BF248" i="2"/>
  <c r="T248" i="2"/>
  <c r="R248" i="2"/>
  <c r="P248" i="2"/>
  <c r="BI247" i="2"/>
  <c r="BH247" i="2"/>
  <c r="BG247" i="2"/>
  <c r="BF247" i="2"/>
  <c r="T247" i="2"/>
  <c r="R247" i="2"/>
  <c r="P247" i="2"/>
  <c r="BI244" i="2"/>
  <c r="BH244" i="2"/>
  <c r="BG244" i="2"/>
  <c r="BF244" i="2"/>
  <c r="T244" i="2"/>
  <c r="R244" i="2"/>
  <c r="P244" i="2"/>
  <c r="BI243" i="2"/>
  <c r="BH243" i="2"/>
  <c r="BG243" i="2"/>
  <c r="BF243" i="2"/>
  <c r="T243" i="2"/>
  <c r="R243" i="2"/>
  <c r="P243" i="2"/>
  <c r="BI242" i="2"/>
  <c r="BH242" i="2"/>
  <c r="BG242" i="2"/>
  <c r="BF242" i="2"/>
  <c r="T242" i="2"/>
  <c r="R242" i="2"/>
  <c r="P242" i="2"/>
  <c r="BI237" i="2"/>
  <c r="BH237" i="2"/>
  <c r="BG237" i="2"/>
  <c r="BF237" i="2"/>
  <c r="T237" i="2"/>
  <c r="R237" i="2"/>
  <c r="P237" i="2"/>
  <c r="BI229" i="2"/>
  <c r="BH229" i="2"/>
  <c r="BG229" i="2"/>
  <c r="BF229" i="2"/>
  <c r="T229" i="2"/>
  <c r="R229" i="2"/>
  <c r="P229" i="2"/>
  <c r="BI226" i="2"/>
  <c r="BH226" i="2"/>
  <c r="BG226" i="2"/>
  <c r="BF226" i="2"/>
  <c r="T226" i="2"/>
  <c r="R226" i="2"/>
  <c r="P226" i="2"/>
  <c r="BI223" i="2"/>
  <c r="BH223" i="2"/>
  <c r="BG223" i="2"/>
  <c r="BF223" i="2"/>
  <c r="T223" i="2"/>
  <c r="R223" i="2"/>
  <c r="P223" i="2"/>
  <c r="BI220" i="2"/>
  <c r="BH220" i="2"/>
  <c r="BG220" i="2"/>
  <c r="BF220" i="2"/>
  <c r="T220" i="2"/>
  <c r="R220" i="2"/>
  <c r="P220" i="2"/>
  <c r="BI215" i="2"/>
  <c r="BH215" i="2"/>
  <c r="BG215" i="2"/>
  <c r="BF215" i="2"/>
  <c r="T215" i="2"/>
  <c r="R215" i="2"/>
  <c r="P215" i="2"/>
  <c r="BI211" i="2"/>
  <c r="BH211" i="2"/>
  <c r="BG211" i="2"/>
  <c r="BF211" i="2"/>
  <c r="T211" i="2"/>
  <c r="R211" i="2"/>
  <c r="P211" i="2"/>
  <c r="BI207" i="2"/>
  <c r="BH207" i="2"/>
  <c r="BG207" i="2"/>
  <c r="BF207" i="2"/>
  <c r="T207" i="2"/>
  <c r="T206" i="2" s="1"/>
  <c r="R207" i="2"/>
  <c r="R206" i="2" s="1"/>
  <c r="P207" i="2"/>
  <c r="P206" i="2" s="1"/>
  <c r="BI203" i="2"/>
  <c r="BH203" i="2"/>
  <c r="BG203" i="2"/>
  <c r="BF203" i="2"/>
  <c r="T203" i="2"/>
  <c r="T202" i="2" s="1"/>
  <c r="R203" i="2"/>
  <c r="R202" i="2" s="1"/>
  <c r="P203" i="2"/>
  <c r="P202" i="2" s="1"/>
  <c r="BI201" i="2"/>
  <c r="BH201" i="2"/>
  <c r="BG201" i="2"/>
  <c r="BF201" i="2"/>
  <c r="T201" i="2"/>
  <c r="R201" i="2"/>
  <c r="P201" i="2"/>
  <c r="BI197" i="2"/>
  <c r="BH197" i="2"/>
  <c r="BG197" i="2"/>
  <c r="BF197" i="2"/>
  <c r="T197" i="2"/>
  <c r="R197" i="2"/>
  <c r="P197" i="2"/>
  <c r="BI193" i="2"/>
  <c r="BH193" i="2"/>
  <c r="BG193" i="2"/>
  <c r="BF193" i="2"/>
  <c r="T193" i="2"/>
  <c r="R193" i="2"/>
  <c r="P193" i="2"/>
  <c r="BI190" i="2"/>
  <c r="BH190" i="2"/>
  <c r="BG190" i="2"/>
  <c r="BF190" i="2"/>
  <c r="T190" i="2"/>
  <c r="R190" i="2"/>
  <c r="P190" i="2"/>
  <c r="BI180" i="2"/>
  <c r="BH180" i="2"/>
  <c r="BG180" i="2"/>
  <c r="BF180" i="2"/>
  <c r="T180" i="2"/>
  <c r="R180" i="2"/>
  <c r="P180" i="2"/>
  <c r="BI176" i="2"/>
  <c r="BH176" i="2"/>
  <c r="BG176" i="2"/>
  <c r="BF176" i="2"/>
  <c r="T176" i="2"/>
  <c r="R176" i="2"/>
  <c r="P176" i="2"/>
  <c r="BI172" i="2"/>
  <c r="BH172" i="2"/>
  <c r="BG172" i="2"/>
  <c r="BF172" i="2"/>
  <c r="T172" i="2"/>
  <c r="R172" i="2"/>
  <c r="P172" i="2"/>
  <c r="BI168" i="2"/>
  <c r="BH168" i="2"/>
  <c r="BG168" i="2"/>
  <c r="BF168" i="2"/>
  <c r="T168" i="2"/>
  <c r="R168" i="2"/>
  <c r="P168" i="2"/>
  <c r="BI160" i="2"/>
  <c r="BH160" i="2"/>
  <c r="BG160" i="2"/>
  <c r="BF160" i="2"/>
  <c r="T160" i="2"/>
  <c r="R160" i="2"/>
  <c r="P160" i="2"/>
  <c r="BI157" i="2"/>
  <c r="BH157" i="2"/>
  <c r="BG157" i="2"/>
  <c r="BF157" i="2"/>
  <c r="T157" i="2"/>
  <c r="R157" i="2"/>
  <c r="P157" i="2"/>
  <c r="BI154" i="2"/>
  <c r="BH154" i="2"/>
  <c r="BG154" i="2"/>
  <c r="BF154" i="2"/>
  <c r="T154" i="2"/>
  <c r="R154" i="2"/>
  <c r="P154" i="2"/>
  <c r="BI152" i="2"/>
  <c r="BH152" i="2"/>
  <c r="BG152" i="2"/>
  <c r="BF152" i="2"/>
  <c r="T152" i="2"/>
  <c r="R152" i="2"/>
  <c r="P152" i="2"/>
  <c r="BI148" i="2"/>
  <c r="BH148" i="2"/>
  <c r="BG148" i="2"/>
  <c r="BF148" i="2"/>
  <c r="T148" i="2"/>
  <c r="R148" i="2"/>
  <c r="P148" i="2"/>
  <c r="F139" i="2"/>
  <c r="E137" i="2"/>
  <c r="F89" i="2"/>
  <c r="E87" i="2"/>
  <c r="J24" i="2"/>
  <c r="E24" i="2"/>
  <c r="J142" i="2" s="1"/>
  <c r="J23" i="2"/>
  <c r="J21" i="2"/>
  <c r="E21" i="2"/>
  <c r="J141" i="2" s="1"/>
  <c r="J20" i="2"/>
  <c r="J18" i="2"/>
  <c r="E18" i="2"/>
  <c r="F142" i="2" s="1"/>
  <c r="J17" i="2"/>
  <c r="J15" i="2"/>
  <c r="E15" i="2"/>
  <c r="F141" i="2" s="1"/>
  <c r="J14" i="2"/>
  <c r="J12" i="2"/>
  <c r="J139" i="2" s="1"/>
  <c r="E135" i="2"/>
  <c r="L90" i="1"/>
  <c r="AM90" i="1"/>
  <c r="AM89" i="1"/>
  <c r="L89" i="1"/>
  <c r="AM87" i="1"/>
  <c r="L87" i="1"/>
  <c r="L85" i="1"/>
  <c r="L84" i="1"/>
  <c r="J467" i="2"/>
  <c r="BK463" i="2"/>
  <c r="J462" i="2"/>
  <c r="J457" i="2"/>
  <c r="J447" i="2"/>
  <c r="J442" i="2"/>
  <c r="J440" i="2"/>
  <c r="BK438" i="2"/>
  <c r="BK434" i="2"/>
  <c r="J428" i="2"/>
  <c r="BK413" i="2"/>
  <c r="BK411" i="2"/>
  <c r="BK407" i="2"/>
  <c r="J401" i="2"/>
  <c r="BK397" i="2"/>
  <c r="J391" i="2"/>
  <c r="BK387" i="2"/>
  <c r="BK381" i="2"/>
  <c r="BK379" i="2"/>
  <c r="J377" i="2"/>
  <c r="J376" i="2"/>
  <c r="J374" i="2"/>
  <c r="BK372" i="2"/>
  <c r="BK370" i="2"/>
  <c r="J364" i="2"/>
  <c r="BK355" i="2"/>
  <c r="BK353" i="2"/>
  <c r="BK347" i="2"/>
  <c r="J343" i="2"/>
  <c r="BK336" i="2"/>
  <c r="BK330" i="2"/>
  <c r="J321" i="2"/>
  <c r="BK314" i="2"/>
  <c r="J311" i="2"/>
  <c r="BK309" i="2"/>
  <c r="J307" i="2"/>
  <c r="J305" i="2"/>
  <c r="J303" i="2"/>
  <c r="J296" i="2"/>
  <c r="J294" i="2"/>
  <c r="BK293" i="2"/>
  <c r="J291" i="2"/>
  <c r="J288" i="2"/>
  <c r="BK282" i="2"/>
  <c r="BK280" i="2"/>
  <c r="J276" i="2"/>
  <c r="BK271" i="2"/>
  <c r="J265" i="2"/>
  <c r="J256" i="2"/>
  <c r="J252" i="2"/>
  <c r="J247" i="2"/>
  <c r="BK243" i="2"/>
  <c r="J229" i="2"/>
  <c r="BK223" i="2"/>
  <c r="J215" i="2"/>
  <c r="J207" i="2"/>
  <c r="BK201" i="2"/>
  <c r="J197" i="2"/>
  <c r="BK190" i="2"/>
  <c r="J176" i="2"/>
  <c r="J168" i="2"/>
  <c r="J157" i="2"/>
  <c r="J152" i="2"/>
  <c r="J465" i="2"/>
  <c r="BK462" i="2"/>
  <c r="BK457" i="2"/>
  <c r="BK447" i="2"/>
  <c r="BK442" i="2"/>
  <c r="BK440" i="2"/>
  <c r="J438" i="2"/>
  <c r="J434" i="2"/>
  <c r="BK428" i="2"/>
  <c r="BK415" i="2"/>
  <c r="J413" i="2"/>
  <c r="J411" i="2"/>
  <c r="J407" i="2"/>
  <c r="BK401" i="2"/>
  <c r="J397" i="2"/>
  <c r="BK391" i="2"/>
  <c r="J387" i="2"/>
  <c r="J381" i="2"/>
  <c r="J379" i="2"/>
  <c r="BK377" i="2"/>
  <c r="BK376" i="2"/>
  <c r="J373" i="2"/>
  <c r="J371" i="2"/>
  <c r="BK369" i="2"/>
  <c r="BK367" i="2"/>
  <c r="BK363" i="2"/>
  <c r="J354" i="2"/>
  <c r="BK350" i="2"/>
  <c r="J344" i="2"/>
  <c r="BK340" i="2"/>
  <c r="J333" i="2"/>
  <c r="BK326" i="2"/>
  <c r="J324" i="2"/>
  <c r="J318" i="2"/>
  <c r="J312" i="2"/>
  <c r="J310" i="2"/>
  <c r="BK307" i="2"/>
  <c r="BK305" i="2"/>
  <c r="J304" i="2"/>
  <c r="J302" i="2"/>
  <c r="BK297" i="2"/>
  <c r="J295" i="2"/>
  <c r="J292" i="2"/>
  <c r="J290" i="2"/>
  <c r="BK285" i="2"/>
  <c r="J281" i="2"/>
  <c r="J279" i="2"/>
  <c r="J271" i="2"/>
  <c r="BK265" i="2"/>
  <c r="BK259" i="2"/>
  <c r="J255" i="2"/>
  <c r="J248" i="2"/>
  <c r="J244" i="2"/>
  <c r="BK242" i="2"/>
  <c r="J237" i="2"/>
  <c r="J226" i="2"/>
  <c r="BK220" i="2"/>
  <c r="BK215" i="2"/>
  <c r="BK207" i="2"/>
  <c r="J201" i="2"/>
  <c r="BK197" i="2"/>
  <c r="J190" i="2"/>
  <c r="BK176" i="2"/>
  <c r="BK168" i="2"/>
  <c r="BK157" i="2"/>
  <c r="BK152" i="2"/>
  <c r="BK467" i="2"/>
  <c r="BK465" i="2"/>
  <c r="J460" i="2"/>
  <c r="BK451" i="2"/>
  <c r="BK444" i="2"/>
  <c r="BK441" i="2"/>
  <c r="J439" i="2"/>
  <c r="BK437" i="2"/>
  <c r="J431" i="2"/>
  <c r="BK427" i="2"/>
  <c r="J412" i="2"/>
  <c r="J410" i="2"/>
  <c r="J404" i="2"/>
  <c r="BK398" i="2"/>
  <c r="BK394" i="2"/>
  <c r="J390" i="2"/>
  <c r="J383" i="2"/>
  <c r="BK380" i="2"/>
  <c r="BK378" i="2"/>
  <c r="BK375" i="2"/>
  <c r="BK373" i="2"/>
  <c r="BK371" i="2"/>
  <c r="J369" i="2"/>
  <c r="J367" i="2"/>
  <c r="J363" i="2"/>
  <c r="BK354" i="2"/>
  <c r="J350" i="2"/>
  <c r="BK344" i="2"/>
  <c r="J340" i="2"/>
  <c r="BK333" i="2"/>
  <c r="J326" i="2"/>
  <c r="BK324" i="2"/>
  <c r="BK318" i="2"/>
  <c r="BK312" i="2"/>
  <c r="BK310" i="2"/>
  <c r="J308" i="2"/>
  <c r="BK306" i="2"/>
  <c r="BK304" i="2"/>
  <c r="BK302" i="2"/>
  <c r="BK298" i="2"/>
  <c r="J297" i="2"/>
  <c r="BK295" i="2"/>
  <c r="BK292" i="2"/>
  <c r="BK290" i="2"/>
  <c r="J285" i="2"/>
  <c r="BK281" i="2"/>
  <c r="BK279" i="2"/>
  <c r="J273" i="2"/>
  <c r="J268" i="2"/>
  <c r="BK262" i="2"/>
  <c r="J259" i="2"/>
  <c r="BK255" i="2"/>
  <c r="BK248" i="2"/>
  <c r="BK244" i="2"/>
  <c r="J242" i="2"/>
  <c r="BK237" i="2"/>
  <c r="BK226" i="2"/>
  <c r="J220" i="2"/>
  <c r="BK211" i="2"/>
  <c r="J203" i="2"/>
  <c r="BK193" i="2"/>
  <c r="J180" i="2"/>
  <c r="J172" i="2"/>
  <c r="BK160" i="2"/>
  <c r="J154" i="2"/>
  <c r="BK148" i="2"/>
  <c r="J463" i="2"/>
  <c r="BK460" i="2"/>
  <c r="J451" i="2"/>
  <c r="J444" i="2"/>
  <c r="J441" i="2"/>
  <c r="BK439" i="2"/>
  <c r="J437" i="2"/>
  <c r="BK431" i="2"/>
  <c r="J427" i="2"/>
  <c r="J415" i="2"/>
  <c r="BK412" i="2"/>
  <c r="BK410" i="2"/>
  <c r="BK404" i="2"/>
  <c r="J398" i="2"/>
  <c r="J394" i="2"/>
  <c r="BK390" i="2"/>
  <c r="BK383" i="2"/>
  <c r="J380" i="2"/>
  <c r="J378" i="2"/>
  <c r="J375" i="2"/>
  <c r="BK374" i="2"/>
  <c r="J372" i="2"/>
  <c r="J370" i="2"/>
  <c r="BK364" i="2"/>
  <c r="J355" i="2"/>
  <c r="J353" i="2"/>
  <c r="J347" i="2"/>
  <c r="BK343" i="2"/>
  <c r="J336" i="2"/>
  <c r="J330" i="2"/>
  <c r="BK321" i="2"/>
  <c r="J314" i="2"/>
  <c r="BK311" i="2"/>
  <c r="J309" i="2"/>
  <c r="BK308" i="2"/>
  <c r="J306" i="2"/>
  <c r="BK303" i="2"/>
  <c r="J298" i="2"/>
  <c r="BK296" i="2"/>
  <c r="BK294" i="2"/>
  <c r="J293" i="2"/>
  <c r="BK291" i="2"/>
  <c r="BK288" i="2"/>
  <c r="J282" i="2"/>
  <c r="J280" i="2"/>
  <c r="BK276" i="2"/>
  <c r="BK273" i="2"/>
  <c r="BK268" i="2"/>
  <c r="J262" i="2"/>
  <c r="BK256" i="2"/>
  <c r="BK252" i="2"/>
  <c r="BK247" i="2"/>
  <c r="J243" i="2"/>
  <c r="BK229" i="2"/>
  <c r="J223" i="2"/>
  <c r="J211" i="2"/>
  <c r="BK203" i="2"/>
  <c r="J193" i="2"/>
  <c r="BK180" i="2"/>
  <c r="BK172" i="2"/>
  <c r="J160" i="2"/>
  <c r="BK154" i="2"/>
  <c r="J148" i="2"/>
  <c r="AS94" i="1"/>
  <c r="R147" i="2" l="1"/>
  <c r="BK153" i="2"/>
  <c r="J153" i="2" s="1"/>
  <c r="J99" i="2" s="1"/>
  <c r="R153" i="2"/>
  <c r="BK189" i="2"/>
  <c r="J189" i="2" s="1"/>
  <c r="J100" i="2" s="1"/>
  <c r="P189" i="2"/>
  <c r="T189" i="2"/>
  <c r="R196" i="2"/>
  <c r="BK210" i="2"/>
  <c r="J210" i="2" s="1"/>
  <c r="J104" i="2" s="1"/>
  <c r="T210" i="2"/>
  <c r="P241" i="2"/>
  <c r="R241" i="2"/>
  <c r="R254" i="2"/>
  <c r="BK272" i="2"/>
  <c r="J272" i="2" s="1"/>
  <c r="J109" i="2" s="1"/>
  <c r="R272" i="2"/>
  <c r="BK289" i="2"/>
  <c r="J289" i="2" s="1"/>
  <c r="J110" i="2" s="1"/>
  <c r="R289" i="2"/>
  <c r="BK317" i="2"/>
  <c r="J317" i="2" s="1"/>
  <c r="J112" i="2" s="1"/>
  <c r="R317" i="2"/>
  <c r="T317" i="2"/>
  <c r="P325" i="2"/>
  <c r="BK329" i="2"/>
  <c r="J329" i="2" s="1"/>
  <c r="J114" i="2" s="1"/>
  <c r="R329" i="2"/>
  <c r="BK368" i="2"/>
  <c r="J368" i="2"/>
  <c r="J115" i="2" s="1"/>
  <c r="R368" i="2"/>
  <c r="P386" i="2"/>
  <c r="T386" i="2"/>
  <c r="P414" i="2"/>
  <c r="R414" i="2"/>
  <c r="BK443" i="2"/>
  <c r="J443" i="2" s="1"/>
  <c r="J119" i="2" s="1"/>
  <c r="R443" i="2"/>
  <c r="BK450" i="2"/>
  <c r="J450" i="2" s="1"/>
  <c r="J120" i="2" s="1"/>
  <c r="P450" i="2"/>
  <c r="R450" i="2"/>
  <c r="BK461" i="2"/>
  <c r="J461" i="2" s="1"/>
  <c r="J123" i="2" s="1"/>
  <c r="T461" i="2"/>
  <c r="T458" i="2" s="1"/>
  <c r="BK147" i="2"/>
  <c r="P147" i="2"/>
  <c r="T147" i="2"/>
  <c r="P153" i="2"/>
  <c r="T153" i="2"/>
  <c r="R189" i="2"/>
  <c r="BK196" i="2"/>
  <c r="J196" i="2" s="1"/>
  <c r="J101" i="2" s="1"/>
  <c r="P196" i="2"/>
  <c r="T196" i="2"/>
  <c r="P210" i="2"/>
  <c r="R210" i="2"/>
  <c r="BK241" i="2"/>
  <c r="J241" i="2" s="1"/>
  <c r="J105" i="2" s="1"/>
  <c r="T241" i="2"/>
  <c r="BK254" i="2"/>
  <c r="J254" i="2" s="1"/>
  <c r="J108" i="2" s="1"/>
  <c r="P254" i="2"/>
  <c r="T254" i="2"/>
  <c r="P272" i="2"/>
  <c r="T272" i="2"/>
  <c r="P289" i="2"/>
  <c r="T289" i="2"/>
  <c r="P317" i="2"/>
  <c r="BK325" i="2"/>
  <c r="J325" i="2" s="1"/>
  <c r="J113" i="2" s="1"/>
  <c r="R325" i="2"/>
  <c r="T325" i="2"/>
  <c r="P329" i="2"/>
  <c r="T329" i="2"/>
  <c r="P368" i="2"/>
  <c r="T368" i="2"/>
  <c r="BK386" i="2"/>
  <c r="J386" i="2" s="1"/>
  <c r="J117" i="2" s="1"/>
  <c r="R386" i="2"/>
  <c r="BK414" i="2"/>
  <c r="J414" i="2" s="1"/>
  <c r="J118" i="2" s="1"/>
  <c r="T414" i="2"/>
  <c r="P443" i="2"/>
  <c r="T443" i="2"/>
  <c r="T450" i="2"/>
  <c r="P461" i="2"/>
  <c r="P458" i="2" s="1"/>
  <c r="R461" i="2"/>
  <c r="R458" i="2" s="1"/>
  <c r="BK202" i="2"/>
  <c r="J202" i="2" s="1"/>
  <c r="J102" i="2" s="1"/>
  <c r="BK206" i="2"/>
  <c r="J206" i="2" s="1"/>
  <c r="J103" i="2" s="1"/>
  <c r="BK251" i="2"/>
  <c r="J251" i="2" s="1"/>
  <c r="J106" i="2" s="1"/>
  <c r="BK313" i="2"/>
  <c r="J313" i="2" s="1"/>
  <c r="J111" i="2" s="1"/>
  <c r="BK382" i="2"/>
  <c r="J382" i="2" s="1"/>
  <c r="J116" i="2" s="1"/>
  <c r="BK459" i="2"/>
  <c r="J459" i="2"/>
  <c r="J122" i="2" s="1"/>
  <c r="BK464" i="2"/>
  <c r="J464" i="2" s="1"/>
  <c r="J124" i="2" s="1"/>
  <c r="BK466" i="2"/>
  <c r="J466" i="2" s="1"/>
  <c r="J125" i="2" s="1"/>
  <c r="E84" i="2"/>
  <c r="F91" i="2"/>
  <c r="F92" i="2"/>
  <c r="J92" i="2"/>
  <c r="BE148" i="2"/>
  <c r="BE160" i="2"/>
  <c r="BE168" i="2"/>
  <c r="BE172" i="2"/>
  <c r="BE176" i="2"/>
  <c r="BE180" i="2"/>
  <c r="BE197" i="2"/>
  <c r="BE201" i="2"/>
  <c r="BE203" i="2"/>
  <c r="BE215" i="2"/>
  <c r="BE226" i="2"/>
  <c r="BE237" i="2"/>
  <c r="BE244" i="2"/>
  <c r="BE252" i="2"/>
  <c r="BE255" i="2"/>
  <c r="BE256" i="2"/>
  <c r="BE262" i="2"/>
  <c r="BE265" i="2"/>
  <c r="BE271" i="2"/>
  <c r="BE273" i="2"/>
  <c r="BE285" i="2"/>
  <c r="BE290" i="2"/>
  <c r="BE291" i="2"/>
  <c r="BE294" i="2"/>
  <c r="BE296" i="2"/>
  <c r="BE297" i="2"/>
  <c r="BE302" i="2"/>
  <c r="BE304" i="2"/>
  <c r="BE306" i="2"/>
  <c r="BE308" i="2"/>
  <c r="BE312" i="2"/>
  <c r="BE321" i="2"/>
  <c r="BE326" i="2"/>
  <c r="BE333" i="2"/>
  <c r="BE340" i="2"/>
  <c r="BE350" i="2"/>
  <c r="BE355" i="2"/>
  <c r="BE363" i="2"/>
  <c r="BE369" i="2"/>
  <c r="BE371" i="2"/>
  <c r="BE373" i="2"/>
  <c r="BE375" i="2"/>
  <c r="BE377" i="2"/>
  <c r="BE380" i="2"/>
  <c r="BE387" i="2"/>
  <c r="BE390" i="2"/>
  <c r="BE397" i="2"/>
  <c r="BE401" i="2"/>
  <c r="BE407" i="2"/>
  <c r="BE411" i="2"/>
  <c r="BE427" i="2"/>
  <c r="BE431" i="2"/>
  <c r="BE437" i="2"/>
  <c r="BE438" i="2"/>
  <c r="BE439" i="2"/>
  <c r="BE440" i="2"/>
  <c r="BE444" i="2"/>
  <c r="BE447" i="2"/>
  <c r="BE457" i="2"/>
  <c r="J91" i="2"/>
  <c r="BE152" i="2"/>
  <c r="BE154" i="2"/>
  <c r="BE157" i="2"/>
  <c r="BE190" i="2"/>
  <c r="BE193" i="2"/>
  <c r="BE207" i="2"/>
  <c r="BE211" i="2"/>
  <c r="BE220" i="2"/>
  <c r="BE223" i="2"/>
  <c r="BE229" i="2"/>
  <c r="BE242" i="2"/>
  <c r="BE243" i="2"/>
  <c r="BE247" i="2"/>
  <c r="BE248" i="2"/>
  <c r="BE259" i="2"/>
  <c r="BE268" i="2"/>
  <c r="BE276" i="2"/>
  <c r="BE279" i="2"/>
  <c r="BE280" i="2"/>
  <c r="BE281" i="2"/>
  <c r="BE282" i="2"/>
  <c r="BE288" i="2"/>
  <c r="BE292" i="2"/>
  <c r="BE293" i="2"/>
  <c r="BE295" i="2"/>
  <c r="BE298" i="2"/>
  <c r="BE303" i="2"/>
  <c r="BE305" i="2"/>
  <c r="BE307" i="2"/>
  <c r="BE309" i="2"/>
  <c r="BE310" i="2"/>
  <c r="BE311" i="2"/>
  <c r="BE314" i="2"/>
  <c r="BE318" i="2"/>
  <c r="BE324" i="2"/>
  <c r="BE330" i="2"/>
  <c r="BE336" i="2"/>
  <c r="BE343" i="2"/>
  <c r="BE344" i="2"/>
  <c r="BE347" i="2"/>
  <c r="BE353" i="2"/>
  <c r="BE354" i="2"/>
  <c r="BE364" i="2"/>
  <c r="BE367" i="2"/>
  <c r="BE370" i="2"/>
  <c r="BE372" i="2"/>
  <c r="BE374" i="2"/>
  <c r="BE376" i="2"/>
  <c r="BE378" i="2"/>
  <c r="BE379" i="2"/>
  <c r="BE381" i="2"/>
  <c r="BE383" i="2"/>
  <c r="BE391" i="2"/>
  <c r="BE394" i="2"/>
  <c r="BE398" i="2"/>
  <c r="BE404" i="2"/>
  <c r="BE410" i="2"/>
  <c r="BE412" i="2"/>
  <c r="BE413" i="2"/>
  <c r="BE415" i="2"/>
  <c r="BE428" i="2"/>
  <c r="BE434" i="2"/>
  <c r="BE441" i="2"/>
  <c r="BE442" i="2"/>
  <c r="BE451" i="2"/>
  <c r="BE460" i="2"/>
  <c r="BE462" i="2"/>
  <c r="BE463" i="2"/>
  <c r="BE465" i="2"/>
  <c r="BE467" i="2"/>
  <c r="F34" i="2"/>
  <c r="BA95" i="1" s="1"/>
  <c r="BA94" i="1" s="1"/>
  <c r="W30" i="1" s="1"/>
  <c r="F35" i="2"/>
  <c r="BB95" i="1" s="1"/>
  <c r="BB94" i="1" s="1"/>
  <c r="W31" i="1" s="1"/>
  <c r="F36" i="2"/>
  <c r="BC95" i="1" s="1"/>
  <c r="BC94" i="1" s="1"/>
  <c r="W32" i="1" s="1"/>
  <c r="J34" i="2"/>
  <c r="AW95" i="1" s="1"/>
  <c r="F37" i="2"/>
  <c r="BD95" i="1" s="1"/>
  <c r="BD94" i="1" s="1"/>
  <c r="W33" i="1" s="1"/>
  <c r="P253" i="2" l="1"/>
  <c r="BK146" i="2"/>
  <c r="J146" i="2" s="1"/>
  <c r="J97" i="2" s="1"/>
  <c r="R253" i="2"/>
  <c r="T253" i="2"/>
  <c r="T146" i="2"/>
  <c r="P146" i="2"/>
  <c r="R146" i="2"/>
  <c r="J147" i="2"/>
  <c r="J98" i="2" s="1"/>
  <c r="BK253" i="2"/>
  <c r="J253" i="2" s="1"/>
  <c r="J107" i="2" s="1"/>
  <c r="BK458" i="2"/>
  <c r="J458" i="2" s="1"/>
  <c r="J121" i="2" s="1"/>
  <c r="AX94" i="1"/>
  <c r="AW94" i="1"/>
  <c r="AK30" i="1" s="1"/>
  <c r="F33" i="2"/>
  <c r="AZ95" i="1" s="1"/>
  <c r="AZ94" i="1" s="1"/>
  <c r="W29" i="1" s="1"/>
  <c r="AY94" i="1"/>
  <c r="J33" i="2"/>
  <c r="AV95" i="1" s="1"/>
  <c r="AT95" i="1" s="1"/>
  <c r="R145" i="2" l="1"/>
  <c r="P145" i="2"/>
  <c r="AU95" i="1" s="1"/>
  <c r="AU94" i="1" s="1"/>
  <c r="T145" i="2"/>
  <c r="BK145" i="2"/>
  <c r="J145" i="2" s="1"/>
  <c r="J96" i="2" s="1"/>
  <c r="AV94" i="1"/>
  <c r="AK29" i="1" s="1"/>
  <c r="J30" i="2" l="1"/>
  <c r="AG95" i="1" s="1"/>
  <c r="AG94" i="1" s="1"/>
  <c r="AT94" i="1"/>
  <c r="AK26" i="1" l="1"/>
  <c r="AK35" i="1" s="1"/>
  <c r="AN94" i="1"/>
  <c r="J39" i="2"/>
  <c r="AN95" i="1"/>
</calcChain>
</file>

<file path=xl/sharedStrings.xml><?xml version="1.0" encoding="utf-8"?>
<sst xmlns="http://schemas.openxmlformats.org/spreadsheetml/2006/main" count="3757" uniqueCount="738">
  <si>
    <t>Export Komplet</t>
  </si>
  <si>
    <t/>
  </si>
  <si>
    <t>2.0</t>
  </si>
  <si>
    <t>False</t>
  </si>
  <si>
    <t>{ef0d92c4-ebc3-407f-818c-8d63b9237ea2}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</si>
  <si>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</si>
  <si>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</si>
  <si>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</si>
  <si>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</si>
  <si>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</si>
  <si>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</si>
  <si>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</si>
  <si>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</si>
  <si>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</si>
  <si>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IMPORT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</si>
  <si>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</si>
  <si>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</si>
  <si>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</si>
  <si>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CC-CZ:</t>
  </si>
  <si>
    <t>Místo:</t>
  </si>
  <si>
    <t>Studentská 1205, Ostrov</t>
  </si>
  <si>
    <t>Datum: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</si>
  <si>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</si>
  <si>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</si>
  <si>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</si>
  <si>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</si>
  <si>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</si>
  <si>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</si>
  <si>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</si>
  <si>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Ing. Štěpán Mosler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</si>
  <si>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</si>
  <si>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</si>
  <si>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</si>
  <si>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</si>
  <si>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</si>
  <si>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</si>
  <si>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</si>
  <si>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</si>
  <si>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</si>
  <si>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</si>
  <si>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</si>
  <si>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</si>
  <si>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</si>
  <si>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</si>
  <si>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</si>
  <si>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</si>
  <si>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</si>
  <si>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</si>
  <si>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</si>
  <si>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</si>
  <si>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</si>
  <si>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</si>
  <si>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</si>
  <si>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</si>
  <si>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</si>
  <si>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</si>
  <si>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</si>
  <si>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</si>
  <si>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</si>
  <si>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</si>
  <si>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</si>
  <si>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</si>
  <si>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</si>
  <si>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</si>
  <si>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</si>
  <si>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</si>
  <si>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</si>
  <si>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</si>
  <si>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</si>
  <si>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</si>
  <si>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</si>
  <si>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</si>
  <si>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</si>
  <si>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</si>
  <si>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</si>
  <si>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{00000000-0000-0000-0000-000000000000}</t>
  </si>
  <si>
    <t>/</t>
  </si>
  <si>
    <t>1</t>
  </si>
  <si>
    <t xml:space="preserve">St. úpravy hygienického zázemí 1.NP a 2.NP </t>
  </si>
  <si>
    <t>STA</t>
  </si>
  <si>
    <t>{a35b15f8-7939-4e87-ae46-6862fb967b11}</t>
  </si>
  <si>
    <t>2</t>
  </si>
  <si>
    <t>KRYCÍ LIST SOUPISU PRACÍ</t>
  </si>
  <si>
    <t>Objekt: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</si>
  <si>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</si>
  <si>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</si>
  <si>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</si>
  <si>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</si>
  <si>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</si>
  <si>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</si>
  <si>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</si>
  <si>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61 - Úprava povrchů vnitřních</t>
  </si>
  <si>
    <t xml:space="preserve">    63 - Podlahy a podlahové konstrukce</t>
  </si>
  <si>
    <t xml:space="preserve">    64 - Osazování výplní otvorů</t>
  </si>
  <si>
    <t xml:space="preserve">    94 - Lešení a stavební výtahy</t>
  </si>
  <si>
    <t xml:space="preserve">    95 - Různé dokončovací konstrukce a práce pozemních staveb</t>
  </si>
  <si>
    <t xml:space="preserve">    96 - Bourání konstrukcí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</si>
  <si>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</si>
  <si>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</si>
  <si>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</si>
  <si>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</si>
  <si>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</si>
  <si>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</si>
  <si>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735 - Ústřední vytápění - otopná tělesa</t>
  </si>
  <si>
    <t xml:space="preserve">    740 - Elektromontáže 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</si>
  <si>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</si>
  <si>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</si>
  <si>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</si>
  <si>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</si>
  <si>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</si>
  <si>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</si>
  <si>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</si>
  <si>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</si>
  <si>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</si>
  <si>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</si>
  <si>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</si>
  <si>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VRN5 - Finanční náklady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</si>
  <si>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</si>
  <si>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</si>
  <si>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</si>
  <si>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</si>
  <si>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</si>
  <si>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</si>
  <si>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</si>
  <si>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</si>
  <si>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</si>
  <si>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</si>
  <si>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</si>
  <si>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</si>
  <si>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</si>
  <si>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</si>
  <si>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</si>
  <si>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</si>
  <si>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</si>
  <si>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</si>
  <si>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</si>
  <si>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</si>
  <si>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342272225</t>
  </si>
  <si>
    <t>Příčka z pórobetonových hladkých tvárnic na tenkovrstvou maltu tl 100 mm</t>
  </si>
  <si>
    <t>m2</t>
  </si>
  <si>
    <t>4</t>
  </si>
  <si>
    <t>VV</t>
  </si>
  <si>
    <t>" mč 2.01" 2,9*3+3,35*3,48-0,9*2,05-0,8*2</t>
  </si>
  <si>
    <t>" mč 2.02" 2,84*3+3,43*3,48-0,9*2,05-0,8*2</t>
  </si>
  <si>
    <t>Součet</t>
  </si>
  <si>
    <t>317142422</t>
  </si>
  <si>
    <t>Překlad nenosný pórobetonový š 100 mm v do 250 mm na tenkovrstvou maltu dl přes 1000 do 1250 mm</t>
  </si>
  <si>
    <t>kus</t>
  </si>
  <si>
    <t>61</t>
  </si>
  <si>
    <t>Úprava povrchů vnitřních</t>
  </si>
  <si>
    <t>619991001</t>
  </si>
  <si>
    <t>Zakrytí podlah fólií přilepenou lepící páskou</t>
  </si>
  <si>
    <t>6</t>
  </si>
  <si>
    <t>" nové místnosti" 27,8+27,4</t>
  </si>
  <si>
    <t>619991011</t>
  </si>
  <si>
    <t>Obalení konstrukcí a prvků fólií přilepenou lepící páskou</t>
  </si>
  <si>
    <t>8</t>
  </si>
  <si>
    <t>" okna" 1,47*1,7*2*2</t>
  </si>
  <si>
    <t>5</t>
  </si>
  <si>
    <t>319201321</t>
  </si>
  <si>
    <t>Vyrovnání nerovného povrchu zdiva tl do 30 mm maltou</t>
  </si>
  <si>
    <t>10</t>
  </si>
  <si>
    <t>"1.NP" (19,85+5,5+4,36+8,74)*1,7</t>
  </si>
  <si>
    <t>"odečet otvorů" -(0,8*1,7*2+0,6*1,7*4)</t>
  </si>
  <si>
    <t>Mezisoučet</t>
  </si>
  <si>
    <t>"2.NP" (10,95+4,56+12,7)*1,7</t>
  </si>
  <si>
    <t>"odečet otvorů" -(0,8*1,7*2+0,6*1,7*2)</t>
  </si>
  <si>
    <t>612325412</t>
  </si>
  <si>
    <t>Oprava vnitřní vápenocementové hladké omítky stěn v rozsahu plochy přes 10 do 30 %</t>
  </si>
  <si>
    <t>-1525073644</t>
  </si>
  <si>
    <t>"1.NP" 11,94*1,78+14,28*3,48</t>
  </si>
  <si>
    <t>"2.NP" 12,49*1,78+14,23*3,48</t>
  </si>
  <si>
    <t>7</t>
  </si>
  <si>
    <t>612131121</t>
  </si>
  <si>
    <t>Penetrační disperzní nátěr vnitřních stěn nanášený ručně</t>
  </si>
  <si>
    <t>16</t>
  </si>
  <si>
    <t>" mč 2.01" (3,9*3+4,25*3,48-0,9*2,05-0,8*2)*2</t>
  </si>
  <si>
    <t>" mč 2.02" (3,84*3+4,33*3,48-0,9*2,05-0,8*2)*2</t>
  </si>
  <si>
    <t>612142001</t>
  </si>
  <si>
    <t>Potažení vnitřních stěn sklovláknitým pletivem vtlačeným do tenkovrstvé hmoty</t>
  </si>
  <si>
    <t>18</t>
  </si>
  <si>
    <t>9</t>
  </si>
  <si>
    <t>612321131</t>
  </si>
  <si>
    <t>Potažení vnitřních stěn vápenocementovým štukem tloušťky do 3 mm</t>
  </si>
  <si>
    <t>20</t>
  </si>
  <si>
    <t>"1.NP" 11,94*1,78+11,28*3,48</t>
  </si>
  <si>
    <t>"2.NP" 12,49*1,78+11,23*3,48</t>
  </si>
  <si>
    <t>"odečet výměry keramických obkladů" -101,762</t>
  </si>
  <si>
    <t>63</t>
  </si>
  <si>
    <t>Podlahy a podlahové konstrukce</t>
  </si>
  <si>
    <t>771121011</t>
  </si>
  <si>
    <t>Nátěr penetrační na podlahu</t>
  </si>
  <si>
    <t>22</t>
  </si>
  <si>
    <t>11</t>
  </si>
  <si>
    <t>632450132</t>
  </si>
  <si>
    <t>Vyrovnávací cementový potěr tl přes 20 do 30 mm ze suchých směsí provedený v ploše</t>
  </si>
  <si>
    <t>24</t>
  </si>
  <si>
    <t>64</t>
  </si>
  <si>
    <t>Osazování výplní otvorů</t>
  </si>
  <si>
    <t>642942611</t>
  </si>
  <si>
    <t>Osazování zárubní nebo rámů dveřních kovových do 2,5 m2 na montážní pěnu</t>
  </si>
  <si>
    <t>26</t>
  </si>
  <si>
    <t>" mč 2.01 90/197" 1*2</t>
  </si>
  <si>
    <t>" mč 2.02 80/197" 1*2</t>
  </si>
  <si>
    <t>M</t>
  </si>
  <si>
    <t>28</t>
  </si>
  <si>
    <t>14</t>
  </si>
  <si>
    <t>55331483</t>
  </si>
  <si>
    <t>zárubeň jednokřídlá ocelová pro zdění tl stěny 75-100mm rozměru 900/1970, 2100mm</t>
  </si>
  <si>
    <t>30</t>
  </si>
  <si>
    <t>94</t>
  </si>
  <si>
    <t>Lešení a stavební výtahy</t>
  </si>
  <si>
    <t>15</t>
  </si>
  <si>
    <t>949101111</t>
  </si>
  <si>
    <t>Lešení pomocné pro objekty pozemních staveb s lešeňovou podlahou v do 1,9 m zatížení do 150 kg/m2</t>
  </si>
  <si>
    <t>32</t>
  </si>
  <si>
    <t>95</t>
  </si>
  <si>
    <t>Různé dokončovací konstrukce a práce pozemních staveb</t>
  </si>
  <si>
    <t>952901111</t>
  </si>
  <si>
    <t>Vyčištění budov bytové a občanské výstavby při výšce podlaží do 4 m</t>
  </si>
  <si>
    <t>34</t>
  </si>
  <si>
    <t>96</t>
  </si>
  <si>
    <t>Bourání konstrukcí</t>
  </si>
  <si>
    <t>17</t>
  </si>
  <si>
    <t>968072455</t>
  </si>
  <si>
    <t>Vybourání kovových dveřních zárubní pl do 2 m2</t>
  </si>
  <si>
    <t>36</t>
  </si>
  <si>
    <t>" dveře vč zárubně 80/197" 0,8*2,0*4</t>
  </si>
  <si>
    <t>" dveře vč zárubně 60/197" 0,6*2,0*3</t>
  </si>
  <si>
    <t>962031132</t>
  </si>
  <si>
    <t>Bourání příček z cihel pálených na MVC tl do 100 mm</t>
  </si>
  <si>
    <t>38</t>
  </si>
  <si>
    <t>" 1.NP" (3,15+3,1+2,6+1,3*2+3,4)*3,48</t>
  </si>
  <si>
    <t>" 2.NP" (3,15+3,1+2,4+3,2)*3,48</t>
  </si>
  <si>
    <t>"odečet otvorů" -(0,6*2*3+0,8*2*4)</t>
  </si>
  <si>
    <t>19</t>
  </si>
  <si>
    <t>965081213</t>
  </si>
  <si>
    <t>Bourání podlah z dlaždic keramických nebo xylolitových tl do 10 mm plochy přes 1 m2</t>
  </si>
  <si>
    <t>40</t>
  </si>
  <si>
    <t>" dlažba" 26,7+27,5</t>
  </si>
  <si>
    <t>965081611</t>
  </si>
  <si>
    <t>Odsekání soklíků rovných</t>
  </si>
  <si>
    <t>m</t>
  </si>
  <si>
    <t>42</t>
  </si>
  <si>
    <t>(3,9+3,43+3,97+3,34)*2-0,8*2</t>
  </si>
  <si>
    <t>965042231</t>
  </si>
  <si>
    <t>Bourání podkladů pod dlažby nebo mazanin betonových nebo z litého asfaltu tl přes 100 mm pl do 4 m2</t>
  </si>
  <si>
    <t>m3</t>
  </si>
  <si>
    <t>44</t>
  </si>
  <si>
    <t>" mč 2.03 - podium u pisoárů" 0,3*(3,9*1,55+2,2*1,25)</t>
  </si>
  <si>
    <t>978059541</t>
  </si>
  <si>
    <t>Odsekání a odebrání obkladů stěn z vnitřních obkládaček plochy přes 1 m2</t>
  </si>
  <si>
    <t>46</t>
  </si>
  <si>
    <t>23</t>
  </si>
  <si>
    <t>978013141</t>
  </si>
  <si>
    <t>Otlučení (osekání) vnitřní vápenné nebo vápenocementové omítky stěn v rozsahu přes 10 do 30 %</t>
  </si>
  <si>
    <t>999572046</t>
  </si>
  <si>
    <t>52</t>
  </si>
  <si>
    <t>997</t>
  </si>
  <si>
    <t>Přesun sutě</t>
  </si>
  <si>
    <t>25</t>
  </si>
  <si>
    <t>997013212</t>
  </si>
  <si>
    <t>Vnitrostaveništní doprava suti a vybouraných hmot pro budovy v přes 6 do 9 m ručně</t>
  </si>
  <si>
    <t>t</t>
  </si>
  <si>
    <t>54</t>
  </si>
  <si>
    <t>997013501</t>
  </si>
  <si>
    <t>Odvoz suti a vybouraných hmot na skládku nebo meziskládku do 1 km se složením</t>
  </si>
  <si>
    <t>56</t>
  </si>
  <si>
    <t>27</t>
  </si>
  <si>
    <t>997013509</t>
  </si>
  <si>
    <t>Příplatek k odvozu suti a vybouraných hmot na skládku ZKD 1 km přes 1 km</t>
  </si>
  <si>
    <t>58</t>
  </si>
  <si>
    <t>26,451*9 "Přepočtené koeficientem množství</t>
  </si>
  <si>
    <t>997013871</t>
  </si>
  <si>
    <t>Poplatek za uložení stavebního odpadu na recyklační skládce (skládkovné) směsného stavebního a demoličního kód odpadu 17 09 04</t>
  </si>
  <si>
    <t>60</t>
  </si>
  <si>
    <t>29</t>
  </si>
  <si>
    <t>9970138R1</t>
  </si>
  <si>
    <t>Poplatek za uložení železného odpadu do výkupu</t>
  </si>
  <si>
    <t>62</t>
  </si>
  <si>
    <t>0,487*-1 "Přepočtené koeficientem množství</t>
  </si>
  <si>
    <t>998</t>
  </si>
  <si>
    <t>Přesun hmot</t>
  </si>
  <si>
    <t>998018002</t>
  </si>
  <si>
    <t>Přesun hmot ruční pro budovy v přes 6 do 12 m</t>
  </si>
  <si>
    <t>PSV</t>
  </si>
  <si>
    <t>Práce a dodávky PSV</t>
  </si>
  <si>
    <t>721</t>
  </si>
  <si>
    <t>Zdravotechnika - vnitřní kanalizace</t>
  </si>
  <si>
    <t>31</t>
  </si>
  <si>
    <t>721171915</t>
  </si>
  <si>
    <t>Potrubí z PP propojení potrubí DN 110</t>
  </si>
  <si>
    <t>66</t>
  </si>
  <si>
    <t>721174045</t>
  </si>
  <si>
    <t>Potrubí kanalizační z PP připojovací DN 110</t>
  </si>
  <si>
    <t>68</t>
  </si>
  <si>
    <t>5+3+3,5+4+3,6</t>
  </si>
  <si>
    <t>33</t>
  </si>
  <si>
    <t>721174043</t>
  </si>
  <si>
    <t>Potrubí kanalizační z PP připojovací DN 50</t>
  </si>
  <si>
    <t>70</t>
  </si>
  <si>
    <t>" pro kanalizaci" 1,0*6+0,5*12</t>
  </si>
  <si>
    <t>721174063</t>
  </si>
  <si>
    <t>Potrubí kanalizační z PP větrací DN 110</t>
  </si>
  <si>
    <t>-143492952</t>
  </si>
  <si>
    <t>5*2</t>
  </si>
  <si>
    <t>35</t>
  </si>
  <si>
    <t>721290111</t>
  </si>
  <si>
    <t>Zkouška těsnosti potrubí kanalizace vodou DN do 125</t>
  </si>
  <si>
    <t>72</t>
  </si>
  <si>
    <t>" pro kanalizaci" 19,1+12+10</t>
  </si>
  <si>
    <t>HZS2491</t>
  </si>
  <si>
    <t>Hodinová zúčtovací sazba dělník zednických výpomocí</t>
  </si>
  <si>
    <t>hod</t>
  </si>
  <si>
    <t>74</t>
  </si>
  <si>
    <t>" stavební přípomoci  kanalizace" 15*2</t>
  </si>
  <si>
    <t>37</t>
  </si>
  <si>
    <t>998721102</t>
  </si>
  <si>
    <t>Přesun hmot tonážní pro vnitřní kanalizace v objektech v přes 6 do 12 m</t>
  </si>
  <si>
    <t>76</t>
  </si>
  <si>
    <t>722</t>
  </si>
  <si>
    <t>Zdravotechnika - vnitřní vodovod</t>
  </si>
  <si>
    <t>722174002</t>
  </si>
  <si>
    <t>Potrubí vodovodní plastové PPR svar polyfúze PN 16 D 20x2,8 mm</t>
  </si>
  <si>
    <t>78</t>
  </si>
  <si>
    <t>" pro vodu" (3,0*2+2,5*2+1,5*2+8,0*2+3,0*2+5,0)*2</t>
  </si>
  <si>
    <t>39</t>
  </si>
  <si>
    <t>722181242</t>
  </si>
  <si>
    <t>Ochrana vodovodního potrubí přilepenými termoizolačními trubicemi z PE tl přes 13 do 20 mm DN přes 22 do 45 mm</t>
  </si>
  <si>
    <t>80</t>
  </si>
  <si>
    <t>722290234</t>
  </si>
  <si>
    <t>Proplach a dezinfekce vodovodního potrubí DN do 80</t>
  </si>
  <si>
    <t>82</t>
  </si>
  <si>
    <t>41</t>
  </si>
  <si>
    <t>722290246</t>
  </si>
  <si>
    <t>Zkouška těsnosti vodovodního potrubí plastového DN do 40</t>
  </si>
  <si>
    <t>84</t>
  </si>
  <si>
    <t>722232043</t>
  </si>
  <si>
    <t>Kohout kulový přímý G 1/2" PN 42 do 185°C vnitřní závit</t>
  </si>
  <si>
    <t>99014489</t>
  </si>
  <si>
    <t>43</t>
  </si>
  <si>
    <t>HZS2211</t>
  </si>
  <si>
    <t>Hodinová zúčtovací sazba instalatér</t>
  </si>
  <si>
    <t>86</t>
  </si>
  <si>
    <t>" propojení a úpravy na stávajícím vedení"  10*2</t>
  </si>
  <si>
    <t>88</t>
  </si>
  <si>
    <t>" stavební přípomoce voda" 15*2</t>
  </si>
  <si>
    <t>45</t>
  </si>
  <si>
    <t>998722102</t>
  </si>
  <si>
    <t>Přesun hmot tonážní pro vnitřní vodovod v objektech v přes 6 do 12 m</t>
  </si>
  <si>
    <t>90</t>
  </si>
  <si>
    <t>725</t>
  </si>
  <si>
    <t>Zdravotechnika - zařizovací předměty</t>
  </si>
  <si>
    <t>725110814</t>
  </si>
  <si>
    <t>Demontáž klozetu Kombi</t>
  </si>
  <si>
    <t>soubor</t>
  </si>
  <si>
    <t>92</t>
  </si>
  <si>
    <t>47</t>
  </si>
  <si>
    <t>725122813</t>
  </si>
  <si>
    <t>Demontáž pisoárových stání s nádrží a jedním záchodkem</t>
  </si>
  <si>
    <t>48</t>
  </si>
  <si>
    <t>725210821</t>
  </si>
  <si>
    <t>Demontáž umyvadel bez výtokových armatur</t>
  </si>
  <si>
    <t>49</t>
  </si>
  <si>
    <t>725330820</t>
  </si>
  <si>
    <t>Demontáž výlevka diturvitová</t>
  </si>
  <si>
    <t>98</t>
  </si>
  <si>
    <t>51</t>
  </si>
  <si>
    <t>725813111</t>
  </si>
  <si>
    <t>Ventil rohový bez připojovací trubičky nebo flexi hadičky G 1/2"</t>
  </si>
  <si>
    <t>100</t>
  </si>
  <si>
    <t>725819401</t>
  </si>
  <si>
    <t>Montáž ventilů rohových G 1/2" s připojovací trubičkou</t>
  </si>
  <si>
    <t>102</t>
  </si>
  <si>
    <t>53</t>
  </si>
  <si>
    <t>55141002</t>
  </si>
  <si>
    <t>ventil kulový rohový s filtrem 1/2"x3/8" s celokovovým kulatým designem</t>
  </si>
  <si>
    <t>104</t>
  </si>
  <si>
    <t>725119125</t>
  </si>
  <si>
    <t>Montáž klozetových mís závěsných na nosné stěny</t>
  </si>
  <si>
    <t>106</t>
  </si>
  <si>
    <t>112</t>
  </si>
  <si>
    <t>114</t>
  </si>
  <si>
    <t>116</t>
  </si>
  <si>
    <t>118</t>
  </si>
  <si>
    <t>120</t>
  </si>
  <si>
    <t>122</t>
  </si>
  <si>
    <t>124</t>
  </si>
  <si>
    <t>126</t>
  </si>
  <si>
    <t>65</t>
  </si>
  <si>
    <t>953943111</t>
  </si>
  <si>
    <t>Osazování výrobků do 1 kg/kus do vysekaných kapes zdiva</t>
  </si>
  <si>
    <t>128</t>
  </si>
  <si>
    <t>" háček" 1*4</t>
  </si>
  <si>
    <t>"štětka wc" 1*8</t>
  </si>
  <si>
    <t>130</t>
  </si>
  <si>
    <t>132</t>
  </si>
  <si>
    <t>134</t>
  </si>
  <si>
    <t>136</t>
  </si>
  <si>
    <t>138</t>
  </si>
  <si>
    <t>71</t>
  </si>
  <si>
    <t>725112022</t>
  </si>
  <si>
    <t>Klozet keramický závěsný na nosné stěny s hlubokým splachováním odpad vodorovný</t>
  </si>
  <si>
    <t>140</t>
  </si>
  <si>
    <t>726131041</t>
  </si>
  <si>
    <t>Instalační předstěna pro klozet závěsný v 1120 mm s ovládáním zepředu do lehkých stěn s kovovou kcí</t>
  </si>
  <si>
    <t>142</t>
  </si>
  <si>
    <t>73</t>
  </si>
  <si>
    <t>725211602</t>
  </si>
  <si>
    <t>Umyvadlo keramické bílé šířky 550 mm bez krytu na sifon připevněné na stěnu šrouby</t>
  </si>
  <si>
    <t>144</t>
  </si>
  <si>
    <t>725211703</t>
  </si>
  <si>
    <t>Umývátko keramické bílé stěnové šířky 450 mm připevněné na stěnu šrouby</t>
  </si>
  <si>
    <t>146</t>
  </si>
  <si>
    <t>75</t>
  </si>
  <si>
    <t>725231203</t>
  </si>
  <si>
    <t>Bidet bez armatur výtokových keramický závěsný se zápachovou uzávěrkou</t>
  </si>
  <si>
    <t>148</t>
  </si>
  <si>
    <t>726131011</t>
  </si>
  <si>
    <t>Instalační předstěna pro bidet v 1120 mm do lehkých stěn s kovovou kcí</t>
  </si>
  <si>
    <t>150</t>
  </si>
  <si>
    <t>77</t>
  </si>
  <si>
    <t>725822611</t>
  </si>
  <si>
    <t>Baterie umyvadlová stojánková páková bez výpusti</t>
  </si>
  <si>
    <t>152</t>
  </si>
  <si>
    <t>725823112</t>
  </si>
  <si>
    <t>Baterie bidetové stojánkové pákové s výpustí</t>
  </si>
  <si>
    <t>154</t>
  </si>
  <si>
    <t>79</t>
  </si>
  <si>
    <t>725861102</t>
  </si>
  <si>
    <t>Zápachová uzávěrka pro umyvadla DN 40</t>
  </si>
  <si>
    <t>156</t>
  </si>
  <si>
    <t>725863311</t>
  </si>
  <si>
    <t>Zápachová uzávěrka pro bidety DN 40</t>
  </si>
  <si>
    <t>158</t>
  </si>
  <si>
    <t>81</t>
  </si>
  <si>
    <t>998725102</t>
  </si>
  <si>
    <t>Přesun hmot tonážní pro zařizovací předměty v objektech v přes 6 do 12 m</t>
  </si>
  <si>
    <t>160</t>
  </si>
  <si>
    <t>735</t>
  </si>
  <si>
    <t>Ústřední vytápění - otopná tělesa</t>
  </si>
  <si>
    <t>HZS2221</t>
  </si>
  <si>
    <t>Hodinová zúčtovací sazba topenář</t>
  </si>
  <si>
    <t>162</t>
  </si>
  <si>
    <t>" demontáž,přemístění a zpětná montáž radiátorů, regulace" (3*7)*2</t>
  </si>
  <si>
    <t>740</t>
  </si>
  <si>
    <t xml:space="preserve">Elektromontáže </t>
  </si>
  <si>
    <t>83</t>
  </si>
  <si>
    <t>HZS2231</t>
  </si>
  <si>
    <t>Hodinová zúčtovací sazba elektrikář</t>
  </si>
  <si>
    <t>164</t>
  </si>
  <si>
    <t>" demontáž původní el." 15*2</t>
  </si>
  <si>
    <t>HZS2232</t>
  </si>
  <si>
    <t>Hodinová zúčtovací sazba elektrikář odborný</t>
  </si>
  <si>
    <t>166</t>
  </si>
  <si>
    <t>" nová elektroinstalace" 55*2+24</t>
  </si>
  <si>
    <t>85</t>
  </si>
  <si>
    <t>741810001</t>
  </si>
  <si>
    <t>Celková prohlídka elektrického rozvodu a zařízení do 100 000,- Kč</t>
  </si>
  <si>
    <t>168</t>
  </si>
  <si>
    <t>751</t>
  </si>
  <si>
    <t>Vzduchotechnika</t>
  </si>
  <si>
    <t>91</t>
  </si>
  <si>
    <t>180</t>
  </si>
  <si>
    <t>" stavební přípomce VZT" 3*2</t>
  </si>
  <si>
    <t>763</t>
  </si>
  <si>
    <t>Konstrukce suché výstavby</t>
  </si>
  <si>
    <t>763111314</t>
  </si>
  <si>
    <t>SDK příčka tl 100 mm profil CW+UW 75 desky 1xA 12,5 s izolací EI 30 Rw do 45 dB</t>
  </si>
  <si>
    <t>-718206585</t>
  </si>
  <si>
    <t>2,55*3,48*2-0,7*2*2</t>
  </si>
  <si>
    <t>763122401</t>
  </si>
  <si>
    <t>SDK stěna šachtová tl 62,5 mm profil CW+UW 50 desky 1xDF 12,5 bez izolace EI 15</t>
  </si>
  <si>
    <t>186</t>
  </si>
  <si>
    <t>" mč 2.04 - hydrant a stoupačky" 3,48*(0,3*2+0,65)*2</t>
  </si>
  <si>
    <t>763121590</t>
  </si>
  <si>
    <t>SDK stěna předsazená pro osazení závěsného WC tl 150 - 250 mm profil CW+UW 50 desky 2xH2 12,5 bez TI</t>
  </si>
  <si>
    <t>188</t>
  </si>
  <si>
    <t>"1.NP" 1,5*1,3+1,8*1,3+0,9*1,3</t>
  </si>
  <si>
    <t>"2.NP" 0,85*1,3*3</t>
  </si>
  <si>
    <t>97</t>
  </si>
  <si>
    <t>763131452</t>
  </si>
  <si>
    <t>SDK podhled deska 1xH2 12,5 s izolací dvouvrstvá spodní kce profil CD+UD</t>
  </si>
  <si>
    <t>1826253181</t>
  </si>
  <si>
    <t>8,1+13,4+7,8+13,3+14</t>
  </si>
  <si>
    <t>763131751</t>
  </si>
  <si>
    <t>Montáž parotěsné zábrany do SDK podhledu</t>
  </si>
  <si>
    <t>-1727644721</t>
  </si>
  <si>
    <t>99</t>
  </si>
  <si>
    <t>28329274</t>
  </si>
  <si>
    <t>fólie PE vyztužená pro parotěsnou vrstvu (reakce na oheň - třída E) 110g/m2</t>
  </si>
  <si>
    <t>347950739</t>
  </si>
  <si>
    <t>56,6*1,15</t>
  </si>
  <si>
    <t>763164511</t>
  </si>
  <si>
    <t>SDK obklad kcí tvaru L š do 0,4 m desky 1xA 12,5</t>
  </si>
  <si>
    <t>190</t>
  </si>
  <si>
    <t>" mč 2.03 - stoup.kanal." 3,48*2</t>
  </si>
  <si>
    <t>101</t>
  </si>
  <si>
    <t>763164611</t>
  </si>
  <si>
    <t>SDK obklad kcí tvaru U š do 0,6 m desky 1xA 12,5</t>
  </si>
  <si>
    <t>192</t>
  </si>
  <si>
    <t>763181311</t>
  </si>
  <si>
    <t>Montáž jednokřídlové kovové zárubně do SDK příčky</t>
  </si>
  <si>
    <t>1071078778</t>
  </si>
  <si>
    <t>103</t>
  </si>
  <si>
    <t>55331589</t>
  </si>
  <si>
    <t>zárubeň jednokřídlá ocelová pro sádrokartonové příčky tl stěny 75-100mm rozměru 700/1970, 2100mm</t>
  </si>
  <si>
    <t>-969972584</t>
  </si>
  <si>
    <t>763411111</t>
  </si>
  <si>
    <t>Sanitární příčky do mokrého prostředí, desky s HPL - laminátem tl 19,6 mm</t>
  </si>
  <si>
    <t>194</t>
  </si>
  <si>
    <t>"1.NP"</t>
  </si>
  <si>
    <t>" odpočet dveří" -0,7*2*4</t>
  </si>
  <si>
    <t>"2.NP"</t>
  </si>
  <si>
    <t>" záchodové kabinky v=2,0m" 2,0*(1,35*3+1,15*3)</t>
  </si>
  <si>
    <t>" odpočet dveří" -0,7*2*3</t>
  </si>
  <si>
    <t>105</t>
  </si>
  <si>
    <t>763411121</t>
  </si>
  <si>
    <t>Dveře sanitárních příček, desky s HPL - laminátem tl 19,6 mm, š do 800 mm, v do 2000 mm</t>
  </si>
  <si>
    <t>196</t>
  </si>
  <si>
    <t>763411211</t>
  </si>
  <si>
    <t>Dělící přepážky k pisoárům, desky s HPL - laminátem tl 19,6 mm</t>
  </si>
  <si>
    <t>629397680</t>
  </si>
  <si>
    <t>0,8*0,5*4</t>
  </si>
  <si>
    <t>107</t>
  </si>
  <si>
    <t>998763302</t>
  </si>
  <si>
    <t>Přesun hmot tonážní pro sádrokartonové konstrukce v objektech v přes 6 do 12 m</t>
  </si>
  <si>
    <t>198</t>
  </si>
  <si>
    <t>766</t>
  </si>
  <si>
    <t>Konstrukce truhlářské</t>
  </si>
  <si>
    <t>111</t>
  </si>
  <si>
    <t>766660002</t>
  </si>
  <si>
    <t>Montáž dveřních křídel otvíravých jednokřídlových š přes 0,8 m do ocelové zárubně</t>
  </si>
  <si>
    <t>204</t>
  </si>
  <si>
    <t>61162075</t>
  </si>
  <si>
    <t>dveře jednokřídlé voštinové povrch laminátový plné 900x1970-2100mm</t>
  </si>
  <si>
    <t>206</t>
  </si>
  <si>
    <t>113</t>
  </si>
  <si>
    <t>766660717</t>
  </si>
  <si>
    <t>Montáž samozavírače na ocelovou zárubeň a dveřní křídlo</t>
  </si>
  <si>
    <t>-917712033</t>
  </si>
  <si>
    <t>54917250</t>
  </si>
  <si>
    <t>samozavírač dveří hydraulický</t>
  </si>
  <si>
    <t>703330531</t>
  </si>
  <si>
    <t>115</t>
  </si>
  <si>
    <t>766660728</t>
  </si>
  <si>
    <t>Montáž dveřního interiérového kování - zámku</t>
  </si>
  <si>
    <t>208</t>
  </si>
  <si>
    <t>766660729</t>
  </si>
  <si>
    <t>Montáž dveřního interiérového kování - štítku s klikou</t>
  </si>
  <si>
    <t>210</t>
  </si>
  <si>
    <t>117</t>
  </si>
  <si>
    <t>54914128</t>
  </si>
  <si>
    <t>kování rozetové spodní pro WC</t>
  </si>
  <si>
    <t>212</t>
  </si>
  <si>
    <t>766660741</t>
  </si>
  <si>
    <t>Montáž držadla kyvných dveří</t>
  </si>
  <si>
    <t>214</t>
  </si>
  <si>
    <t>766695212</t>
  </si>
  <si>
    <t>Montáž truhlářských prahů dveří jednokřídlových š do 10 cm</t>
  </si>
  <si>
    <t>218</t>
  </si>
  <si>
    <t>121</t>
  </si>
  <si>
    <t>55343119</t>
  </si>
  <si>
    <t>profil přechodový Al narážecí 40mm dub, buk, javor, třešeň</t>
  </si>
  <si>
    <t>220</t>
  </si>
  <si>
    <t>766660720</t>
  </si>
  <si>
    <t>Osazení větrací mřížky s vyříznutím otvoru</t>
  </si>
  <si>
    <t>222</t>
  </si>
  <si>
    <t>123</t>
  </si>
  <si>
    <t>42972191</t>
  </si>
  <si>
    <t>mřížka větrací do dveří PVC oboustranná bílá 124x450mm</t>
  </si>
  <si>
    <t>224</t>
  </si>
  <si>
    <t>998766102</t>
  </si>
  <si>
    <t>Přesun hmot tonážní pro kce truhlářské v objektech v přes 6 do 12 m</t>
  </si>
  <si>
    <t>226</t>
  </si>
  <si>
    <t>767</t>
  </si>
  <si>
    <t>Konstrukce zámečnické</t>
  </si>
  <si>
    <t>125</t>
  </si>
  <si>
    <t>767132812</t>
  </si>
  <si>
    <t>Demontáž příček svařovaných do suti</t>
  </si>
  <si>
    <t>228</t>
  </si>
  <si>
    <t>" wc kabinky" 2,2*(3,97+1,25*4+2,5+1,25*3)</t>
  </si>
  <si>
    <t>771</t>
  </si>
  <si>
    <t>Podlahy z dlaždic</t>
  </si>
  <si>
    <t>771111011</t>
  </si>
  <si>
    <t>Vysátí podkladu před pokládkou dlažby</t>
  </si>
  <si>
    <t>230</t>
  </si>
  <si>
    <t>" nové místnosti - dlažba" 27,4+27,8</t>
  </si>
  <si>
    <t>127</t>
  </si>
  <si>
    <t>232</t>
  </si>
  <si>
    <t>771161021</t>
  </si>
  <si>
    <t>Montáž profilu ukončujícího pro plynulý přechod (dlažby s kobercem apod.)</t>
  </si>
  <si>
    <t>234</t>
  </si>
  <si>
    <t>" mč 2.04 - napojení na stávající dlažu u schodiště" 1,95*2</t>
  </si>
  <si>
    <t>129</t>
  </si>
  <si>
    <t>59054101</t>
  </si>
  <si>
    <t>profil přechodový Al s pohyblivým ramenem 10x20mm</t>
  </si>
  <si>
    <t>236</t>
  </si>
  <si>
    <t>3,9*1,1 "Přepočtené koeficientem množství</t>
  </si>
  <si>
    <t>771151021</t>
  </si>
  <si>
    <t>Samonivelační stěrka podlah pevnosti 30 MPa tl 3 mm</t>
  </si>
  <si>
    <t>238</t>
  </si>
  <si>
    <t>131</t>
  </si>
  <si>
    <t>771574416</t>
  </si>
  <si>
    <t>Montáž podlah keramických hladkých lepených cementovým flexibilním lepidlem přes 9 do 12 ks/m2</t>
  </si>
  <si>
    <t>240</t>
  </si>
  <si>
    <t>59761166</t>
  </si>
  <si>
    <t>dlažba keramická slinutá mrazuvzdorná do interiéru i exteriéru R10/A povrch hladký/matný tl do 10mm přes 9 do 12ks/m2</t>
  </si>
  <si>
    <t>242</t>
  </si>
  <si>
    <t>55,2*1,1 "Přepočtené koeficientem množství</t>
  </si>
  <si>
    <t>133</t>
  </si>
  <si>
    <t>771474113</t>
  </si>
  <si>
    <t>Montáž soklů z dlaždic keramických rovných lepených cementovým flexibilním lepidlem v přes 90 do 120 mm</t>
  </si>
  <si>
    <t>244</t>
  </si>
  <si>
    <t>"1.NP a 2.NP" (1,45*2+1,95+0,15*2-(0,8+0,9))*2</t>
  </si>
  <si>
    <t>59761187</t>
  </si>
  <si>
    <t>sokl keramický mrazuvzdorný povrch hladký/lapovaný tl do 10mm výšky přes 90 do 120mm</t>
  </si>
  <si>
    <t>246</t>
  </si>
  <si>
    <t>6,9*1,1 "Přepočtené koeficientem množství</t>
  </si>
  <si>
    <t>135</t>
  </si>
  <si>
    <t>771591115</t>
  </si>
  <si>
    <t>Podlahy spárování silikonem</t>
  </si>
  <si>
    <t>248</t>
  </si>
  <si>
    <t>771591117</t>
  </si>
  <si>
    <t>Podlahy spárování akrylem</t>
  </si>
  <si>
    <t>250</t>
  </si>
  <si>
    <t>137</t>
  </si>
  <si>
    <t>771591184</t>
  </si>
  <si>
    <t>Pracnější řezání podlah z dlaždic keramických rovné</t>
  </si>
  <si>
    <t>252</t>
  </si>
  <si>
    <t>998771102</t>
  </si>
  <si>
    <t>Přesun hmot tonážní pro podlahy z dlaždic v objektech v přes 6 do 12 m</t>
  </si>
  <si>
    <t>254</t>
  </si>
  <si>
    <t>781</t>
  </si>
  <si>
    <t>Dokončovací práce - obklady</t>
  </si>
  <si>
    <t>139</t>
  </si>
  <si>
    <t>781121011</t>
  </si>
  <si>
    <t>Nátěr penetrační na stěnu</t>
  </si>
  <si>
    <t>256</t>
  </si>
  <si>
    <t>(13,86+16,66)*2</t>
  </si>
  <si>
    <t>"odečet otvorů" -(1,47*0,8*2+0,9*2*2+0,8*2)</t>
  </si>
  <si>
    <t>"ostění+parapet" (0,8*2+1,47)*0,2*2</t>
  </si>
  <si>
    <t>(13,44+15,62)*2</t>
  </si>
  <si>
    <t>781474114</t>
  </si>
  <si>
    <t>Montáž obkladů vnitřních keramických hladkých přes 19 do 22 ks/m2 lepených flexibilním lepidlem</t>
  </si>
  <si>
    <t>258</t>
  </si>
  <si>
    <t>141</t>
  </si>
  <si>
    <t>59761040</t>
  </si>
  <si>
    <t>obklad keramický hladký přes 19 do 22ks/m2</t>
  </si>
  <si>
    <t>260</t>
  </si>
  <si>
    <t>106,512*1,1 "Přepočtené koeficientem množství</t>
  </si>
  <si>
    <t>781492211</t>
  </si>
  <si>
    <t>Montáž profilů rohových lepených flexibilním cementovým lepidlem</t>
  </si>
  <si>
    <t>262</t>
  </si>
  <si>
    <t>(0,8*4+1,47*2+0,9*2+2*4+2*2+6,8)*2</t>
  </si>
  <si>
    <t>143</t>
  </si>
  <si>
    <t>55343021</t>
  </si>
  <si>
    <t>profil rohový Pz s kulatou hlavou pro vnitřní omítky tl 12mm</t>
  </si>
  <si>
    <t>264</t>
  </si>
  <si>
    <t>53,48*1,05 "Přepočtené koeficientem množství</t>
  </si>
  <si>
    <t>781495141</t>
  </si>
  <si>
    <t>Průnik obkladem kruhový do DN 30</t>
  </si>
  <si>
    <t>266</t>
  </si>
  <si>
    <t>145</t>
  </si>
  <si>
    <t>781495142</t>
  </si>
  <si>
    <t>Průnik obkladem kruhový přes DN 30 do DN 90</t>
  </si>
  <si>
    <t>268</t>
  </si>
  <si>
    <t>781495115</t>
  </si>
  <si>
    <t>Spárování vnitřních obkladů silikonem</t>
  </si>
  <si>
    <t>270</t>
  </si>
  <si>
    <t>147</t>
  </si>
  <si>
    <t>781495117</t>
  </si>
  <si>
    <t>Spárování vnitřních obkladů akrylem</t>
  </si>
  <si>
    <t>272</t>
  </si>
  <si>
    <t>781495184</t>
  </si>
  <si>
    <t>Řezání pracnější rovné keramických obkladaček</t>
  </si>
  <si>
    <t>274</t>
  </si>
  <si>
    <t>149</t>
  </si>
  <si>
    <t>998781102</t>
  </si>
  <si>
    <t>Přesun hmot tonážní pro obklady keramické v objektech v přes 6 do 12 m</t>
  </si>
  <si>
    <t>276</t>
  </si>
  <si>
    <t>783</t>
  </si>
  <si>
    <t>Dokončovací práce - nátěry</t>
  </si>
  <si>
    <t>783301311</t>
  </si>
  <si>
    <t>Odmaštění zámečnických konstrukcí vodou ředitelným odmašťovačem</t>
  </si>
  <si>
    <t>278</t>
  </si>
  <si>
    <t>" zárubně oc." 0,25*(0,8*2+0,9*4+2,0*4*2+0,7*2*2)</t>
  </si>
  <si>
    <t>151</t>
  </si>
  <si>
    <t>783317101</t>
  </si>
  <si>
    <t>Krycí jednonásobný syntetický standardní nátěr zámečnických konstrukcí</t>
  </si>
  <si>
    <t>280</t>
  </si>
  <si>
    <t>6*2 "Přepočtené koeficientem množství</t>
  </si>
  <si>
    <t>784</t>
  </si>
  <si>
    <t>Dokončovací práce - malby a tapety</t>
  </si>
  <si>
    <t>784181121</t>
  </si>
  <si>
    <t>Hloubková jednonásobná bezbarvá penetrace podkladu v místnostech v do 3,80 m</t>
  </si>
  <si>
    <t>282</t>
  </si>
  <si>
    <t>" nové místnosti stěny" 112,436</t>
  </si>
  <si>
    <t>" SDK příčka" 14,948</t>
  </si>
  <si>
    <t>" SDK podhled" 56,6</t>
  </si>
  <si>
    <t>" učebna VT3" (12+6)*2*3,48+92-20</t>
  </si>
  <si>
    <t>153</t>
  </si>
  <si>
    <t>784221101</t>
  </si>
  <si>
    <t>Dvojnásobné bílé malby ze směsí za sucha dobře otěruvzdorných v místnostech do 3,80 m</t>
  </si>
  <si>
    <t>284</t>
  </si>
  <si>
    <t>VRN</t>
  </si>
  <si>
    <t>Vedlejší rozpočtové náklady</t>
  </si>
  <si>
    <t>VRN1</t>
  </si>
  <si>
    <t>Průzkumné, geodetické a projektové práce</t>
  </si>
  <si>
    <t>013254000</t>
  </si>
  <si>
    <t>Dokumentace skutečného provedení stavby</t>
  </si>
  <si>
    <t>kpl</t>
  </si>
  <si>
    <t>286</t>
  </si>
  <si>
    <t>VRN3</t>
  </si>
  <si>
    <t>Zařízení staveniště</t>
  </si>
  <si>
    <t>155</t>
  </si>
  <si>
    <t>032903000</t>
  </si>
  <si>
    <t>Náklady na provoz a údržbu vybavení staveniště</t>
  </si>
  <si>
    <t>288</t>
  </si>
  <si>
    <t>035103001</t>
  </si>
  <si>
    <t>Pronájem ploch</t>
  </si>
  <si>
    <t>290</t>
  </si>
  <si>
    <t>VRN5</t>
  </si>
  <si>
    <t>Finanční náklady</t>
  </si>
  <si>
    <t>157</t>
  </si>
  <si>
    <t>052002000</t>
  </si>
  <si>
    <t>Finanční rezerva</t>
  </si>
  <si>
    <t>292</t>
  </si>
  <si>
    <t>VRN7</t>
  </si>
  <si>
    <t>Provozní vlivy</t>
  </si>
  <si>
    <t>071103000</t>
  </si>
  <si>
    <t>Provoz investora</t>
  </si>
  <si>
    <t>294</t>
  </si>
  <si>
    <t>Ing. Jan Chyška</t>
  </si>
  <si>
    <t>Stavební úpravy hygienického zázemí školy na parc.č.1163, k.ú. Ostrov nad Ohří - Pavilon A</t>
  </si>
  <si>
    <t>" záchodové kabinky v=2,0m" 2,0*(1,8+1,93+0,9*3+1,3+1,55*3)</t>
  </si>
  <si>
    <t>St. úpravy hyg. zázemí 1.NP a 2.NP - rekonstrukce ZTI - PAVILON A</t>
  </si>
  <si>
    <t>Gymnázium Ostrov - Pavilon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</si>
</sst>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Arial CE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4" fontId="25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39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>
      <selection activeCell="AN8" sqref="AN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50000000000003" customHeight="1">
      <c r="AR2" s="209" t="s">
        <v>5</v>
      </c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195">
        <v>1</v>
      </c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R5" s="20"/>
      <c r="BE5" s="192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197" t="s">
        <v>734</v>
      </c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R6" s="20"/>
      <c r="BE6" s="193"/>
      <c r="BS6" s="17" t="s">
        <v>6</v>
      </c>
    </row>
    <row r="7" spans="1:74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193"/>
      <c r="BS7" s="17" t="s">
        <v>6</v>
      </c>
    </row>
    <row r="8" spans="1:74" ht="12" customHeight="1">
      <c r="B8" s="20"/>
      <c r="D8" s="27" t="s">
        <v>19</v>
      </c>
      <c r="K8" s="25" t="s">
        <v>20</v>
      </c>
      <c r="AK8" s="27" t="s">
        <v>21</v>
      </c>
      <c r="AN8" s="28"/>
      <c r="AR8" s="20"/>
      <c r="BE8" s="193"/>
      <c r="BS8" s="17" t="s">
        <v>6</v>
      </c>
    </row>
    <row r="9" spans="1:74" ht="14.45" customHeight="1">
      <c r="B9" s="20"/>
      <c r="AR9" s="20"/>
      <c r="BE9" s="193"/>
      <c r="BS9" s="17" t="s">
        <v>6</v>
      </c>
    </row>
    <row r="10" spans="1:74" ht="12" customHeight="1">
      <c r="B10" s="20"/>
      <c r="D10" s="27" t="s">
        <v>22</v>
      </c>
      <c r="AK10" s="27" t="s">
        <v>23</v>
      </c>
      <c r="AN10" s="25" t="s">
        <v>1</v>
      </c>
      <c r="AR10" s="20"/>
      <c r="BE10" s="193"/>
      <c r="BS10" s="17" t="s">
        <v>6</v>
      </c>
    </row>
    <row r="11" spans="1:74" ht="18.399999999999999" customHeight="1">
      <c r="B11" s="20"/>
      <c r="E11" s="25" t="s">
        <v>24</v>
      </c>
      <c r="AK11" s="27" t="s">
        <v>25</v>
      </c>
      <c r="AN11" s="25" t="s">
        <v>1</v>
      </c>
      <c r="AR11" s="20"/>
      <c r="BE11" s="193"/>
      <c r="BS11" s="17" t="s">
        <v>6</v>
      </c>
    </row>
    <row r="12" spans="1:74" ht="6.95" customHeight="1">
      <c r="B12" s="20"/>
      <c r="AR12" s="20"/>
      <c r="BE12" s="193"/>
      <c r="BS12" s="17" t="s">
        <v>6</v>
      </c>
    </row>
    <row r="13" spans="1:74" ht="12" customHeight="1">
      <c r="B13" s="20"/>
      <c r="D13" s="27" t="s">
        <v>26</v>
      </c>
      <c r="AK13" s="27" t="s">
        <v>23</v>
      </c>
      <c r="AN13" s="29" t="s">
        <v>27</v>
      </c>
      <c r="AR13" s="20"/>
      <c r="BE13" s="193"/>
      <c r="BS13" s="17" t="s">
        <v>6</v>
      </c>
    </row>
    <row r="14" spans="1:74" ht="12.75">
      <c r="B14" s="20"/>
      <c r="E14" s="198" t="s">
        <v>27</v>
      </c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27" t="s">
        <v>25</v>
      </c>
      <c r="AN14" s="29" t="s">
        <v>27</v>
      </c>
      <c r="AR14" s="20"/>
      <c r="BE14" s="193"/>
      <c r="BS14" s="17" t="s">
        <v>6</v>
      </c>
    </row>
    <row r="15" spans="1:74" ht="6.95" customHeight="1">
      <c r="B15" s="20"/>
      <c r="AR15" s="20"/>
      <c r="BE15" s="193"/>
      <c r="BS15" s="17" t="s">
        <v>3</v>
      </c>
    </row>
    <row r="16" spans="1:74" ht="12" customHeight="1">
      <c r="B16" s="20"/>
      <c r="D16" s="27" t="s">
        <v>28</v>
      </c>
      <c r="AK16" s="27" t="s">
        <v>23</v>
      </c>
      <c r="AN16" s="25" t="s">
        <v>1</v>
      </c>
      <c r="AR16" s="20"/>
      <c r="BE16" s="193"/>
      <c r="BS16" s="17" t="s">
        <v>3</v>
      </c>
    </row>
    <row r="17" spans="2:71" ht="18.399999999999999" customHeight="1">
      <c r="B17" s="20"/>
      <c r="E17" s="25" t="s">
        <v>29</v>
      </c>
      <c r="AK17" s="27" t="s">
        <v>25</v>
      </c>
      <c r="AN17" s="25" t="s">
        <v>1</v>
      </c>
      <c r="AR17" s="20"/>
      <c r="BE17" s="193"/>
      <c r="BS17" s="17" t="s">
        <v>30</v>
      </c>
    </row>
    <row r="18" spans="2:71" ht="6.95" customHeight="1">
      <c r="B18" s="20"/>
      <c r="AR18" s="20"/>
      <c r="BE18" s="193"/>
      <c r="BS18" s="17" t="s">
        <v>6</v>
      </c>
    </row>
    <row r="19" spans="2:71" ht="12" customHeight="1">
      <c r="B19" s="20"/>
      <c r="D19" s="27" t="s">
        <v>31</v>
      </c>
      <c r="AK19" s="27" t="s">
        <v>23</v>
      </c>
      <c r="AN19" s="25" t="s">
        <v>1</v>
      </c>
      <c r="AR19" s="20"/>
      <c r="BE19" s="193"/>
      <c r="BS19" s="17" t="s">
        <v>6</v>
      </c>
    </row>
    <row r="20" spans="2:71" ht="18.399999999999999" customHeight="1">
      <c r="B20" s="20"/>
      <c r="E20" s="25" t="s">
        <v>24</v>
      </c>
      <c r="AK20" s="27" t="s">
        <v>25</v>
      </c>
      <c r="AN20" s="25" t="s">
        <v>1</v>
      </c>
      <c r="AR20" s="20"/>
      <c r="BE20" s="193"/>
      <c r="BS20" s="17" t="s">
        <v>30</v>
      </c>
    </row>
    <row r="21" spans="2:71" ht="6.95" customHeight="1">
      <c r="B21" s="20"/>
      <c r="AR21" s="20"/>
      <c r="BE21" s="193"/>
    </row>
    <row r="22" spans="2:71" ht="12" customHeight="1">
      <c r="B22" s="20"/>
      <c r="D22" s="27" t="s">
        <v>32</v>
      </c>
      <c r="AR22" s="20"/>
      <c r="BE22" s="193"/>
    </row>
    <row r="23" spans="2:71" ht="16.5" customHeight="1">
      <c r="B23" s="20"/>
      <c r="E23" s="200" t="s">
        <v>1</v>
      </c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R23" s="20"/>
      <c r="BE23" s="193"/>
    </row>
    <row r="24" spans="2:71" ht="6.95" customHeight="1">
      <c r="B24" s="20"/>
      <c r="AR24" s="20"/>
      <c r="BE24" s="193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193"/>
    </row>
    <row r="26" spans="2:71" s="1" customFormat="1" ht="25.9" customHeight="1">
      <c r="B26" s="32"/>
      <c r="D26" s="33" t="s">
        <v>33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01">
        <f>ROUND(AG94,2)</f>
        <v>0</v>
      </c>
      <c r="AL26" s="202"/>
      <c r="AM26" s="202"/>
      <c r="AN26" s="202"/>
      <c r="AO26" s="202"/>
      <c r="AR26" s="32"/>
      <c r="BE26" s="193"/>
    </row>
    <row r="27" spans="2:71" s="1" customFormat="1" ht="6.95" customHeight="1">
      <c r="B27" s="32"/>
      <c r="AR27" s="32"/>
      <c r="BE27" s="193"/>
    </row>
    <row r="28" spans="2:71" s="1" customFormat="1" ht="12.75">
      <c r="B28" s="32"/>
      <c r="L28" s="203" t="s">
        <v>34</v>
      </c>
      <c r="M28" s="203"/>
      <c r="N28" s="203"/>
      <c r="O28" s="203"/>
      <c r="P28" s="203"/>
      <c r="W28" s="203" t="s">
        <v>35</v>
      </c>
      <c r="X28" s="203"/>
      <c r="Y28" s="203"/>
      <c r="Z28" s="203"/>
      <c r="AA28" s="203"/>
      <c r="AB28" s="203"/>
      <c r="AC28" s="203"/>
      <c r="AD28" s="203"/>
      <c r="AE28" s="203"/>
      <c r="AK28" s="203" t="s">
        <v>36</v>
      </c>
      <c r="AL28" s="203"/>
      <c r="AM28" s="203"/>
      <c r="AN28" s="203"/>
      <c r="AO28" s="203"/>
      <c r="AR28" s="32"/>
      <c r="BE28" s="193"/>
    </row>
    <row r="29" spans="2:71" s="2" customFormat="1" ht="14.45" customHeight="1">
      <c r="B29" s="36"/>
      <c r="D29" s="27" t="s">
        <v>37</v>
      </c>
      <c r="F29" s="27" t="s">
        <v>38</v>
      </c>
      <c r="L29" s="189">
        <v>0.21</v>
      </c>
      <c r="M29" s="190"/>
      <c r="N29" s="190"/>
      <c r="O29" s="190"/>
      <c r="P29" s="190"/>
      <c r="W29" s="191">
        <f>ROUND(AZ94, 2)</f>
        <v>0</v>
      </c>
      <c r="X29" s="190"/>
      <c r="Y29" s="190"/>
      <c r="Z29" s="190"/>
      <c r="AA29" s="190"/>
      <c r="AB29" s="190"/>
      <c r="AC29" s="190"/>
      <c r="AD29" s="190"/>
      <c r="AE29" s="190"/>
      <c r="AK29" s="191">
        <f>ROUND(AV94, 2)</f>
        <v>0</v>
      </c>
      <c r="AL29" s="190"/>
      <c r="AM29" s="190"/>
      <c r="AN29" s="190"/>
      <c r="AO29" s="190"/>
      <c r="AR29" s="36"/>
      <c r="BE29" s="194"/>
    </row>
    <row r="30" spans="2:71" s="2" customFormat="1" ht="14.45" customHeight="1">
      <c r="B30" s="36"/>
      <c r="F30" s="27" t="s">
        <v>39</v>
      </c>
      <c r="L30" s="189">
        <v>0.12</v>
      </c>
      <c r="M30" s="190"/>
      <c r="N30" s="190"/>
      <c r="O30" s="190"/>
      <c r="P30" s="190"/>
      <c r="W30" s="191">
        <f>ROUND(BA94, 2)</f>
        <v>0</v>
      </c>
      <c r="X30" s="190"/>
      <c r="Y30" s="190"/>
      <c r="Z30" s="190"/>
      <c r="AA30" s="190"/>
      <c r="AB30" s="190"/>
      <c r="AC30" s="190"/>
      <c r="AD30" s="190"/>
      <c r="AE30" s="190"/>
      <c r="AK30" s="191">
        <f>ROUND(AW94, 2)</f>
        <v>0</v>
      </c>
      <c r="AL30" s="190"/>
      <c r="AM30" s="190"/>
      <c r="AN30" s="190"/>
      <c r="AO30" s="190"/>
      <c r="AR30" s="36"/>
      <c r="BE30" s="194"/>
    </row>
    <row r="31" spans="2:71" s="2" customFormat="1" ht="14.45" hidden="1" customHeight="1">
      <c r="B31" s="36"/>
      <c r="F31" s="27" t="s">
        <v>40</v>
      </c>
      <c r="L31" s="189">
        <v>0.21</v>
      </c>
      <c r="M31" s="190"/>
      <c r="N31" s="190"/>
      <c r="O31" s="190"/>
      <c r="P31" s="190"/>
      <c r="W31" s="191">
        <f>ROUND(BB94, 2)</f>
        <v>0</v>
      </c>
      <c r="X31" s="190"/>
      <c r="Y31" s="190"/>
      <c r="Z31" s="190"/>
      <c r="AA31" s="190"/>
      <c r="AB31" s="190"/>
      <c r="AC31" s="190"/>
      <c r="AD31" s="190"/>
      <c r="AE31" s="190"/>
      <c r="AK31" s="191">
        <v>0</v>
      </c>
      <c r="AL31" s="190"/>
      <c r="AM31" s="190"/>
      <c r="AN31" s="190"/>
      <c r="AO31" s="190"/>
      <c r="AR31" s="36"/>
      <c r="BE31" s="194"/>
    </row>
    <row r="32" spans="2:71" s="2" customFormat="1" ht="14.45" hidden="1" customHeight="1">
      <c r="B32" s="36"/>
      <c r="F32" s="27" t="s">
        <v>41</v>
      </c>
      <c r="L32" s="189">
        <v>0.12</v>
      </c>
      <c r="M32" s="190"/>
      <c r="N32" s="190"/>
      <c r="O32" s="190"/>
      <c r="P32" s="190"/>
      <c r="W32" s="191">
        <f>ROUND(BC94, 2)</f>
        <v>0</v>
      </c>
      <c r="X32" s="190"/>
      <c r="Y32" s="190"/>
      <c r="Z32" s="190"/>
      <c r="AA32" s="190"/>
      <c r="AB32" s="190"/>
      <c r="AC32" s="190"/>
      <c r="AD32" s="190"/>
      <c r="AE32" s="190"/>
      <c r="AK32" s="191">
        <v>0</v>
      </c>
      <c r="AL32" s="190"/>
      <c r="AM32" s="190"/>
      <c r="AN32" s="190"/>
      <c r="AO32" s="190"/>
      <c r="AR32" s="36"/>
      <c r="BE32" s="194"/>
    </row>
    <row r="33" spans="2:57" s="2" customFormat="1" ht="14.45" hidden="1" customHeight="1">
      <c r="B33" s="36"/>
      <c r="F33" s="27" t="s">
        <v>42</v>
      </c>
      <c r="L33" s="189">
        <v>0</v>
      </c>
      <c r="M33" s="190"/>
      <c r="N33" s="190"/>
      <c r="O33" s="190"/>
      <c r="P33" s="190"/>
      <c r="W33" s="191">
        <f>ROUND(BD94, 2)</f>
        <v>0</v>
      </c>
      <c r="X33" s="190"/>
      <c r="Y33" s="190"/>
      <c r="Z33" s="190"/>
      <c r="AA33" s="190"/>
      <c r="AB33" s="190"/>
      <c r="AC33" s="190"/>
      <c r="AD33" s="190"/>
      <c r="AE33" s="190"/>
      <c r="AK33" s="191">
        <v>0</v>
      </c>
      <c r="AL33" s="190"/>
      <c r="AM33" s="190"/>
      <c r="AN33" s="190"/>
      <c r="AO33" s="190"/>
      <c r="AR33" s="36"/>
      <c r="BE33" s="194"/>
    </row>
    <row r="34" spans="2:57" s="1" customFormat="1" ht="6.95" customHeight="1">
      <c r="B34" s="32"/>
      <c r="AR34" s="32"/>
      <c r="BE34" s="193"/>
    </row>
    <row r="35" spans="2:57" s="1" customFormat="1" ht="25.9" customHeight="1">
      <c r="B35" s="32"/>
      <c r="C35" s="37"/>
      <c r="D35" s="38" t="s">
        <v>43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44</v>
      </c>
      <c r="U35" s="39"/>
      <c r="V35" s="39"/>
      <c r="W35" s="39"/>
      <c r="X35" s="224" t="s">
        <v>45</v>
      </c>
      <c r="Y35" s="225"/>
      <c r="Z35" s="225"/>
      <c r="AA35" s="225"/>
      <c r="AB35" s="225"/>
      <c r="AC35" s="39"/>
      <c r="AD35" s="39"/>
      <c r="AE35" s="39"/>
      <c r="AF35" s="39"/>
      <c r="AG35" s="39"/>
      <c r="AH35" s="39"/>
      <c r="AI35" s="39"/>
      <c r="AJ35" s="39"/>
      <c r="AK35" s="226">
        <f>SUM(AK26:AK33)</f>
        <v>0</v>
      </c>
      <c r="AL35" s="225"/>
      <c r="AM35" s="225"/>
      <c r="AN35" s="225"/>
      <c r="AO35" s="227"/>
      <c r="AP35" s="37"/>
      <c r="AQ35" s="37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1" t="s">
        <v>46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47</v>
      </c>
      <c r="AI49" s="42"/>
      <c r="AJ49" s="42"/>
      <c r="AK49" s="42"/>
      <c r="AL49" s="42"/>
      <c r="AM49" s="42"/>
      <c r="AN49" s="42"/>
      <c r="AO49" s="42"/>
      <c r="AR49" s="32"/>
    </row>
    <row r="50" spans="2:44">
      <c r="B50" s="20"/>
      <c r="AR50" s="20"/>
    </row>
    <row r="51" spans="2:44">
      <c r="B51" s="20"/>
      <c r="AR51" s="20"/>
    </row>
    <row r="52" spans="2:44">
      <c r="B52" s="20"/>
      <c r="AR52" s="20"/>
    </row>
    <row r="53" spans="2:44">
      <c r="B53" s="20"/>
      <c r="AR53" s="20"/>
    </row>
    <row r="54" spans="2:44">
      <c r="B54" s="20"/>
      <c r="AR54" s="20"/>
    </row>
    <row r="55" spans="2:44">
      <c r="B55" s="20"/>
      <c r="AR55" s="20"/>
    </row>
    <row r="56" spans="2:44">
      <c r="B56" s="20"/>
      <c r="AR56" s="20"/>
    </row>
    <row r="57" spans="2:44">
      <c r="B57" s="20"/>
      <c r="AR57" s="20"/>
    </row>
    <row r="58" spans="2:44">
      <c r="B58" s="20"/>
      <c r="AR58" s="20"/>
    </row>
    <row r="59" spans="2:44">
      <c r="B59" s="20"/>
      <c r="AR59" s="20"/>
    </row>
    <row r="60" spans="2:44" s="1" customFormat="1" ht="12.75">
      <c r="B60" s="32"/>
      <c r="D60" s="43" t="s">
        <v>48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49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48</v>
      </c>
      <c r="AI60" s="34"/>
      <c r="AJ60" s="34"/>
      <c r="AK60" s="34"/>
      <c r="AL60" s="34"/>
      <c r="AM60" s="43" t="s">
        <v>49</v>
      </c>
      <c r="AN60" s="34"/>
      <c r="AO60" s="34"/>
      <c r="AR60" s="32"/>
    </row>
    <row r="61" spans="2:44">
      <c r="B61" s="20"/>
      <c r="AR61" s="20"/>
    </row>
    <row r="62" spans="2:44">
      <c r="B62" s="20"/>
      <c r="AR62" s="20"/>
    </row>
    <row r="63" spans="2:44">
      <c r="B63" s="20"/>
      <c r="AR63" s="20"/>
    </row>
    <row r="64" spans="2:44" s="1" customFormat="1" ht="12.75">
      <c r="B64" s="32"/>
      <c r="D64" s="41" t="s">
        <v>50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51</v>
      </c>
      <c r="AI64" s="42"/>
      <c r="AJ64" s="42"/>
      <c r="AK64" s="42"/>
      <c r="AL64" s="42"/>
      <c r="AM64" s="42"/>
      <c r="AN64" s="42"/>
      <c r="AO64" s="42"/>
      <c r="AR64" s="32"/>
    </row>
    <row r="65" spans="2:44">
      <c r="B65" s="20"/>
      <c r="AR65" s="20"/>
    </row>
    <row r="66" spans="2:44">
      <c r="B66" s="20"/>
      <c r="AR66" s="20"/>
    </row>
    <row r="67" spans="2:44">
      <c r="B67" s="20"/>
      <c r="AR67" s="20"/>
    </row>
    <row r="68" spans="2:44">
      <c r="B68" s="20"/>
      <c r="AR68" s="20"/>
    </row>
    <row r="69" spans="2:44">
      <c r="B69" s="20"/>
      <c r="AR69" s="20"/>
    </row>
    <row r="70" spans="2:44">
      <c r="B70" s="20"/>
      <c r="AR70" s="20"/>
    </row>
    <row r="71" spans="2:44">
      <c r="B71" s="20"/>
      <c r="AR71" s="20"/>
    </row>
    <row r="72" spans="2:44">
      <c r="B72" s="20"/>
      <c r="AR72" s="20"/>
    </row>
    <row r="73" spans="2:44">
      <c r="B73" s="20"/>
      <c r="AR73" s="20"/>
    </row>
    <row r="74" spans="2:44">
      <c r="B74" s="20"/>
      <c r="AR74" s="20"/>
    </row>
    <row r="75" spans="2:44" s="1" customFormat="1" ht="12.75">
      <c r="B75" s="32"/>
      <c r="D75" s="43" t="s">
        <v>48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49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48</v>
      </c>
      <c r="AI75" s="34"/>
      <c r="AJ75" s="34"/>
      <c r="AK75" s="34"/>
      <c r="AL75" s="34"/>
      <c r="AM75" s="43" t="s">
        <v>49</v>
      </c>
      <c r="AN75" s="34"/>
      <c r="AO75" s="34"/>
      <c r="AR75" s="32"/>
    </row>
    <row r="76" spans="2:44" s="1" customFormat="1">
      <c r="B76" s="32"/>
      <c r="AR76" s="32"/>
    </row>
    <row r="77" spans="2:44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>
      <c r="B82" s="32"/>
      <c r="C82" s="21" t="s">
        <v>52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48"/>
      <c r="C84" s="27" t="s">
        <v>13</v>
      </c>
      <c r="L84" s="3">
        <f>K5</f>
        <v>1</v>
      </c>
      <c r="AR84" s="48"/>
    </row>
    <row r="85" spans="1:91" s="4" customFormat="1" ht="36.950000000000003" customHeight="1">
      <c r="B85" s="49"/>
      <c r="C85" s="50" t="s">
        <v>16</v>
      </c>
      <c r="L85" s="215" t="str">
        <f>K6</f>
        <v>Stavební úpravy hygienického zázemí školy na parc.č.1163, k.ú. Ostrov nad Ohří - Pavilon A</v>
      </c>
      <c r="M85" s="216"/>
      <c r="N85" s="216"/>
      <c r="O85" s="216"/>
      <c r="P85" s="216"/>
      <c r="Q85" s="216"/>
      <c r="R85" s="216"/>
      <c r="S85" s="216"/>
      <c r="T85" s="216"/>
      <c r="U85" s="216"/>
      <c r="V85" s="216"/>
      <c r="W85" s="216"/>
      <c r="X85" s="216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  <c r="AO85" s="216"/>
      <c r="AR85" s="49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19</v>
      </c>
      <c r="L87" s="51" t="str">
        <f>IF(K8="","",K8)</f>
        <v>Studentská 1205, Ostrov</v>
      </c>
      <c r="AI87" s="27" t="s">
        <v>21</v>
      </c>
      <c r="AM87" s="217" t="str">
        <f>IF(AN8= "","",AN8)</f>
        <v/>
      </c>
      <c r="AN87" s="217"/>
      <c r="AR87" s="32"/>
    </row>
    <row r="88" spans="1:91" s="1" customFormat="1" ht="6.95" customHeight="1">
      <c r="B88" s="32"/>
      <c r="AR88" s="32"/>
    </row>
    <row r="89" spans="1:91" s="1" customFormat="1" ht="15.2" customHeight="1">
      <c r="B89" s="32"/>
      <c r="C89" s="27" t="s">
        <v>22</v>
      </c>
      <c r="L89" s="3" t="str">
        <f>IF(E11= "","",E11)</f>
        <v xml:space="preserve"> </v>
      </c>
      <c r="AI89" s="27" t="s">
        <v>28</v>
      </c>
      <c r="AM89" s="218" t="str">
        <f>IF(E17="","",E17)</f>
        <v>Ing. Štěpán Mosler</v>
      </c>
      <c r="AN89" s="219"/>
      <c r="AO89" s="219"/>
      <c r="AP89" s="219"/>
      <c r="AR89" s="32"/>
      <c r="AS89" s="220" t="s">
        <v>53</v>
      </c>
      <c r="AT89" s="221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2" customHeight="1">
      <c r="B90" s="32"/>
      <c r="C90" s="27" t="s">
        <v>26</v>
      </c>
      <c r="L90" s="3" t="str">
        <f>IF(E14= "Vyplň údaj","",E14)</f>
        <v/>
      </c>
      <c r="AI90" s="27" t="s">
        <v>31</v>
      </c>
      <c r="AM90" s="218" t="str">
        <f>IF(E20="","",E20)</f>
        <v xml:space="preserve"> </v>
      </c>
      <c r="AN90" s="219"/>
      <c r="AO90" s="219"/>
      <c r="AP90" s="219"/>
      <c r="AR90" s="32"/>
      <c r="AS90" s="222"/>
      <c r="AT90" s="223"/>
      <c r="BD90" s="55"/>
    </row>
    <row r="91" spans="1:91" s="1" customFormat="1" ht="10.9" customHeight="1">
      <c r="B91" s="32"/>
      <c r="AR91" s="32"/>
      <c r="AS91" s="222"/>
      <c r="AT91" s="223"/>
      <c r="BD91" s="55"/>
    </row>
    <row r="92" spans="1:91" s="1" customFormat="1" ht="29.25" customHeight="1">
      <c r="B92" s="32"/>
      <c r="C92" s="210" t="s">
        <v>54</v>
      </c>
      <c r="D92" s="211"/>
      <c r="E92" s="211"/>
      <c r="F92" s="211"/>
      <c r="G92" s="211"/>
      <c r="H92" s="56"/>
      <c r="I92" s="212" t="s">
        <v>55</v>
      </c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3" t="s">
        <v>56</v>
      </c>
      <c r="AH92" s="211"/>
      <c r="AI92" s="211"/>
      <c r="AJ92" s="211"/>
      <c r="AK92" s="211"/>
      <c r="AL92" s="211"/>
      <c r="AM92" s="211"/>
      <c r="AN92" s="212" t="s">
        <v>57</v>
      </c>
      <c r="AO92" s="211"/>
      <c r="AP92" s="214"/>
      <c r="AQ92" s="57" t="s">
        <v>58</v>
      </c>
      <c r="AR92" s="32"/>
      <c r="AS92" s="58" t="s">
        <v>59</v>
      </c>
      <c r="AT92" s="59" t="s">
        <v>60</v>
      </c>
      <c r="AU92" s="59" t="s">
        <v>61</v>
      </c>
      <c r="AV92" s="59" t="s">
        <v>62</v>
      </c>
      <c r="AW92" s="59" t="s">
        <v>63</v>
      </c>
      <c r="AX92" s="59" t="s">
        <v>64</v>
      </c>
      <c r="AY92" s="59" t="s">
        <v>65</v>
      </c>
      <c r="AZ92" s="59" t="s">
        <v>66</v>
      </c>
      <c r="BA92" s="59" t="s">
        <v>67</v>
      </c>
      <c r="BB92" s="59" t="s">
        <v>68</v>
      </c>
      <c r="BC92" s="59" t="s">
        <v>69</v>
      </c>
      <c r="BD92" s="60" t="s">
        <v>70</v>
      </c>
    </row>
    <row r="93" spans="1:91" s="1" customFormat="1" ht="10.9" customHeight="1">
      <c r="B93" s="32"/>
      <c r="AR93" s="32"/>
      <c r="AS93" s="61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>
      <c r="B94" s="62"/>
      <c r="C94" s="63" t="s">
        <v>71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7">
        <f>ROUND(AG95,2)</f>
        <v>0</v>
      </c>
      <c r="AH94" s="207"/>
      <c r="AI94" s="207"/>
      <c r="AJ94" s="207"/>
      <c r="AK94" s="207"/>
      <c r="AL94" s="207"/>
      <c r="AM94" s="207"/>
      <c r="AN94" s="208">
        <f>SUM(AG94,AT94)</f>
        <v>0</v>
      </c>
      <c r="AO94" s="208"/>
      <c r="AP94" s="208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72</v>
      </c>
      <c r="BT94" s="71" t="s">
        <v>73</v>
      </c>
      <c r="BU94" s="72" t="s">
        <v>74</v>
      </c>
      <c r="BV94" s="71" t="s">
        <v>14</v>
      </c>
      <c r="BW94" s="71" t="s">
        <v>4</v>
      </c>
      <c r="BX94" s="71" t="s">
        <v>75</v>
      </c>
      <c r="CL94" s="71" t="s">
        <v>1</v>
      </c>
    </row>
    <row r="95" spans="1:91" s="6" customFormat="1" ht="24.75" customHeight="1">
      <c r="A95" s="73" t="s">
        <v>76</v>
      </c>
      <c r="B95" s="74"/>
      <c r="C95" s="75"/>
      <c r="D95" s="206" t="s">
        <v>77</v>
      </c>
      <c r="E95" s="206"/>
      <c r="F95" s="206"/>
      <c r="G95" s="206"/>
      <c r="H95" s="206"/>
      <c r="I95" s="76"/>
      <c r="J95" s="206" t="s">
        <v>78</v>
      </c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206"/>
      <c r="AB95" s="206"/>
      <c r="AC95" s="206"/>
      <c r="AD95" s="206"/>
      <c r="AE95" s="206"/>
      <c r="AF95" s="206"/>
      <c r="AG95" s="204">
        <f>'1 - St. úpravy hygienické...'!J30</f>
        <v>0</v>
      </c>
      <c r="AH95" s="205"/>
      <c r="AI95" s="205"/>
      <c r="AJ95" s="205"/>
      <c r="AK95" s="205"/>
      <c r="AL95" s="205"/>
      <c r="AM95" s="205"/>
      <c r="AN95" s="204">
        <f>SUM(AG95,AT95)</f>
        <v>0</v>
      </c>
      <c r="AO95" s="205"/>
      <c r="AP95" s="205"/>
      <c r="AQ95" s="77" t="s">
        <v>79</v>
      </c>
      <c r="AR95" s="74"/>
      <c r="AS95" s="78">
        <v>0</v>
      </c>
      <c r="AT95" s="79">
        <f>ROUND(SUM(AV95:AW95),2)</f>
        <v>0</v>
      </c>
      <c r="AU95" s="80">
        <f>'1 - St. úpravy hygienické...'!P145</f>
        <v>0</v>
      </c>
      <c r="AV95" s="79">
        <f>'1 - St. úpravy hygienické...'!J33</f>
        <v>0</v>
      </c>
      <c r="AW95" s="79">
        <f>'1 - St. úpravy hygienické...'!J34</f>
        <v>0</v>
      </c>
      <c r="AX95" s="79">
        <f>'1 - St. úpravy hygienické...'!J35</f>
        <v>0</v>
      </c>
      <c r="AY95" s="79">
        <f>'1 - St. úpravy hygienické...'!J36</f>
        <v>0</v>
      </c>
      <c r="AZ95" s="79">
        <f>'1 - St. úpravy hygienické...'!F33</f>
        <v>0</v>
      </c>
      <c r="BA95" s="79">
        <f>'1 - St. úpravy hygienické...'!F34</f>
        <v>0</v>
      </c>
      <c r="BB95" s="79">
        <f>'1 - St. úpravy hygienické...'!F35</f>
        <v>0</v>
      </c>
      <c r="BC95" s="79">
        <f>'1 - St. úpravy hygienické...'!F36</f>
        <v>0</v>
      </c>
      <c r="BD95" s="81">
        <f>'1 - St. úpravy hygienické...'!F37</f>
        <v>0</v>
      </c>
      <c r="BT95" s="82" t="s">
        <v>77</v>
      </c>
      <c r="BV95" s="82" t="s">
        <v>14</v>
      </c>
      <c r="BW95" s="82" t="s">
        <v>80</v>
      </c>
      <c r="BX95" s="82" t="s">
        <v>4</v>
      </c>
      <c r="CL95" s="82" t="s">
        <v>1</v>
      </c>
      <c r="CM95" s="82" t="s">
        <v>81</v>
      </c>
    </row>
    <row r="96" spans="1:91" s="1" customFormat="1" ht="30" customHeight="1">
      <c r="B96" s="32"/>
      <c r="AR96" s="32"/>
    </row>
    <row r="97" spans="2:44" s="1" customFormat="1" ht="6.95" customHeight="1"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2"/>
    </row>
  </sheetData>
  <mergeCells count="42"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W30:AE30"/>
    <mergeCell ref="AK30:AO30"/>
    <mergeCell ref="L30:P30"/>
    <mergeCell ref="W31:AE31"/>
    <mergeCell ref="AN95:AP95"/>
    <mergeCell ref="AG95:AM95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</mergeCells>
  <hyperlinks>
    <hyperlink ref="A95" location="'1 - St. úpravy hygienické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68"/>
  <sheetViews>
    <sheetView showGridLines="0" tabSelected="1" topLeftCell="A50" zoomScale="145" zoomScaleNormal="145" workbookViewId="0">
      <selection activeCell="I148" sqref="I14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9" t="s">
        <v>5</v>
      </c>
      <c r="M2" s="196"/>
      <c r="N2" s="196"/>
      <c r="O2" s="196"/>
      <c r="P2" s="196"/>
      <c r="Q2" s="196"/>
      <c r="R2" s="196"/>
      <c r="S2" s="196"/>
      <c r="T2" s="196"/>
      <c r="U2" s="196"/>
      <c r="V2" s="196"/>
      <c r="AT2" s="17" t="s">
        <v>80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pans="2:46" ht="24.95" customHeight="1">
      <c r="B4" s="20"/>
      <c r="D4" s="21" t="s">
        <v>82</v>
      </c>
      <c r="L4" s="20"/>
      <c r="M4" s="83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26.25" customHeight="1">
      <c r="B7" s="20"/>
      <c r="E7" s="231" t="s">
        <v>736</v>
      </c>
      <c r="F7" s="232"/>
      <c r="G7" s="232"/>
      <c r="H7" s="232"/>
      <c r="L7" s="20"/>
    </row>
    <row r="8" spans="2:46" s="1" customFormat="1" ht="12" customHeight="1">
      <c r="B8" s="32"/>
      <c r="D8" s="27" t="s">
        <v>83</v>
      </c>
      <c r="L8" s="32"/>
    </row>
    <row r="9" spans="2:46" s="1" customFormat="1" ht="16.5" customHeight="1">
      <c r="B9" s="32"/>
      <c r="E9" s="215" t="s">
        <v>737</v>
      </c>
      <c r="F9" s="228"/>
      <c r="G9" s="228"/>
      <c r="H9" s="228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17</v>
      </c>
      <c r="F11" s="25" t="s">
        <v>1</v>
      </c>
      <c r="I11" s="27" t="s">
        <v>18</v>
      </c>
      <c r="J11" s="25" t="s">
        <v>1</v>
      </c>
      <c r="L11" s="32"/>
    </row>
    <row r="12" spans="2:46" s="1" customFormat="1" ht="12" customHeight="1">
      <c r="B12" s="32"/>
      <c r="D12" s="27" t="s">
        <v>19</v>
      </c>
      <c r="F12" s="25" t="s">
        <v>24</v>
      </c>
      <c r="I12" s="27" t="s">
        <v>21</v>
      </c>
      <c r="J12" s="52">
        <f>'Rekapitulace stavby'!AN8</f>
        <v>0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22</v>
      </c>
      <c r="I14" s="27" t="s">
        <v>23</v>
      </c>
      <c r="J14" s="25" t="str">
        <f>IF('Rekapitulace stavby'!AN10="","",'Rekapitulace stavby'!AN10)</f>
        <v/>
      </c>
      <c r="L14" s="32"/>
    </row>
    <row r="15" spans="2:46" s="1" customFormat="1" ht="18" customHeight="1">
      <c r="B15" s="32"/>
      <c r="E15" s="25" t="str">
        <f>IF('Rekapitulace stavby'!E11="","",'Rekapitulace stavby'!E11)</f>
        <v xml:space="preserve"> </v>
      </c>
      <c r="I15" s="27" t="s">
        <v>25</v>
      </c>
      <c r="J15" s="25" t="str">
        <f>IF('Rekapitulace stavby'!AN11="","",'Rekapitulace stavby'!AN11)</f>
        <v/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26</v>
      </c>
      <c r="I17" s="27" t="s">
        <v>23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33" t="str">
        <f>'Rekapitulace stavby'!E14</f>
        <v>Vyplň údaj</v>
      </c>
      <c r="F18" s="195"/>
      <c r="G18" s="195"/>
      <c r="H18" s="195"/>
      <c r="I18" s="27" t="s">
        <v>25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28</v>
      </c>
      <c r="I20" s="27" t="s">
        <v>23</v>
      </c>
      <c r="J20" s="25" t="str">
        <f>IF('Rekapitulace stavby'!AN16="","",'Rekapitulace stavby'!AN16)</f>
        <v/>
      </c>
      <c r="L20" s="32"/>
    </row>
    <row r="21" spans="2:12" s="1" customFormat="1" ht="18" customHeight="1">
      <c r="B21" s="32"/>
      <c r="E21" s="25" t="str">
        <f>IF('Rekapitulace stavby'!E17="","",'Rekapitulace stavby'!E17)</f>
        <v>Ing. Štěpán Mosler</v>
      </c>
      <c r="I21" s="27" t="s">
        <v>25</v>
      </c>
      <c r="J21" s="25" t="str">
        <f>IF('Rekapitulace stavby'!AN17="","",'Rekapitulace stavby'!AN17)</f>
        <v/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31</v>
      </c>
      <c r="F23" s="188" t="s">
        <v>733</v>
      </c>
      <c r="I23" s="27" t="s">
        <v>23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25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32</v>
      </c>
      <c r="L26" s="32"/>
    </row>
    <row r="27" spans="2:12" s="7" customFormat="1" ht="16.5" customHeight="1">
      <c r="B27" s="84"/>
      <c r="E27" s="200" t="s">
        <v>1</v>
      </c>
      <c r="F27" s="200"/>
      <c r="G27" s="200"/>
      <c r="H27" s="200"/>
      <c r="L27" s="8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85" t="s">
        <v>33</v>
      </c>
      <c r="J30" s="65">
        <f>ROUND(J145,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35</v>
      </c>
      <c r="I32" s="35" t="s">
        <v>34</v>
      </c>
      <c r="J32" s="35" t="s">
        <v>36</v>
      </c>
      <c r="L32" s="32"/>
    </row>
    <row r="33" spans="2:12" s="1" customFormat="1" ht="14.45" customHeight="1">
      <c r="B33" s="32"/>
      <c r="D33" s="86" t="s">
        <v>37</v>
      </c>
      <c r="E33" s="27" t="s">
        <v>38</v>
      </c>
      <c r="F33" s="87">
        <f>ROUND((SUM(BE145:BE467)),  2)</f>
        <v>0</v>
      </c>
      <c r="I33" s="88">
        <v>0.21</v>
      </c>
      <c r="J33" s="87">
        <f>ROUND(((SUM(BE145:BE467))*I33),  2)</f>
        <v>0</v>
      </c>
      <c r="L33" s="32"/>
    </row>
    <row r="34" spans="2:12" s="1" customFormat="1" ht="14.45" customHeight="1">
      <c r="B34" s="32"/>
      <c r="E34" s="27" t="s">
        <v>39</v>
      </c>
      <c r="F34" s="87">
        <f>ROUND((SUM(BF145:BF467)),  2)</f>
        <v>0</v>
      </c>
      <c r="I34" s="88">
        <v>0.12</v>
      </c>
      <c r="J34" s="87">
        <f>ROUND(((SUM(BF145:BF467))*I34),  2)</f>
        <v>0</v>
      </c>
      <c r="L34" s="32"/>
    </row>
    <row r="35" spans="2:12" s="1" customFormat="1" ht="14.45" hidden="1" customHeight="1">
      <c r="B35" s="32"/>
      <c r="E35" s="27" t="s">
        <v>40</v>
      </c>
      <c r="F35" s="87">
        <f>ROUND((SUM(BG145:BG467)),  2)</f>
        <v>0</v>
      </c>
      <c r="I35" s="88">
        <v>0.21</v>
      </c>
      <c r="J35" s="87">
        <f>0</f>
        <v>0</v>
      </c>
      <c r="L35" s="32"/>
    </row>
    <row r="36" spans="2:12" s="1" customFormat="1" ht="14.45" hidden="1" customHeight="1">
      <c r="B36" s="32"/>
      <c r="E36" s="27" t="s">
        <v>41</v>
      </c>
      <c r="F36" s="87">
        <f>ROUND((SUM(BH145:BH467)),  2)</f>
        <v>0</v>
      </c>
      <c r="I36" s="88">
        <v>0.12</v>
      </c>
      <c r="J36" s="87">
        <f>0</f>
        <v>0</v>
      </c>
      <c r="L36" s="32"/>
    </row>
    <row r="37" spans="2:12" s="1" customFormat="1" ht="14.45" hidden="1" customHeight="1">
      <c r="B37" s="32"/>
      <c r="E37" s="27" t="s">
        <v>42</v>
      </c>
      <c r="F37" s="87">
        <f>ROUND((SUM(BI145:BI467)),  2)</f>
        <v>0</v>
      </c>
      <c r="I37" s="88">
        <v>0</v>
      </c>
      <c r="J37" s="87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89"/>
      <c r="D39" s="90" t="s">
        <v>43</v>
      </c>
      <c r="E39" s="56"/>
      <c r="F39" s="56"/>
      <c r="G39" s="91" t="s">
        <v>44</v>
      </c>
      <c r="H39" s="92" t="s">
        <v>45</v>
      </c>
      <c r="I39" s="56"/>
      <c r="J39" s="93">
        <f>SUM(J30:J37)</f>
        <v>0</v>
      </c>
      <c r="K39" s="94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46</v>
      </c>
      <c r="E50" s="42"/>
      <c r="F50" s="42"/>
      <c r="G50" s="41" t="s">
        <v>47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48</v>
      </c>
      <c r="E61" s="34"/>
      <c r="F61" s="95" t="s">
        <v>49</v>
      </c>
      <c r="G61" s="43" t="s">
        <v>48</v>
      </c>
      <c r="H61" s="34"/>
      <c r="I61" s="34"/>
      <c r="J61" s="96" t="s">
        <v>49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50</v>
      </c>
      <c r="E65" s="42"/>
      <c r="F65" s="42"/>
      <c r="G65" s="41" t="s">
        <v>51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48</v>
      </c>
      <c r="E76" s="34"/>
      <c r="F76" s="95" t="s">
        <v>49</v>
      </c>
      <c r="G76" s="43" t="s">
        <v>48</v>
      </c>
      <c r="H76" s="34"/>
      <c r="I76" s="34"/>
      <c r="J76" s="96" t="s">
        <v>49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84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E84" s="231" t="str">
        <f>E7</f>
        <v>St. úpravy hyg. zázemí 1.NP a 2.NP - rekonstrukce ZTI - PAVILON A</v>
      </c>
      <c r="F84" s="232"/>
      <c r="G84" s="232"/>
      <c r="H84" s="232"/>
      <c r="L84" s="32"/>
    </row>
    <row r="85" spans="2:47" s="1" customFormat="1" ht="26.25" customHeight="1">
      <c r="B85" s="32"/>
      <c r="L85" s="32"/>
    </row>
    <row r="86" spans="2:47" s="1" customFormat="1" ht="12" customHeight="1">
      <c r="B86" s="32"/>
      <c r="C86" s="27" t="s">
        <v>83</v>
      </c>
      <c r="L86" s="32"/>
    </row>
    <row r="87" spans="2:47" s="1" customFormat="1" ht="16.5" customHeight="1">
      <c r="B87" s="32"/>
      <c r="E87" s="215" t="str">
        <f>E9</f>
        <v>Gymnázium Ostrov - Pavilon A</v>
      </c>
      <c r="F87" s="228"/>
      <c r="G87" s="228"/>
      <c r="H87" s="228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19</v>
      </c>
      <c r="F89" s="25" t="str">
        <f>F12</f>
        <v xml:space="preserve"> </v>
      </c>
      <c r="I89" s="27" t="s">
        <v>21</v>
      </c>
      <c r="J89" s="52">
        <v>45757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22</v>
      </c>
      <c r="F91" s="25" t="str">
        <f>E15</f>
        <v xml:space="preserve"> </v>
      </c>
      <c r="I91" s="27" t="s">
        <v>28</v>
      </c>
      <c r="J91" s="30" t="str">
        <f>E21</f>
        <v>Ing. Štěpán Mosler</v>
      </c>
      <c r="L91" s="32"/>
    </row>
    <row r="92" spans="2:47" s="1" customFormat="1" ht="15.2" customHeight="1">
      <c r="B92" s="32"/>
      <c r="C92" s="27" t="s">
        <v>26</v>
      </c>
      <c r="F92" s="25" t="str">
        <f>IF(E18="","",E18)</f>
        <v>Vyplň údaj</v>
      </c>
      <c r="I92" s="27" t="s">
        <v>31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97" t="s">
        <v>85</v>
      </c>
      <c r="D94" s="89"/>
      <c r="E94" s="89"/>
      <c r="F94" s="89"/>
      <c r="G94" s="89"/>
      <c r="H94" s="89"/>
      <c r="I94" s="89"/>
      <c r="J94" s="98" t="s">
        <v>86</v>
      </c>
      <c r="K94" s="89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99" t="s">
        <v>87</v>
      </c>
      <c r="J96" s="65">
        <f>J145</f>
        <v>0</v>
      </c>
      <c r="L96" s="32"/>
      <c r="AU96" s="17" t="s">
        <v>88</v>
      </c>
    </row>
    <row r="97" spans="2:12" s="8" customFormat="1" ht="24.95" customHeight="1">
      <c r="B97" s="100"/>
      <c r="D97" s="101" t="s">
        <v>89</v>
      </c>
      <c r="E97" s="102"/>
      <c r="F97" s="102"/>
      <c r="G97" s="102"/>
      <c r="H97" s="102"/>
      <c r="I97" s="102"/>
      <c r="J97" s="103">
        <f>J146</f>
        <v>0</v>
      </c>
      <c r="L97" s="100"/>
    </row>
    <row r="98" spans="2:12" s="9" customFormat="1" ht="19.899999999999999" customHeight="1">
      <c r="B98" s="104"/>
      <c r="D98" s="105" t="s">
        <v>90</v>
      </c>
      <c r="E98" s="106"/>
      <c r="F98" s="106"/>
      <c r="G98" s="106"/>
      <c r="H98" s="106"/>
      <c r="I98" s="106"/>
      <c r="J98" s="107">
        <f>J147</f>
        <v>0</v>
      </c>
      <c r="L98" s="104"/>
    </row>
    <row r="99" spans="2:12" s="9" customFormat="1" ht="19.899999999999999" customHeight="1">
      <c r="B99" s="104"/>
      <c r="D99" s="105" t="s">
        <v>91</v>
      </c>
      <c r="E99" s="106"/>
      <c r="F99" s="106"/>
      <c r="G99" s="106"/>
      <c r="H99" s="106"/>
      <c r="I99" s="106"/>
      <c r="J99" s="107">
        <f>J153</f>
        <v>0</v>
      </c>
      <c r="L99" s="104"/>
    </row>
    <row r="100" spans="2:12" s="9" customFormat="1" ht="19.899999999999999" customHeight="1">
      <c r="B100" s="104"/>
      <c r="D100" s="105" t="s">
        <v>92</v>
      </c>
      <c r="E100" s="106"/>
      <c r="F100" s="106"/>
      <c r="G100" s="106"/>
      <c r="H100" s="106"/>
      <c r="I100" s="106"/>
      <c r="J100" s="107">
        <f>J189</f>
        <v>0</v>
      </c>
      <c r="L100" s="104"/>
    </row>
    <row r="101" spans="2:12" s="9" customFormat="1" ht="19.899999999999999" customHeight="1">
      <c r="B101" s="104"/>
      <c r="D101" s="105" t="s">
        <v>93</v>
      </c>
      <c r="E101" s="106"/>
      <c r="F101" s="106"/>
      <c r="G101" s="106"/>
      <c r="H101" s="106"/>
      <c r="I101" s="106"/>
      <c r="J101" s="107">
        <f>J196</f>
        <v>0</v>
      </c>
      <c r="L101" s="104"/>
    </row>
    <row r="102" spans="2:12" s="9" customFormat="1" ht="19.899999999999999" customHeight="1">
      <c r="B102" s="104"/>
      <c r="D102" s="105" t="s">
        <v>94</v>
      </c>
      <c r="E102" s="106"/>
      <c r="F102" s="106"/>
      <c r="G102" s="106"/>
      <c r="H102" s="106"/>
      <c r="I102" s="106"/>
      <c r="J102" s="107">
        <f>J202</f>
        <v>0</v>
      </c>
      <c r="L102" s="104"/>
    </row>
    <row r="103" spans="2:12" s="9" customFormat="1" ht="19.899999999999999" customHeight="1">
      <c r="B103" s="104"/>
      <c r="D103" s="105" t="s">
        <v>95</v>
      </c>
      <c r="E103" s="106"/>
      <c r="F103" s="106"/>
      <c r="G103" s="106"/>
      <c r="H103" s="106"/>
      <c r="I103" s="106"/>
      <c r="J103" s="107">
        <f>J206</f>
        <v>0</v>
      </c>
      <c r="L103" s="104"/>
    </row>
    <row r="104" spans="2:12" s="9" customFormat="1" ht="19.899999999999999" customHeight="1">
      <c r="B104" s="104"/>
      <c r="D104" s="105" t="s">
        <v>96</v>
      </c>
      <c r="E104" s="106"/>
      <c r="F104" s="106"/>
      <c r="G104" s="106"/>
      <c r="H104" s="106"/>
      <c r="I104" s="106"/>
      <c r="J104" s="107">
        <f>J210</f>
        <v>0</v>
      </c>
      <c r="L104" s="104"/>
    </row>
    <row r="105" spans="2:12" s="9" customFormat="1" ht="19.899999999999999" customHeight="1">
      <c r="B105" s="104"/>
      <c r="D105" s="105" t="s">
        <v>97</v>
      </c>
      <c r="E105" s="106"/>
      <c r="F105" s="106"/>
      <c r="G105" s="106"/>
      <c r="H105" s="106"/>
      <c r="I105" s="106"/>
      <c r="J105" s="107">
        <f>J241</f>
        <v>0</v>
      </c>
      <c r="L105" s="104"/>
    </row>
    <row r="106" spans="2:12" s="9" customFormat="1" ht="19.899999999999999" customHeight="1">
      <c r="B106" s="104"/>
      <c r="D106" s="105" t="s">
        <v>98</v>
      </c>
      <c r="E106" s="106"/>
      <c r="F106" s="106"/>
      <c r="G106" s="106"/>
      <c r="H106" s="106"/>
      <c r="I106" s="106"/>
      <c r="J106" s="107">
        <f>J251</f>
        <v>0</v>
      </c>
      <c r="L106" s="104"/>
    </row>
    <row r="107" spans="2:12" s="8" customFormat="1" ht="24.95" customHeight="1">
      <c r="B107" s="100"/>
      <c r="D107" s="101" t="s">
        <v>99</v>
      </c>
      <c r="E107" s="102"/>
      <c r="F107" s="102"/>
      <c r="G107" s="102"/>
      <c r="H107" s="102"/>
      <c r="I107" s="102"/>
      <c r="J107" s="103">
        <f>J253</f>
        <v>0</v>
      </c>
      <c r="L107" s="100"/>
    </row>
    <row r="108" spans="2:12" s="9" customFormat="1" ht="19.899999999999999" customHeight="1">
      <c r="B108" s="104"/>
      <c r="D108" s="105" t="s">
        <v>100</v>
      </c>
      <c r="E108" s="106"/>
      <c r="F108" s="106"/>
      <c r="G108" s="106"/>
      <c r="H108" s="106"/>
      <c r="I108" s="106"/>
      <c r="J108" s="107">
        <f>J254</f>
        <v>0</v>
      </c>
      <c r="L108" s="104"/>
    </row>
    <row r="109" spans="2:12" s="9" customFormat="1" ht="19.899999999999999" customHeight="1">
      <c r="B109" s="104"/>
      <c r="D109" s="105" t="s">
        <v>101</v>
      </c>
      <c r="E109" s="106"/>
      <c r="F109" s="106"/>
      <c r="G109" s="106"/>
      <c r="H109" s="106"/>
      <c r="I109" s="106"/>
      <c r="J109" s="107">
        <f>J272</f>
        <v>0</v>
      </c>
      <c r="L109" s="104"/>
    </row>
    <row r="110" spans="2:12" s="9" customFormat="1" ht="19.899999999999999" customHeight="1">
      <c r="B110" s="104"/>
      <c r="D110" s="105" t="s">
        <v>102</v>
      </c>
      <c r="E110" s="106"/>
      <c r="F110" s="106"/>
      <c r="G110" s="106"/>
      <c r="H110" s="106"/>
      <c r="I110" s="106"/>
      <c r="J110" s="107">
        <f>J289</f>
        <v>0</v>
      </c>
      <c r="L110" s="104"/>
    </row>
    <row r="111" spans="2:12" s="9" customFormat="1" ht="19.899999999999999" customHeight="1">
      <c r="B111" s="104"/>
      <c r="D111" s="105" t="s">
        <v>103</v>
      </c>
      <c r="E111" s="106"/>
      <c r="F111" s="106"/>
      <c r="G111" s="106"/>
      <c r="H111" s="106"/>
      <c r="I111" s="106"/>
      <c r="J111" s="107">
        <f>J313</f>
        <v>0</v>
      </c>
      <c r="L111" s="104"/>
    </row>
    <row r="112" spans="2:12" s="9" customFormat="1" ht="19.899999999999999" customHeight="1">
      <c r="B112" s="104"/>
      <c r="D112" s="105" t="s">
        <v>104</v>
      </c>
      <c r="E112" s="106"/>
      <c r="F112" s="106"/>
      <c r="G112" s="106"/>
      <c r="H112" s="106"/>
      <c r="I112" s="106"/>
      <c r="J112" s="107">
        <f>J317</f>
        <v>0</v>
      </c>
      <c r="L112" s="104"/>
    </row>
    <row r="113" spans="2:12" s="9" customFormat="1" ht="19.899999999999999" customHeight="1">
      <c r="B113" s="104"/>
      <c r="D113" s="105" t="s">
        <v>105</v>
      </c>
      <c r="E113" s="106"/>
      <c r="F113" s="106"/>
      <c r="G113" s="106"/>
      <c r="H113" s="106"/>
      <c r="I113" s="106"/>
      <c r="J113" s="107">
        <f>J325</f>
        <v>0</v>
      </c>
      <c r="L113" s="104"/>
    </row>
    <row r="114" spans="2:12" s="9" customFormat="1" ht="19.899999999999999" customHeight="1">
      <c r="B114" s="104"/>
      <c r="D114" s="105" t="s">
        <v>106</v>
      </c>
      <c r="E114" s="106"/>
      <c r="F114" s="106"/>
      <c r="G114" s="106"/>
      <c r="H114" s="106"/>
      <c r="I114" s="106"/>
      <c r="J114" s="107">
        <f>J329</f>
        <v>0</v>
      </c>
      <c r="L114" s="104"/>
    </row>
    <row r="115" spans="2:12" s="9" customFormat="1" ht="19.899999999999999" customHeight="1">
      <c r="B115" s="104"/>
      <c r="D115" s="105" t="s">
        <v>107</v>
      </c>
      <c r="E115" s="106"/>
      <c r="F115" s="106"/>
      <c r="G115" s="106"/>
      <c r="H115" s="106"/>
      <c r="I115" s="106"/>
      <c r="J115" s="107">
        <f>J368</f>
        <v>0</v>
      </c>
      <c r="L115" s="104"/>
    </row>
    <row r="116" spans="2:12" s="9" customFormat="1" ht="19.899999999999999" customHeight="1">
      <c r="B116" s="104"/>
      <c r="D116" s="105" t="s">
        <v>108</v>
      </c>
      <c r="E116" s="106"/>
      <c r="F116" s="106"/>
      <c r="G116" s="106"/>
      <c r="H116" s="106"/>
      <c r="I116" s="106"/>
      <c r="J116" s="107">
        <f>J382</f>
        <v>0</v>
      </c>
      <c r="L116" s="104"/>
    </row>
    <row r="117" spans="2:12" s="9" customFormat="1" ht="19.899999999999999" customHeight="1">
      <c r="B117" s="104"/>
      <c r="D117" s="105" t="s">
        <v>109</v>
      </c>
      <c r="E117" s="106"/>
      <c r="F117" s="106"/>
      <c r="G117" s="106"/>
      <c r="H117" s="106"/>
      <c r="I117" s="106"/>
      <c r="J117" s="107">
        <f>J386</f>
        <v>0</v>
      </c>
      <c r="L117" s="104"/>
    </row>
    <row r="118" spans="2:12" s="9" customFormat="1" ht="19.899999999999999" customHeight="1">
      <c r="B118" s="104"/>
      <c r="D118" s="105" t="s">
        <v>110</v>
      </c>
      <c r="E118" s="106"/>
      <c r="F118" s="106"/>
      <c r="G118" s="106"/>
      <c r="H118" s="106"/>
      <c r="I118" s="106"/>
      <c r="J118" s="107">
        <f>J414</f>
        <v>0</v>
      </c>
      <c r="L118" s="104"/>
    </row>
    <row r="119" spans="2:12" s="9" customFormat="1" ht="19.899999999999999" customHeight="1">
      <c r="B119" s="104"/>
      <c r="D119" s="105" t="s">
        <v>111</v>
      </c>
      <c r="E119" s="106"/>
      <c r="F119" s="106"/>
      <c r="G119" s="106"/>
      <c r="H119" s="106"/>
      <c r="I119" s="106"/>
      <c r="J119" s="107">
        <f>J443</f>
        <v>0</v>
      </c>
      <c r="L119" s="104"/>
    </row>
    <row r="120" spans="2:12" s="9" customFormat="1" ht="19.899999999999999" customHeight="1">
      <c r="B120" s="104"/>
      <c r="D120" s="105" t="s">
        <v>112</v>
      </c>
      <c r="E120" s="106"/>
      <c r="F120" s="106"/>
      <c r="G120" s="106"/>
      <c r="H120" s="106"/>
      <c r="I120" s="106"/>
      <c r="J120" s="107">
        <f>J450</f>
        <v>0</v>
      </c>
      <c r="L120" s="104"/>
    </row>
    <row r="121" spans="2:12" s="8" customFormat="1" ht="24.95" customHeight="1">
      <c r="B121" s="100"/>
      <c r="D121" s="101" t="s">
        <v>113</v>
      </c>
      <c r="E121" s="102"/>
      <c r="F121" s="102"/>
      <c r="G121" s="102"/>
      <c r="H121" s="102"/>
      <c r="I121" s="102"/>
      <c r="J121" s="103">
        <f>J458</f>
        <v>0</v>
      </c>
      <c r="L121" s="100"/>
    </row>
    <row r="122" spans="2:12" s="9" customFormat="1" ht="19.899999999999999" customHeight="1">
      <c r="B122" s="104"/>
      <c r="D122" s="105" t="s">
        <v>114</v>
      </c>
      <c r="E122" s="106"/>
      <c r="F122" s="106"/>
      <c r="G122" s="106"/>
      <c r="H122" s="106"/>
      <c r="I122" s="106"/>
      <c r="J122" s="107">
        <f>J459</f>
        <v>0</v>
      </c>
      <c r="L122" s="104"/>
    </row>
    <row r="123" spans="2:12" s="9" customFormat="1" ht="19.899999999999999" customHeight="1">
      <c r="B123" s="104"/>
      <c r="D123" s="105" t="s">
        <v>115</v>
      </c>
      <c r="E123" s="106"/>
      <c r="F123" s="106"/>
      <c r="G123" s="106"/>
      <c r="H123" s="106"/>
      <c r="I123" s="106"/>
      <c r="J123" s="107">
        <f>J461</f>
        <v>0</v>
      </c>
      <c r="L123" s="104"/>
    </row>
    <row r="124" spans="2:12" s="9" customFormat="1" ht="19.899999999999999" customHeight="1">
      <c r="B124" s="104"/>
      <c r="D124" s="105" t="s">
        <v>116</v>
      </c>
      <c r="E124" s="106"/>
      <c r="F124" s="106"/>
      <c r="G124" s="106"/>
      <c r="H124" s="106"/>
      <c r="I124" s="106"/>
      <c r="J124" s="107">
        <f>J464</f>
        <v>0</v>
      </c>
      <c r="L124" s="104"/>
    </row>
    <row r="125" spans="2:12" s="9" customFormat="1" ht="19.899999999999999" customHeight="1">
      <c r="B125" s="104"/>
      <c r="D125" s="105" t="s">
        <v>117</v>
      </c>
      <c r="E125" s="106"/>
      <c r="F125" s="106"/>
      <c r="G125" s="106"/>
      <c r="H125" s="106"/>
      <c r="I125" s="106"/>
      <c r="J125" s="107">
        <f>J466</f>
        <v>0</v>
      </c>
      <c r="L125" s="104"/>
    </row>
    <row r="126" spans="2:12" s="1" customFormat="1" ht="21.75" customHeight="1">
      <c r="B126" s="32"/>
      <c r="L126" s="32"/>
    </row>
    <row r="127" spans="2:12" s="1" customFormat="1" ht="6.95" customHeight="1">
      <c r="B127" s="44"/>
      <c r="C127" s="45"/>
      <c r="D127" s="45"/>
      <c r="E127" s="45"/>
      <c r="F127" s="45"/>
      <c r="G127" s="45"/>
      <c r="H127" s="45"/>
      <c r="I127" s="45"/>
      <c r="J127" s="45"/>
      <c r="K127" s="45"/>
      <c r="L127" s="32"/>
    </row>
    <row r="131" spans="2:20" s="1" customFormat="1" ht="6.95" customHeight="1">
      <c r="B131" s="46"/>
      <c r="C131" s="47"/>
      <c r="D131" s="47"/>
      <c r="E131" s="47"/>
      <c r="F131" s="47"/>
      <c r="G131" s="47"/>
      <c r="H131" s="47"/>
      <c r="I131" s="47"/>
      <c r="J131" s="47"/>
      <c r="K131" s="47"/>
      <c r="L131" s="32"/>
    </row>
    <row r="132" spans="2:20" s="1" customFormat="1" ht="24.95" customHeight="1">
      <c r="B132" s="32"/>
      <c r="C132" s="21" t="s">
        <v>118</v>
      </c>
      <c r="L132" s="32"/>
    </row>
    <row r="133" spans="2:20" s="1" customFormat="1" ht="6.95" customHeight="1">
      <c r="B133" s="32"/>
      <c r="L133" s="32"/>
    </row>
    <row r="134" spans="2:20" s="1" customFormat="1" ht="12" customHeight="1">
      <c r="B134" s="32"/>
      <c r="C134" s="27" t="s">
        <v>16</v>
      </c>
      <c r="L134" s="32"/>
    </row>
    <row r="135" spans="2:20" s="1" customFormat="1" ht="26.25" customHeight="1">
      <c r="B135" s="32"/>
      <c r="E135" s="229" t="str">
        <f>E7</f>
        <v>St. úpravy hyg. zázemí 1.NP a 2.NP - rekonstrukce ZTI - PAVILON A</v>
      </c>
      <c r="F135" s="230"/>
      <c r="G135" s="230"/>
      <c r="H135" s="230"/>
      <c r="L135" s="32"/>
    </row>
    <row r="136" spans="2:20" s="1" customFormat="1" ht="12" customHeight="1">
      <c r="B136" s="32"/>
      <c r="C136" s="27" t="s">
        <v>83</v>
      </c>
      <c r="L136" s="32"/>
    </row>
    <row r="137" spans="2:20" s="1" customFormat="1" ht="16.5" customHeight="1">
      <c r="B137" s="32"/>
      <c r="E137" s="215" t="str">
        <f>E9</f>
        <v>Gymnázium Ostrov - Pavilon A</v>
      </c>
      <c r="F137" s="228"/>
      <c r="G137" s="228"/>
      <c r="H137" s="228"/>
      <c r="L137" s="32"/>
    </row>
    <row r="138" spans="2:20" s="1" customFormat="1" ht="6.95" customHeight="1">
      <c r="B138" s="32"/>
      <c r="L138" s="32"/>
    </row>
    <row r="139" spans="2:20" s="1" customFormat="1" ht="12" customHeight="1">
      <c r="B139" s="32"/>
      <c r="C139" s="27" t="s">
        <v>19</v>
      </c>
      <c r="F139" s="25" t="str">
        <f>F12</f>
        <v xml:space="preserve"> </v>
      </c>
      <c r="I139" s="27" t="s">
        <v>21</v>
      </c>
      <c r="J139" s="52">
        <f>IF(J12="","",J12)</f>
        <v>0</v>
      </c>
      <c r="L139" s="32"/>
    </row>
    <row r="140" spans="2:20" s="1" customFormat="1" ht="6.95" customHeight="1">
      <c r="B140" s="32"/>
      <c r="L140" s="32"/>
    </row>
    <row r="141" spans="2:20" s="1" customFormat="1" ht="15.2" customHeight="1">
      <c r="B141" s="32"/>
      <c r="C141" s="27" t="s">
        <v>22</v>
      </c>
      <c r="F141" s="25" t="str">
        <f>E15</f>
        <v xml:space="preserve"> </v>
      </c>
      <c r="I141" s="27" t="s">
        <v>28</v>
      </c>
      <c r="J141" s="30" t="str">
        <f>E21</f>
        <v>Ing. Štěpán Mosler</v>
      </c>
      <c r="L141" s="32"/>
    </row>
    <row r="142" spans="2:20" s="1" customFormat="1" ht="15.2" customHeight="1">
      <c r="B142" s="32"/>
      <c r="C142" s="27" t="s">
        <v>26</v>
      </c>
      <c r="F142" s="25" t="str">
        <f>IF(E18="","",E18)</f>
        <v>Vyplň údaj</v>
      </c>
      <c r="I142" s="27" t="s">
        <v>31</v>
      </c>
      <c r="J142" s="30" t="str">
        <f>E24</f>
        <v xml:space="preserve"> </v>
      </c>
      <c r="L142" s="32"/>
    </row>
    <row r="143" spans="2:20" s="1" customFormat="1" ht="10.35" customHeight="1">
      <c r="B143" s="32"/>
      <c r="L143" s="32"/>
    </row>
    <row r="144" spans="2:20" s="10" customFormat="1" ht="29.25" customHeight="1">
      <c r="B144" s="108"/>
      <c r="C144" s="109" t="s">
        <v>119</v>
      </c>
      <c r="D144" s="110" t="s">
        <v>58</v>
      </c>
      <c r="E144" s="110" t="s">
        <v>54</v>
      </c>
      <c r="F144" s="110" t="s">
        <v>55</v>
      </c>
      <c r="G144" s="110" t="s">
        <v>120</v>
      </c>
      <c r="H144" s="110" t="s">
        <v>121</v>
      </c>
      <c r="I144" s="110" t="s">
        <v>122</v>
      </c>
      <c r="J144" s="111" t="s">
        <v>86</v>
      </c>
      <c r="K144" s="112" t="s">
        <v>123</v>
      </c>
      <c r="L144" s="108"/>
      <c r="M144" s="58" t="s">
        <v>1</v>
      </c>
      <c r="N144" s="59" t="s">
        <v>37</v>
      </c>
      <c r="O144" s="59" t="s">
        <v>124</v>
      </c>
      <c r="P144" s="59" t="s">
        <v>125</v>
      </c>
      <c r="Q144" s="59" t="s">
        <v>126</v>
      </c>
      <c r="R144" s="59" t="s">
        <v>127</v>
      </c>
      <c r="S144" s="59" t="s">
        <v>128</v>
      </c>
      <c r="T144" s="60" t="s">
        <v>129</v>
      </c>
    </row>
    <row r="145" spans="2:65" s="1" customFormat="1" ht="22.9" customHeight="1">
      <c r="B145" s="32"/>
      <c r="C145" s="63" t="s">
        <v>130</v>
      </c>
      <c r="J145" s="113">
        <f>BK145</f>
        <v>0</v>
      </c>
      <c r="L145" s="32"/>
      <c r="M145" s="61"/>
      <c r="N145" s="53"/>
      <c r="O145" s="53"/>
      <c r="P145" s="114">
        <f>P146+P253+P458</f>
        <v>0</v>
      </c>
      <c r="Q145" s="53"/>
      <c r="R145" s="114">
        <f>R146+R253+R458</f>
        <v>3.6008474999999995</v>
      </c>
      <c r="S145" s="53"/>
      <c r="T145" s="115">
        <f>T146+T253+T458</f>
        <v>1.4270099999999999</v>
      </c>
      <c r="AT145" s="17" t="s">
        <v>72</v>
      </c>
      <c r="AU145" s="17" t="s">
        <v>88</v>
      </c>
      <c r="BK145" s="116">
        <f>BK146+BK253+BK458</f>
        <v>0</v>
      </c>
    </row>
    <row r="146" spans="2:65" s="11" customFormat="1" ht="25.9" customHeight="1">
      <c r="B146" s="117"/>
      <c r="D146" s="118" t="s">
        <v>72</v>
      </c>
      <c r="E146" s="119" t="s">
        <v>131</v>
      </c>
      <c r="F146" s="119" t="s">
        <v>132</v>
      </c>
      <c r="I146" s="120"/>
      <c r="J146" s="121">
        <f>BK146</f>
        <v>0</v>
      </c>
      <c r="L146" s="117"/>
      <c r="M146" s="122"/>
      <c r="P146" s="123">
        <f>P147+P153+P189+P196+P202+P206+P210+P241+P251</f>
        <v>0</v>
      </c>
      <c r="R146" s="123">
        <f>R147+R153+R189+R196+R202+R206+R210+R241+R251</f>
        <v>2.2261355999999997</v>
      </c>
      <c r="T146" s="124">
        <f>T147+T153+T189+T196+T202+T206+T210+T241+T251</f>
        <v>1.4270099999999999</v>
      </c>
      <c r="AR146" s="118" t="s">
        <v>77</v>
      </c>
      <c r="AT146" s="125" t="s">
        <v>72</v>
      </c>
      <c r="AU146" s="125" t="s">
        <v>73</v>
      </c>
      <c r="AY146" s="118" t="s">
        <v>133</v>
      </c>
      <c r="BK146" s="126">
        <f>BK147+BK153+BK189+BK196+BK202+BK206+BK210+BK241+BK251</f>
        <v>0</v>
      </c>
    </row>
    <row r="147" spans="2:65" s="11" customFormat="1" ht="22.9" customHeight="1">
      <c r="B147" s="117"/>
      <c r="D147" s="118" t="s">
        <v>72</v>
      </c>
      <c r="E147" s="127" t="s">
        <v>134</v>
      </c>
      <c r="F147" s="127" t="s">
        <v>135</v>
      </c>
      <c r="I147" s="120"/>
      <c r="J147" s="128">
        <f>BK147</f>
        <v>0</v>
      </c>
      <c r="L147" s="117"/>
      <c r="M147" s="122"/>
      <c r="P147" s="123">
        <f>SUM(P148:P152)</f>
        <v>0</v>
      </c>
      <c r="R147" s="123">
        <f>SUM(R148:R152)</f>
        <v>0</v>
      </c>
      <c r="T147" s="124">
        <f>SUM(T148:T152)</f>
        <v>0</v>
      </c>
      <c r="AR147" s="118" t="s">
        <v>77</v>
      </c>
      <c r="AT147" s="125" t="s">
        <v>72</v>
      </c>
      <c r="AU147" s="125" t="s">
        <v>77</v>
      </c>
      <c r="AY147" s="118" t="s">
        <v>133</v>
      </c>
      <c r="BK147" s="126">
        <f>SUM(BK148:BK152)</f>
        <v>0</v>
      </c>
    </row>
    <row r="148" spans="2:65" s="1" customFormat="1" ht="24.2" customHeight="1">
      <c r="B148" s="129"/>
      <c r="C148" s="130" t="s">
        <v>77</v>
      </c>
      <c r="D148" s="130" t="s">
        <v>136</v>
      </c>
      <c r="E148" s="131" t="s">
        <v>137</v>
      </c>
      <c r="F148" s="132" t="s">
        <v>138</v>
      </c>
      <c r="G148" s="133" t="s">
        <v>139</v>
      </c>
      <c r="H148" s="134">
        <v>33.923999999999999</v>
      </c>
      <c r="I148" s="135">
        <v>0</v>
      </c>
      <c r="J148" s="136">
        <f>ROUND(I148*H148,2)</f>
        <v>0</v>
      </c>
      <c r="K148" s="137"/>
      <c r="L148" s="32"/>
      <c r="M148" s="138" t="s">
        <v>1</v>
      </c>
      <c r="N148" s="139" t="s">
        <v>38</v>
      </c>
      <c r="P148" s="140">
        <f>O148*H148</f>
        <v>0</v>
      </c>
      <c r="Q148" s="140">
        <v>0</v>
      </c>
      <c r="R148" s="140">
        <f>Q148*H148</f>
        <v>0</v>
      </c>
      <c r="S148" s="140">
        <v>0</v>
      </c>
      <c r="T148" s="141">
        <f>S148*H148</f>
        <v>0</v>
      </c>
      <c r="AR148" s="142" t="s">
        <v>140</v>
      </c>
      <c r="AT148" s="142" t="s">
        <v>136</v>
      </c>
      <c r="AU148" s="142" t="s">
        <v>81</v>
      </c>
      <c r="AY148" s="17" t="s">
        <v>133</v>
      </c>
      <c r="BE148" s="143">
        <f>IF(N148="základní",J148,0)</f>
        <v>0</v>
      </c>
      <c r="BF148" s="143">
        <f>IF(N148="snížená",J148,0)</f>
        <v>0</v>
      </c>
      <c r="BG148" s="143">
        <f>IF(N148="zákl. přenesená",J148,0)</f>
        <v>0</v>
      </c>
      <c r="BH148" s="143">
        <f>IF(N148="sníž. přenesená",J148,0)</f>
        <v>0</v>
      </c>
      <c r="BI148" s="143">
        <f>IF(N148="nulová",J148,0)</f>
        <v>0</v>
      </c>
      <c r="BJ148" s="17" t="s">
        <v>77</v>
      </c>
      <c r="BK148" s="143">
        <f>ROUND(I148*H148,2)</f>
        <v>0</v>
      </c>
      <c r="BL148" s="17" t="s">
        <v>140</v>
      </c>
      <c r="BM148" s="142" t="s">
        <v>81</v>
      </c>
    </row>
    <row r="149" spans="2:65" s="12" customFormat="1">
      <c r="B149" s="144"/>
      <c r="D149" s="145" t="s">
        <v>141</v>
      </c>
      <c r="E149" s="146" t="s">
        <v>1</v>
      </c>
      <c r="F149" s="147" t="s">
        <v>142</v>
      </c>
      <c r="H149" s="148">
        <v>16.913</v>
      </c>
      <c r="I149" s="149"/>
      <c r="L149" s="144"/>
      <c r="M149" s="150"/>
      <c r="T149" s="151"/>
      <c r="AT149" s="146" t="s">
        <v>141</v>
      </c>
      <c r="AU149" s="146" t="s">
        <v>81</v>
      </c>
      <c r="AV149" s="12" t="s">
        <v>81</v>
      </c>
      <c r="AW149" s="12" t="s">
        <v>30</v>
      </c>
      <c r="AX149" s="12" t="s">
        <v>73</v>
      </c>
      <c r="AY149" s="146" t="s">
        <v>133</v>
      </c>
    </row>
    <row r="150" spans="2:65" s="12" customFormat="1">
      <c r="B150" s="144"/>
      <c r="D150" s="145" t="s">
        <v>141</v>
      </c>
      <c r="E150" s="146" t="s">
        <v>1</v>
      </c>
      <c r="F150" s="147" t="s">
        <v>143</v>
      </c>
      <c r="H150" s="148">
        <v>17.010999999999999</v>
      </c>
      <c r="I150" s="149"/>
      <c r="L150" s="144"/>
      <c r="M150" s="150"/>
      <c r="T150" s="151"/>
      <c r="AT150" s="146" t="s">
        <v>141</v>
      </c>
      <c r="AU150" s="146" t="s">
        <v>81</v>
      </c>
      <c r="AV150" s="12" t="s">
        <v>81</v>
      </c>
      <c r="AW150" s="12" t="s">
        <v>30</v>
      </c>
      <c r="AX150" s="12" t="s">
        <v>73</v>
      </c>
      <c r="AY150" s="146" t="s">
        <v>133</v>
      </c>
    </row>
    <row r="151" spans="2:65" s="13" customFormat="1">
      <c r="B151" s="152"/>
      <c r="D151" s="145" t="s">
        <v>141</v>
      </c>
      <c r="E151" s="153" t="s">
        <v>1</v>
      </c>
      <c r="F151" s="154" t="s">
        <v>144</v>
      </c>
      <c r="H151" s="155">
        <v>33.923999999999999</v>
      </c>
      <c r="I151" s="156"/>
      <c r="L151" s="152"/>
      <c r="M151" s="157"/>
      <c r="T151" s="158"/>
      <c r="AT151" s="153" t="s">
        <v>141</v>
      </c>
      <c r="AU151" s="153" t="s">
        <v>81</v>
      </c>
      <c r="AV151" s="13" t="s">
        <v>140</v>
      </c>
      <c r="AW151" s="13" t="s">
        <v>30</v>
      </c>
      <c r="AX151" s="13" t="s">
        <v>77</v>
      </c>
      <c r="AY151" s="153" t="s">
        <v>133</v>
      </c>
    </row>
    <row r="152" spans="2:65" s="1" customFormat="1" ht="33" customHeight="1">
      <c r="B152" s="129"/>
      <c r="C152" s="130" t="s">
        <v>81</v>
      </c>
      <c r="D152" s="130" t="s">
        <v>136</v>
      </c>
      <c r="E152" s="131" t="s">
        <v>145</v>
      </c>
      <c r="F152" s="132" t="s">
        <v>146</v>
      </c>
      <c r="G152" s="133" t="s">
        <v>147</v>
      </c>
      <c r="H152" s="134">
        <v>4</v>
      </c>
      <c r="I152" s="135"/>
      <c r="J152" s="136">
        <f>ROUND(I152*H152,2)</f>
        <v>0</v>
      </c>
      <c r="K152" s="137"/>
      <c r="L152" s="32"/>
      <c r="M152" s="138" t="s">
        <v>1</v>
      </c>
      <c r="N152" s="139" t="s">
        <v>38</v>
      </c>
      <c r="P152" s="140">
        <f>O152*H152</f>
        <v>0</v>
      </c>
      <c r="Q152" s="140">
        <v>0</v>
      </c>
      <c r="R152" s="140">
        <f>Q152*H152</f>
        <v>0</v>
      </c>
      <c r="S152" s="140">
        <v>0</v>
      </c>
      <c r="T152" s="141">
        <f>S152*H152</f>
        <v>0</v>
      </c>
      <c r="AR152" s="142" t="s">
        <v>140</v>
      </c>
      <c r="AT152" s="142" t="s">
        <v>136</v>
      </c>
      <c r="AU152" s="142" t="s">
        <v>81</v>
      </c>
      <c r="AY152" s="17" t="s">
        <v>133</v>
      </c>
      <c r="BE152" s="143">
        <f>IF(N152="základní",J152,0)</f>
        <v>0</v>
      </c>
      <c r="BF152" s="143">
        <f>IF(N152="snížená",J152,0)</f>
        <v>0</v>
      </c>
      <c r="BG152" s="143">
        <f>IF(N152="zákl. přenesená",J152,0)</f>
        <v>0</v>
      </c>
      <c r="BH152" s="143">
        <f>IF(N152="sníž. přenesená",J152,0)</f>
        <v>0</v>
      </c>
      <c r="BI152" s="143">
        <f>IF(N152="nulová",J152,0)</f>
        <v>0</v>
      </c>
      <c r="BJ152" s="17" t="s">
        <v>77</v>
      </c>
      <c r="BK152" s="143">
        <f>ROUND(I152*H152,2)</f>
        <v>0</v>
      </c>
      <c r="BL152" s="17" t="s">
        <v>140</v>
      </c>
      <c r="BM152" s="142" t="s">
        <v>140</v>
      </c>
    </row>
    <row r="153" spans="2:65" s="11" customFormat="1" ht="22.9" customHeight="1">
      <c r="B153" s="117"/>
      <c r="D153" s="118" t="s">
        <v>72</v>
      </c>
      <c r="E153" s="127" t="s">
        <v>148</v>
      </c>
      <c r="F153" s="127" t="s">
        <v>149</v>
      </c>
      <c r="I153" s="120"/>
      <c r="J153" s="128">
        <f>BK153</f>
        <v>0</v>
      </c>
      <c r="L153" s="117"/>
      <c r="M153" s="122"/>
      <c r="P153" s="123">
        <f>SUM(P154:P188)</f>
        <v>0</v>
      </c>
      <c r="R153" s="123">
        <f>SUM(R154:R188)</f>
        <v>2.2261355999999997</v>
      </c>
      <c r="T153" s="124">
        <f>SUM(T154:T188)</f>
        <v>0</v>
      </c>
      <c r="AR153" s="118" t="s">
        <v>77</v>
      </c>
      <c r="AT153" s="125" t="s">
        <v>72</v>
      </c>
      <c r="AU153" s="125" t="s">
        <v>77</v>
      </c>
      <c r="AY153" s="118" t="s">
        <v>133</v>
      </c>
      <c r="BK153" s="126">
        <f>SUM(BK154:BK188)</f>
        <v>0</v>
      </c>
    </row>
    <row r="154" spans="2:65" s="1" customFormat="1" ht="16.5" customHeight="1">
      <c r="B154" s="129"/>
      <c r="C154" s="130" t="s">
        <v>134</v>
      </c>
      <c r="D154" s="130" t="s">
        <v>136</v>
      </c>
      <c r="E154" s="131" t="s">
        <v>150</v>
      </c>
      <c r="F154" s="132" t="s">
        <v>151</v>
      </c>
      <c r="G154" s="133" t="s">
        <v>139</v>
      </c>
      <c r="H154" s="134">
        <v>55.2</v>
      </c>
      <c r="I154" s="135"/>
      <c r="J154" s="136">
        <f>ROUND(I154*H154,2)</f>
        <v>0</v>
      </c>
      <c r="K154" s="137"/>
      <c r="L154" s="32"/>
      <c r="M154" s="138" t="s">
        <v>1</v>
      </c>
      <c r="N154" s="139" t="s">
        <v>38</v>
      </c>
      <c r="P154" s="140">
        <f>O154*H154</f>
        <v>0</v>
      </c>
      <c r="Q154" s="140">
        <v>0</v>
      </c>
      <c r="R154" s="140">
        <f>Q154*H154</f>
        <v>0</v>
      </c>
      <c r="S154" s="140">
        <v>0</v>
      </c>
      <c r="T154" s="141">
        <f>S154*H154</f>
        <v>0</v>
      </c>
      <c r="AR154" s="142" t="s">
        <v>140</v>
      </c>
      <c r="AT154" s="142" t="s">
        <v>136</v>
      </c>
      <c r="AU154" s="142" t="s">
        <v>81</v>
      </c>
      <c r="AY154" s="17" t="s">
        <v>133</v>
      </c>
      <c r="BE154" s="143">
        <f>IF(N154="základní",J154,0)</f>
        <v>0</v>
      </c>
      <c r="BF154" s="143">
        <f>IF(N154="snížená",J154,0)</f>
        <v>0</v>
      </c>
      <c r="BG154" s="143">
        <f>IF(N154="zákl. přenesená",J154,0)</f>
        <v>0</v>
      </c>
      <c r="BH154" s="143">
        <f>IF(N154="sníž. přenesená",J154,0)</f>
        <v>0</v>
      </c>
      <c r="BI154" s="143">
        <f>IF(N154="nulová",J154,0)</f>
        <v>0</v>
      </c>
      <c r="BJ154" s="17" t="s">
        <v>77</v>
      </c>
      <c r="BK154" s="143">
        <f>ROUND(I154*H154,2)</f>
        <v>0</v>
      </c>
      <c r="BL154" s="17" t="s">
        <v>140</v>
      </c>
      <c r="BM154" s="142" t="s">
        <v>152</v>
      </c>
    </row>
    <row r="155" spans="2:65" s="12" customFormat="1">
      <c r="B155" s="144"/>
      <c r="D155" s="145" t="s">
        <v>141</v>
      </c>
      <c r="E155" s="146" t="s">
        <v>1</v>
      </c>
      <c r="F155" s="147" t="s">
        <v>153</v>
      </c>
      <c r="H155" s="148">
        <v>55.2</v>
      </c>
      <c r="I155" s="149"/>
      <c r="L155" s="144"/>
      <c r="M155" s="150"/>
      <c r="T155" s="151"/>
      <c r="AT155" s="146" t="s">
        <v>141</v>
      </c>
      <c r="AU155" s="146" t="s">
        <v>81</v>
      </c>
      <c r="AV155" s="12" t="s">
        <v>81</v>
      </c>
      <c r="AW155" s="12" t="s">
        <v>30</v>
      </c>
      <c r="AX155" s="12" t="s">
        <v>73</v>
      </c>
      <c r="AY155" s="146" t="s">
        <v>133</v>
      </c>
    </row>
    <row r="156" spans="2:65" s="13" customFormat="1">
      <c r="B156" s="152"/>
      <c r="D156" s="145" t="s">
        <v>141</v>
      </c>
      <c r="E156" s="153" t="s">
        <v>1</v>
      </c>
      <c r="F156" s="154" t="s">
        <v>144</v>
      </c>
      <c r="H156" s="155">
        <v>55.2</v>
      </c>
      <c r="I156" s="156"/>
      <c r="L156" s="152"/>
      <c r="M156" s="157"/>
      <c r="T156" s="158"/>
      <c r="AT156" s="153" t="s">
        <v>141</v>
      </c>
      <c r="AU156" s="153" t="s">
        <v>81</v>
      </c>
      <c r="AV156" s="13" t="s">
        <v>140</v>
      </c>
      <c r="AW156" s="13" t="s">
        <v>30</v>
      </c>
      <c r="AX156" s="13" t="s">
        <v>77</v>
      </c>
      <c r="AY156" s="153" t="s">
        <v>133</v>
      </c>
    </row>
    <row r="157" spans="2:65" s="1" customFormat="1" ht="24.2" customHeight="1">
      <c r="B157" s="129"/>
      <c r="C157" s="130" t="s">
        <v>140</v>
      </c>
      <c r="D157" s="130" t="s">
        <v>136</v>
      </c>
      <c r="E157" s="131" t="s">
        <v>154</v>
      </c>
      <c r="F157" s="132" t="s">
        <v>155</v>
      </c>
      <c r="G157" s="133" t="s">
        <v>139</v>
      </c>
      <c r="H157" s="134">
        <v>9.9960000000000004</v>
      </c>
      <c r="I157" s="135"/>
      <c r="J157" s="136">
        <f>ROUND(I157*H157,2)</f>
        <v>0</v>
      </c>
      <c r="K157" s="137"/>
      <c r="L157" s="32"/>
      <c r="M157" s="138" t="s">
        <v>1</v>
      </c>
      <c r="N157" s="139" t="s">
        <v>38</v>
      </c>
      <c r="P157" s="140">
        <f>O157*H157</f>
        <v>0</v>
      </c>
      <c r="Q157" s="140">
        <v>0</v>
      </c>
      <c r="R157" s="140">
        <f>Q157*H157</f>
        <v>0</v>
      </c>
      <c r="S157" s="140">
        <v>0</v>
      </c>
      <c r="T157" s="141">
        <f>S157*H157</f>
        <v>0</v>
      </c>
      <c r="AR157" s="142" t="s">
        <v>140</v>
      </c>
      <c r="AT157" s="142" t="s">
        <v>136</v>
      </c>
      <c r="AU157" s="142" t="s">
        <v>81</v>
      </c>
      <c r="AY157" s="17" t="s">
        <v>133</v>
      </c>
      <c r="BE157" s="143">
        <f>IF(N157="základní",J157,0)</f>
        <v>0</v>
      </c>
      <c r="BF157" s="143">
        <f>IF(N157="snížená",J157,0)</f>
        <v>0</v>
      </c>
      <c r="BG157" s="143">
        <f>IF(N157="zákl. přenesená",J157,0)</f>
        <v>0</v>
      </c>
      <c r="BH157" s="143">
        <f>IF(N157="sníž. přenesená",J157,0)</f>
        <v>0</v>
      </c>
      <c r="BI157" s="143">
        <f>IF(N157="nulová",J157,0)</f>
        <v>0</v>
      </c>
      <c r="BJ157" s="17" t="s">
        <v>77</v>
      </c>
      <c r="BK157" s="143">
        <f>ROUND(I157*H157,2)</f>
        <v>0</v>
      </c>
      <c r="BL157" s="17" t="s">
        <v>140</v>
      </c>
      <c r="BM157" s="142" t="s">
        <v>156</v>
      </c>
    </row>
    <row r="158" spans="2:65" s="12" customFormat="1">
      <c r="B158" s="144"/>
      <c r="D158" s="145" t="s">
        <v>141</v>
      </c>
      <c r="E158" s="146" t="s">
        <v>1</v>
      </c>
      <c r="F158" s="147" t="s">
        <v>157</v>
      </c>
      <c r="H158" s="148">
        <v>9.9960000000000004</v>
      </c>
      <c r="I158" s="149"/>
      <c r="L158" s="144"/>
      <c r="M158" s="150"/>
      <c r="T158" s="151"/>
      <c r="AT158" s="146" t="s">
        <v>141</v>
      </c>
      <c r="AU158" s="146" t="s">
        <v>81</v>
      </c>
      <c r="AV158" s="12" t="s">
        <v>81</v>
      </c>
      <c r="AW158" s="12" t="s">
        <v>30</v>
      </c>
      <c r="AX158" s="12" t="s">
        <v>73</v>
      </c>
      <c r="AY158" s="146" t="s">
        <v>133</v>
      </c>
    </row>
    <row r="159" spans="2:65" s="13" customFormat="1">
      <c r="B159" s="152"/>
      <c r="D159" s="145" t="s">
        <v>141</v>
      </c>
      <c r="E159" s="153" t="s">
        <v>1</v>
      </c>
      <c r="F159" s="154" t="s">
        <v>144</v>
      </c>
      <c r="H159" s="155">
        <v>9.9960000000000004</v>
      </c>
      <c r="I159" s="156"/>
      <c r="L159" s="152"/>
      <c r="M159" s="157"/>
      <c r="T159" s="158"/>
      <c r="AT159" s="153" t="s">
        <v>141</v>
      </c>
      <c r="AU159" s="153" t="s">
        <v>81</v>
      </c>
      <c r="AV159" s="13" t="s">
        <v>140</v>
      </c>
      <c r="AW159" s="13" t="s">
        <v>30</v>
      </c>
      <c r="AX159" s="13" t="s">
        <v>77</v>
      </c>
      <c r="AY159" s="153" t="s">
        <v>133</v>
      </c>
    </row>
    <row r="160" spans="2:65" s="1" customFormat="1" ht="21.75" customHeight="1">
      <c r="B160" s="129"/>
      <c r="C160" s="130" t="s">
        <v>158</v>
      </c>
      <c r="D160" s="130" t="s">
        <v>136</v>
      </c>
      <c r="E160" s="131" t="s">
        <v>159</v>
      </c>
      <c r="F160" s="132" t="s">
        <v>160</v>
      </c>
      <c r="G160" s="133" t="s">
        <v>139</v>
      </c>
      <c r="H160" s="134">
        <v>101.762</v>
      </c>
      <c r="I160" s="135"/>
      <c r="J160" s="136">
        <f>ROUND(I160*H160,2)</f>
        <v>0</v>
      </c>
      <c r="K160" s="137"/>
      <c r="L160" s="32"/>
      <c r="M160" s="138" t="s">
        <v>1</v>
      </c>
      <c r="N160" s="139" t="s">
        <v>38</v>
      </c>
      <c r="P160" s="140">
        <f>O160*H160</f>
        <v>0</v>
      </c>
      <c r="Q160" s="140">
        <v>0</v>
      </c>
      <c r="R160" s="140">
        <f>Q160*H160</f>
        <v>0</v>
      </c>
      <c r="S160" s="140">
        <v>0</v>
      </c>
      <c r="T160" s="141">
        <f>S160*H160</f>
        <v>0</v>
      </c>
      <c r="AR160" s="142" t="s">
        <v>140</v>
      </c>
      <c r="AT160" s="142" t="s">
        <v>136</v>
      </c>
      <c r="AU160" s="142" t="s">
        <v>81</v>
      </c>
      <c r="AY160" s="17" t="s">
        <v>133</v>
      </c>
      <c r="BE160" s="143">
        <f>IF(N160="základní",J160,0)</f>
        <v>0</v>
      </c>
      <c r="BF160" s="143">
        <f>IF(N160="snížená",J160,0)</f>
        <v>0</v>
      </c>
      <c r="BG160" s="143">
        <f>IF(N160="zákl. přenesená",J160,0)</f>
        <v>0</v>
      </c>
      <c r="BH160" s="143">
        <f>IF(N160="sníž. přenesená",J160,0)</f>
        <v>0</v>
      </c>
      <c r="BI160" s="143">
        <f>IF(N160="nulová",J160,0)</f>
        <v>0</v>
      </c>
      <c r="BJ160" s="17" t="s">
        <v>77</v>
      </c>
      <c r="BK160" s="143">
        <f>ROUND(I160*H160,2)</f>
        <v>0</v>
      </c>
      <c r="BL160" s="17" t="s">
        <v>140</v>
      </c>
      <c r="BM160" s="142" t="s">
        <v>161</v>
      </c>
    </row>
    <row r="161" spans="2:65" s="12" customFormat="1">
      <c r="B161" s="144"/>
      <c r="D161" s="145" t="s">
        <v>141</v>
      </c>
      <c r="E161" s="146" t="s">
        <v>1</v>
      </c>
      <c r="F161" s="147" t="s">
        <v>162</v>
      </c>
      <c r="H161" s="148">
        <v>65.364999999999995</v>
      </c>
      <c r="I161" s="149"/>
      <c r="L161" s="144"/>
      <c r="M161" s="150"/>
      <c r="T161" s="151"/>
      <c r="AT161" s="146" t="s">
        <v>141</v>
      </c>
      <c r="AU161" s="146" t="s">
        <v>81</v>
      </c>
      <c r="AV161" s="12" t="s">
        <v>81</v>
      </c>
      <c r="AW161" s="12" t="s">
        <v>30</v>
      </c>
      <c r="AX161" s="12" t="s">
        <v>73</v>
      </c>
      <c r="AY161" s="146" t="s">
        <v>133</v>
      </c>
    </row>
    <row r="162" spans="2:65" s="12" customFormat="1">
      <c r="B162" s="144"/>
      <c r="D162" s="145" t="s">
        <v>141</v>
      </c>
      <c r="E162" s="146" t="s">
        <v>1</v>
      </c>
      <c r="F162" s="147" t="s">
        <v>163</v>
      </c>
      <c r="H162" s="148">
        <v>-6.8</v>
      </c>
      <c r="I162" s="149"/>
      <c r="L162" s="144"/>
      <c r="M162" s="150"/>
      <c r="T162" s="151"/>
      <c r="AT162" s="146" t="s">
        <v>141</v>
      </c>
      <c r="AU162" s="146" t="s">
        <v>81</v>
      </c>
      <c r="AV162" s="12" t="s">
        <v>81</v>
      </c>
      <c r="AW162" s="12" t="s">
        <v>30</v>
      </c>
      <c r="AX162" s="12" t="s">
        <v>73</v>
      </c>
      <c r="AY162" s="146" t="s">
        <v>133</v>
      </c>
    </row>
    <row r="163" spans="2:65" s="14" customFormat="1">
      <c r="B163" s="159"/>
      <c r="D163" s="145" t="s">
        <v>141</v>
      </c>
      <c r="E163" s="160" t="s">
        <v>1</v>
      </c>
      <c r="F163" s="161" t="s">
        <v>164</v>
      </c>
      <c r="H163" s="162">
        <v>58.564999999999998</v>
      </c>
      <c r="I163" s="163"/>
      <c r="L163" s="159"/>
      <c r="M163" s="164"/>
      <c r="T163" s="165"/>
      <c r="AT163" s="160" t="s">
        <v>141</v>
      </c>
      <c r="AU163" s="160" t="s">
        <v>81</v>
      </c>
      <c r="AV163" s="14" t="s">
        <v>134</v>
      </c>
      <c r="AW163" s="14" t="s">
        <v>30</v>
      </c>
      <c r="AX163" s="14" t="s">
        <v>73</v>
      </c>
      <c r="AY163" s="160" t="s">
        <v>133</v>
      </c>
    </row>
    <row r="164" spans="2:65" s="12" customFormat="1">
      <c r="B164" s="144"/>
      <c r="D164" s="145" t="s">
        <v>141</v>
      </c>
      <c r="E164" s="146" t="s">
        <v>1</v>
      </c>
      <c r="F164" s="147" t="s">
        <v>165</v>
      </c>
      <c r="H164" s="148">
        <v>47.957000000000001</v>
      </c>
      <c r="I164" s="149"/>
      <c r="L164" s="144"/>
      <c r="M164" s="150"/>
      <c r="T164" s="151"/>
      <c r="AT164" s="146" t="s">
        <v>141</v>
      </c>
      <c r="AU164" s="146" t="s">
        <v>81</v>
      </c>
      <c r="AV164" s="12" t="s">
        <v>81</v>
      </c>
      <c r="AW164" s="12" t="s">
        <v>30</v>
      </c>
      <c r="AX164" s="12" t="s">
        <v>73</v>
      </c>
      <c r="AY164" s="146" t="s">
        <v>133</v>
      </c>
    </row>
    <row r="165" spans="2:65" s="12" customFormat="1">
      <c r="B165" s="144"/>
      <c r="D165" s="145" t="s">
        <v>141</v>
      </c>
      <c r="E165" s="146" t="s">
        <v>1</v>
      </c>
      <c r="F165" s="147" t="s">
        <v>166</v>
      </c>
      <c r="H165" s="148">
        <v>-4.76</v>
      </c>
      <c r="I165" s="149"/>
      <c r="L165" s="144"/>
      <c r="M165" s="150"/>
      <c r="T165" s="151"/>
      <c r="AT165" s="146" t="s">
        <v>141</v>
      </c>
      <c r="AU165" s="146" t="s">
        <v>81</v>
      </c>
      <c r="AV165" s="12" t="s">
        <v>81</v>
      </c>
      <c r="AW165" s="12" t="s">
        <v>30</v>
      </c>
      <c r="AX165" s="12" t="s">
        <v>73</v>
      </c>
      <c r="AY165" s="146" t="s">
        <v>133</v>
      </c>
    </row>
    <row r="166" spans="2:65" s="14" customFormat="1">
      <c r="B166" s="159"/>
      <c r="D166" s="145" t="s">
        <v>141</v>
      </c>
      <c r="E166" s="160" t="s">
        <v>1</v>
      </c>
      <c r="F166" s="161" t="s">
        <v>164</v>
      </c>
      <c r="H166" s="162">
        <v>43.197000000000003</v>
      </c>
      <c r="I166" s="163"/>
      <c r="L166" s="159"/>
      <c r="M166" s="164"/>
      <c r="T166" s="165"/>
      <c r="AT166" s="160" t="s">
        <v>141</v>
      </c>
      <c r="AU166" s="160" t="s">
        <v>81</v>
      </c>
      <c r="AV166" s="14" t="s">
        <v>134</v>
      </c>
      <c r="AW166" s="14" t="s">
        <v>30</v>
      </c>
      <c r="AX166" s="14" t="s">
        <v>73</v>
      </c>
      <c r="AY166" s="160" t="s">
        <v>133</v>
      </c>
    </row>
    <row r="167" spans="2:65" s="13" customFormat="1">
      <c r="B167" s="152"/>
      <c r="D167" s="145" t="s">
        <v>141</v>
      </c>
      <c r="E167" s="153" t="s">
        <v>1</v>
      </c>
      <c r="F167" s="154" t="s">
        <v>144</v>
      </c>
      <c r="H167" s="155">
        <v>101.76199999999999</v>
      </c>
      <c r="I167" s="156"/>
      <c r="L167" s="152"/>
      <c r="M167" s="157"/>
      <c r="T167" s="158"/>
      <c r="AT167" s="153" t="s">
        <v>141</v>
      </c>
      <c r="AU167" s="153" t="s">
        <v>81</v>
      </c>
      <c r="AV167" s="13" t="s">
        <v>140</v>
      </c>
      <c r="AW167" s="13" t="s">
        <v>30</v>
      </c>
      <c r="AX167" s="13" t="s">
        <v>77</v>
      </c>
      <c r="AY167" s="153" t="s">
        <v>133</v>
      </c>
    </row>
    <row r="168" spans="2:65" s="1" customFormat="1" ht="24.2" customHeight="1">
      <c r="B168" s="129"/>
      <c r="C168" s="130" t="s">
        <v>152</v>
      </c>
      <c r="D168" s="130" t="s">
        <v>136</v>
      </c>
      <c r="E168" s="131" t="s">
        <v>167</v>
      </c>
      <c r="F168" s="132" t="s">
        <v>168</v>
      </c>
      <c r="G168" s="133" t="s">
        <v>139</v>
      </c>
      <c r="H168" s="134">
        <v>142.70099999999999</v>
      </c>
      <c r="I168" s="135"/>
      <c r="J168" s="136">
        <f>ROUND(I168*H168,2)</f>
        <v>0</v>
      </c>
      <c r="K168" s="137"/>
      <c r="L168" s="32"/>
      <c r="M168" s="138" t="s">
        <v>1</v>
      </c>
      <c r="N168" s="139" t="s">
        <v>38</v>
      </c>
      <c r="P168" s="140">
        <f>O168*H168</f>
        <v>0</v>
      </c>
      <c r="Q168" s="140">
        <v>1.5599999999999999E-2</v>
      </c>
      <c r="R168" s="140">
        <f>Q168*H168</f>
        <v>2.2261355999999997</v>
      </c>
      <c r="S168" s="140">
        <v>0</v>
      </c>
      <c r="T168" s="141">
        <f>S168*H168</f>
        <v>0</v>
      </c>
      <c r="AR168" s="142" t="s">
        <v>140</v>
      </c>
      <c r="AT168" s="142" t="s">
        <v>136</v>
      </c>
      <c r="AU168" s="142" t="s">
        <v>81</v>
      </c>
      <c r="AY168" s="17" t="s">
        <v>133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7" t="s">
        <v>77</v>
      </c>
      <c r="BK168" s="143">
        <f>ROUND(I168*H168,2)</f>
        <v>0</v>
      </c>
      <c r="BL168" s="17" t="s">
        <v>140</v>
      </c>
      <c r="BM168" s="142" t="s">
        <v>169</v>
      </c>
    </row>
    <row r="169" spans="2:65" s="12" customFormat="1">
      <c r="B169" s="144"/>
      <c r="D169" s="145" t="s">
        <v>141</v>
      </c>
      <c r="E169" s="146" t="s">
        <v>1</v>
      </c>
      <c r="F169" s="147" t="s">
        <v>170</v>
      </c>
      <c r="H169" s="148">
        <v>70.947999999999993</v>
      </c>
      <c r="I169" s="149"/>
      <c r="L169" s="144"/>
      <c r="M169" s="150"/>
      <c r="T169" s="151"/>
      <c r="AT169" s="146" t="s">
        <v>141</v>
      </c>
      <c r="AU169" s="146" t="s">
        <v>81</v>
      </c>
      <c r="AV169" s="12" t="s">
        <v>81</v>
      </c>
      <c r="AW169" s="12" t="s">
        <v>30</v>
      </c>
      <c r="AX169" s="12" t="s">
        <v>73</v>
      </c>
      <c r="AY169" s="146" t="s">
        <v>133</v>
      </c>
    </row>
    <row r="170" spans="2:65" s="12" customFormat="1">
      <c r="B170" s="144"/>
      <c r="D170" s="145" t="s">
        <v>141</v>
      </c>
      <c r="E170" s="146" t="s">
        <v>1</v>
      </c>
      <c r="F170" s="147" t="s">
        <v>171</v>
      </c>
      <c r="H170" s="148">
        <v>71.753</v>
      </c>
      <c r="I170" s="149"/>
      <c r="L170" s="144"/>
      <c r="M170" s="150"/>
      <c r="T170" s="151"/>
      <c r="AT170" s="146" t="s">
        <v>141</v>
      </c>
      <c r="AU170" s="146" t="s">
        <v>81</v>
      </c>
      <c r="AV170" s="12" t="s">
        <v>81</v>
      </c>
      <c r="AW170" s="12" t="s">
        <v>30</v>
      </c>
      <c r="AX170" s="12" t="s">
        <v>73</v>
      </c>
      <c r="AY170" s="146" t="s">
        <v>133</v>
      </c>
    </row>
    <row r="171" spans="2:65" s="13" customFormat="1">
      <c r="B171" s="152"/>
      <c r="D171" s="145" t="s">
        <v>141</v>
      </c>
      <c r="E171" s="153" t="s">
        <v>1</v>
      </c>
      <c r="F171" s="154" t="s">
        <v>144</v>
      </c>
      <c r="H171" s="155">
        <v>142.70099999999999</v>
      </c>
      <c r="I171" s="156"/>
      <c r="L171" s="152"/>
      <c r="M171" s="157"/>
      <c r="T171" s="158"/>
      <c r="AT171" s="153" t="s">
        <v>141</v>
      </c>
      <c r="AU171" s="153" t="s">
        <v>81</v>
      </c>
      <c r="AV171" s="13" t="s">
        <v>140</v>
      </c>
      <c r="AW171" s="13" t="s">
        <v>30</v>
      </c>
      <c r="AX171" s="13" t="s">
        <v>77</v>
      </c>
      <c r="AY171" s="153" t="s">
        <v>133</v>
      </c>
    </row>
    <row r="172" spans="2:65" s="1" customFormat="1" ht="24.2" customHeight="1">
      <c r="B172" s="129"/>
      <c r="C172" s="130" t="s">
        <v>172</v>
      </c>
      <c r="D172" s="130" t="s">
        <v>136</v>
      </c>
      <c r="E172" s="131" t="s">
        <v>173</v>
      </c>
      <c r="F172" s="132" t="s">
        <v>174</v>
      </c>
      <c r="G172" s="133" t="s">
        <v>139</v>
      </c>
      <c r="H172" s="134">
        <v>92.376999999999995</v>
      </c>
      <c r="I172" s="135"/>
      <c r="J172" s="136">
        <f>ROUND(I172*H172,2)</f>
        <v>0</v>
      </c>
      <c r="K172" s="137"/>
      <c r="L172" s="32"/>
      <c r="M172" s="138" t="s">
        <v>1</v>
      </c>
      <c r="N172" s="139" t="s">
        <v>38</v>
      </c>
      <c r="P172" s="140">
        <f>O172*H172</f>
        <v>0</v>
      </c>
      <c r="Q172" s="140">
        <v>0</v>
      </c>
      <c r="R172" s="140">
        <f>Q172*H172</f>
        <v>0</v>
      </c>
      <c r="S172" s="140">
        <v>0</v>
      </c>
      <c r="T172" s="141">
        <f>S172*H172</f>
        <v>0</v>
      </c>
      <c r="AR172" s="142" t="s">
        <v>140</v>
      </c>
      <c r="AT172" s="142" t="s">
        <v>136</v>
      </c>
      <c r="AU172" s="142" t="s">
        <v>81</v>
      </c>
      <c r="AY172" s="17" t="s">
        <v>133</v>
      </c>
      <c r="BE172" s="143">
        <f>IF(N172="základní",J172,0)</f>
        <v>0</v>
      </c>
      <c r="BF172" s="143">
        <f>IF(N172="snížená",J172,0)</f>
        <v>0</v>
      </c>
      <c r="BG172" s="143">
        <f>IF(N172="zákl. přenesená",J172,0)</f>
        <v>0</v>
      </c>
      <c r="BH172" s="143">
        <f>IF(N172="sníž. přenesená",J172,0)</f>
        <v>0</v>
      </c>
      <c r="BI172" s="143">
        <f>IF(N172="nulová",J172,0)</f>
        <v>0</v>
      </c>
      <c r="BJ172" s="17" t="s">
        <v>77</v>
      </c>
      <c r="BK172" s="143">
        <f>ROUND(I172*H172,2)</f>
        <v>0</v>
      </c>
      <c r="BL172" s="17" t="s">
        <v>140</v>
      </c>
      <c r="BM172" s="142" t="s">
        <v>175</v>
      </c>
    </row>
    <row r="173" spans="2:65" s="12" customFormat="1">
      <c r="B173" s="144"/>
      <c r="D173" s="145" t="s">
        <v>141</v>
      </c>
      <c r="E173" s="146" t="s">
        <v>1</v>
      </c>
      <c r="F173" s="147" t="s">
        <v>176</v>
      </c>
      <c r="H173" s="148">
        <v>46.09</v>
      </c>
      <c r="I173" s="149"/>
      <c r="L173" s="144"/>
      <c r="M173" s="150"/>
      <c r="T173" s="151"/>
      <c r="AT173" s="146" t="s">
        <v>141</v>
      </c>
      <c r="AU173" s="146" t="s">
        <v>81</v>
      </c>
      <c r="AV173" s="12" t="s">
        <v>81</v>
      </c>
      <c r="AW173" s="12" t="s">
        <v>30</v>
      </c>
      <c r="AX173" s="12" t="s">
        <v>73</v>
      </c>
      <c r="AY173" s="146" t="s">
        <v>133</v>
      </c>
    </row>
    <row r="174" spans="2:65" s="12" customFormat="1">
      <c r="B174" s="144"/>
      <c r="D174" s="145" t="s">
        <v>141</v>
      </c>
      <c r="E174" s="146" t="s">
        <v>1</v>
      </c>
      <c r="F174" s="147" t="s">
        <v>177</v>
      </c>
      <c r="H174" s="148">
        <v>46.286999999999999</v>
      </c>
      <c r="I174" s="149"/>
      <c r="L174" s="144"/>
      <c r="M174" s="150"/>
      <c r="T174" s="151"/>
      <c r="AT174" s="146" t="s">
        <v>141</v>
      </c>
      <c r="AU174" s="146" t="s">
        <v>81</v>
      </c>
      <c r="AV174" s="12" t="s">
        <v>81</v>
      </c>
      <c r="AW174" s="12" t="s">
        <v>30</v>
      </c>
      <c r="AX174" s="12" t="s">
        <v>73</v>
      </c>
      <c r="AY174" s="146" t="s">
        <v>133</v>
      </c>
    </row>
    <row r="175" spans="2:65" s="13" customFormat="1">
      <c r="B175" s="152"/>
      <c r="D175" s="145" t="s">
        <v>141</v>
      </c>
      <c r="E175" s="153" t="s">
        <v>1</v>
      </c>
      <c r="F175" s="154" t="s">
        <v>144</v>
      </c>
      <c r="H175" s="155">
        <v>92.37700000000001</v>
      </c>
      <c r="I175" s="156"/>
      <c r="L175" s="152"/>
      <c r="M175" s="157"/>
      <c r="T175" s="158"/>
      <c r="AT175" s="153" t="s">
        <v>141</v>
      </c>
      <c r="AU175" s="153" t="s">
        <v>81</v>
      </c>
      <c r="AV175" s="13" t="s">
        <v>140</v>
      </c>
      <c r="AW175" s="13" t="s">
        <v>30</v>
      </c>
      <c r="AX175" s="13" t="s">
        <v>77</v>
      </c>
      <c r="AY175" s="153" t="s">
        <v>133</v>
      </c>
    </row>
    <row r="176" spans="2:65" s="1" customFormat="1" ht="24.2" customHeight="1">
      <c r="B176" s="129"/>
      <c r="C176" s="130" t="s">
        <v>156</v>
      </c>
      <c r="D176" s="130" t="s">
        <v>136</v>
      </c>
      <c r="E176" s="131" t="s">
        <v>178</v>
      </c>
      <c r="F176" s="132" t="s">
        <v>179</v>
      </c>
      <c r="G176" s="133" t="s">
        <v>139</v>
      </c>
      <c r="H176" s="134">
        <v>92.376999999999995</v>
      </c>
      <c r="I176" s="135"/>
      <c r="J176" s="136">
        <f>ROUND(I176*H176,2)</f>
        <v>0</v>
      </c>
      <c r="K176" s="137"/>
      <c r="L176" s="32"/>
      <c r="M176" s="138" t="s">
        <v>1</v>
      </c>
      <c r="N176" s="139" t="s">
        <v>38</v>
      </c>
      <c r="P176" s="140">
        <f>O176*H176</f>
        <v>0</v>
      </c>
      <c r="Q176" s="140">
        <v>0</v>
      </c>
      <c r="R176" s="140">
        <f>Q176*H176</f>
        <v>0</v>
      </c>
      <c r="S176" s="140">
        <v>0</v>
      </c>
      <c r="T176" s="141">
        <f>S176*H176</f>
        <v>0</v>
      </c>
      <c r="AR176" s="142" t="s">
        <v>140</v>
      </c>
      <c r="AT176" s="142" t="s">
        <v>136</v>
      </c>
      <c r="AU176" s="142" t="s">
        <v>81</v>
      </c>
      <c r="AY176" s="17" t="s">
        <v>133</v>
      </c>
      <c r="BE176" s="143">
        <f>IF(N176="základní",J176,0)</f>
        <v>0</v>
      </c>
      <c r="BF176" s="143">
        <f>IF(N176="snížená",J176,0)</f>
        <v>0</v>
      </c>
      <c r="BG176" s="143">
        <f>IF(N176="zákl. přenesená",J176,0)</f>
        <v>0</v>
      </c>
      <c r="BH176" s="143">
        <f>IF(N176="sníž. přenesená",J176,0)</f>
        <v>0</v>
      </c>
      <c r="BI176" s="143">
        <f>IF(N176="nulová",J176,0)</f>
        <v>0</v>
      </c>
      <c r="BJ176" s="17" t="s">
        <v>77</v>
      </c>
      <c r="BK176" s="143">
        <f>ROUND(I176*H176,2)</f>
        <v>0</v>
      </c>
      <c r="BL176" s="17" t="s">
        <v>140</v>
      </c>
      <c r="BM176" s="142" t="s">
        <v>180</v>
      </c>
    </row>
    <row r="177" spans="2:65" s="12" customFormat="1">
      <c r="B177" s="144"/>
      <c r="D177" s="145" t="s">
        <v>141</v>
      </c>
      <c r="E177" s="146" t="s">
        <v>1</v>
      </c>
      <c r="F177" s="147" t="s">
        <v>176</v>
      </c>
      <c r="H177" s="148">
        <v>46.09</v>
      </c>
      <c r="I177" s="149"/>
      <c r="L177" s="144"/>
      <c r="M177" s="150"/>
      <c r="T177" s="151"/>
      <c r="AT177" s="146" t="s">
        <v>141</v>
      </c>
      <c r="AU177" s="146" t="s">
        <v>81</v>
      </c>
      <c r="AV177" s="12" t="s">
        <v>81</v>
      </c>
      <c r="AW177" s="12" t="s">
        <v>30</v>
      </c>
      <c r="AX177" s="12" t="s">
        <v>73</v>
      </c>
      <c r="AY177" s="146" t="s">
        <v>133</v>
      </c>
    </row>
    <row r="178" spans="2:65" s="12" customFormat="1">
      <c r="B178" s="144"/>
      <c r="D178" s="145" t="s">
        <v>141</v>
      </c>
      <c r="E178" s="146" t="s">
        <v>1</v>
      </c>
      <c r="F178" s="147" t="s">
        <v>177</v>
      </c>
      <c r="H178" s="148">
        <v>46.286999999999999</v>
      </c>
      <c r="I178" s="149"/>
      <c r="L178" s="144"/>
      <c r="M178" s="150"/>
      <c r="T178" s="151"/>
      <c r="AT178" s="146" t="s">
        <v>141</v>
      </c>
      <c r="AU178" s="146" t="s">
        <v>81</v>
      </c>
      <c r="AV178" s="12" t="s">
        <v>81</v>
      </c>
      <c r="AW178" s="12" t="s">
        <v>30</v>
      </c>
      <c r="AX178" s="12" t="s">
        <v>73</v>
      </c>
      <c r="AY178" s="146" t="s">
        <v>133</v>
      </c>
    </row>
    <row r="179" spans="2:65" s="13" customFormat="1">
      <c r="B179" s="152"/>
      <c r="D179" s="145" t="s">
        <v>141</v>
      </c>
      <c r="E179" s="153" t="s">
        <v>1</v>
      </c>
      <c r="F179" s="154" t="s">
        <v>144</v>
      </c>
      <c r="H179" s="155">
        <v>92.37700000000001</v>
      </c>
      <c r="I179" s="156"/>
      <c r="L179" s="152"/>
      <c r="M179" s="157"/>
      <c r="T179" s="158"/>
      <c r="AT179" s="153" t="s">
        <v>141</v>
      </c>
      <c r="AU179" s="153" t="s">
        <v>81</v>
      </c>
      <c r="AV179" s="13" t="s">
        <v>140</v>
      </c>
      <c r="AW179" s="13" t="s">
        <v>30</v>
      </c>
      <c r="AX179" s="13" t="s">
        <v>77</v>
      </c>
      <c r="AY179" s="153" t="s">
        <v>133</v>
      </c>
    </row>
    <row r="180" spans="2:65" s="1" customFormat="1" ht="24.2" customHeight="1">
      <c r="B180" s="129"/>
      <c r="C180" s="130" t="s">
        <v>181</v>
      </c>
      <c r="D180" s="130" t="s">
        <v>136</v>
      </c>
      <c r="E180" s="131" t="s">
        <v>182</v>
      </c>
      <c r="F180" s="132" t="s">
        <v>183</v>
      </c>
      <c r="G180" s="133" t="s">
        <v>139</v>
      </c>
      <c r="H180" s="134">
        <v>112.43600000000001</v>
      </c>
      <c r="I180" s="135"/>
      <c r="J180" s="136">
        <f>ROUND(I180*H180,2)</f>
        <v>0</v>
      </c>
      <c r="K180" s="137"/>
      <c r="L180" s="32"/>
      <c r="M180" s="138" t="s">
        <v>1</v>
      </c>
      <c r="N180" s="139" t="s">
        <v>38</v>
      </c>
      <c r="P180" s="140">
        <f>O180*H180</f>
        <v>0</v>
      </c>
      <c r="Q180" s="140">
        <v>0</v>
      </c>
      <c r="R180" s="140">
        <f>Q180*H180</f>
        <v>0</v>
      </c>
      <c r="S180" s="140">
        <v>0</v>
      </c>
      <c r="T180" s="141">
        <f>S180*H180</f>
        <v>0</v>
      </c>
      <c r="AR180" s="142" t="s">
        <v>140</v>
      </c>
      <c r="AT180" s="142" t="s">
        <v>136</v>
      </c>
      <c r="AU180" s="142" t="s">
        <v>81</v>
      </c>
      <c r="AY180" s="17" t="s">
        <v>133</v>
      </c>
      <c r="BE180" s="143">
        <f>IF(N180="základní",J180,0)</f>
        <v>0</v>
      </c>
      <c r="BF180" s="143">
        <f>IF(N180="snížená",J180,0)</f>
        <v>0</v>
      </c>
      <c r="BG180" s="143">
        <f>IF(N180="zákl. přenesená",J180,0)</f>
        <v>0</v>
      </c>
      <c r="BH180" s="143">
        <f>IF(N180="sníž. přenesená",J180,0)</f>
        <v>0</v>
      </c>
      <c r="BI180" s="143">
        <f>IF(N180="nulová",J180,0)</f>
        <v>0</v>
      </c>
      <c r="BJ180" s="17" t="s">
        <v>77</v>
      </c>
      <c r="BK180" s="143">
        <f>ROUND(I180*H180,2)</f>
        <v>0</v>
      </c>
      <c r="BL180" s="17" t="s">
        <v>140</v>
      </c>
      <c r="BM180" s="142" t="s">
        <v>184</v>
      </c>
    </row>
    <row r="181" spans="2:65" s="12" customFormat="1">
      <c r="B181" s="144"/>
      <c r="D181" s="145" t="s">
        <v>141</v>
      </c>
      <c r="E181" s="146" t="s">
        <v>1</v>
      </c>
      <c r="F181" s="147" t="s">
        <v>176</v>
      </c>
      <c r="H181" s="148">
        <v>46.09</v>
      </c>
      <c r="I181" s="149"/>
      <c r="L181" s="144"/>
      <c r="M181" s="150"/>
      <c r="T181" s="151"/>
      <c r="AT181" s="146" t="s">
        <v>141</v>
      </c>
      <c r="AU181" s="146" t="s">
        <v>81</v>
      </c>
      <c r="AV181" s="12" t="s">
        <v>81</v>
      </c>
      <c r="AW181" s="12" t="s">
        <v>30</v>
      </c>
      <c r="AX181" s="12" t="s">
        <v>73</v>
      </c>
      <c r="AY181" s="146" t="s">
        <v>133</v>
      </c>
    </row>
    <row r="182" spans="2:65" s="12" customFormat="1">
      <c r="B182" s="144"/>
      <c r="D182" s="145" t="s">
        <v>141</v>
      </c>
      <c r="E182" s="146" t="s">
        <v>1</v>
      </c>
      <c r="F182" s="147" t="s">
        <v>177</v>
      </c>
      <c r="H182" s="148">
        <v>46.286999999999999</v>
      </c>
      <c r="I182" s="149"/>
      <c r="L182" s="144"/>
      <c r="M182" s="150"/>
      <c r="T182" s="151"/>
      <c r="AT182" s="146" t="s">
        <v>141</v>
      </c>
      <c r="AU182" s="146" t="s">
        <v>81</v>
      </c>
      <c r="AV182" s="12" t="s">
        <v>81</v>
      </c>
      <c r="AW182" s="12" t="s">
        <v>30</v>
      </c>
      <c r="AX182" s="12" t="s">
        <v>73</v>
      </c>
      <c r="AY182" s="146" t="s">
        <v>133</v>
      </c>
    </row>
    <row r="183" spans="2:65" s="14" customFormat="1">
      <c r="B183" s="159"/>
      <c r="D183" s="145" t="s">
        <v>141</v>
      </c>
      <c r="E183" s="160" t="s">
        <v>1</v>
      </c>
      <c r="F183" s="161" t="s">
        <v>164</v>
      </c>
      <c r="H183" s="162">
        <v>92.37700000000001</v>
      </c>
      <c r="I183" s="163"/>
      <c r="L183" s="159"/>
      <c r="M183" s="164"/>
      <c r="T183" s="165"/>
      <c r="AT183" s="160" t="s">
        <v>141</v>
      </c>
      <c r="AU183" s="160" t="s">
        <v>81</v>
      </c>
      <c r="AV183" s="14" t="s">
        <v>134</v>
      </c>
      <c r="AW183" s="14" t="s">
        <v>30</v>
      </c>
      <c r="AX183" s="14" t="s">
        <v>73</v>
      </c>
      <c r="AY183" s="160" t="s">
        <v>133</v>
      </c>
    </row>
    <row r="184" spans="2:65" s="12" customFormat="1">
      <c r="B184" s="144"/>
      <c r="D184" s="145" t="s">
        <v>141</v>
      </c>
      <c r="E184" s="146" t="s">
        <v>1</v>
      </c>
      <c r="F184" s="147" t="s">
        <v>185</v>
      </c>
      <c r="H184" s="148">
        <v>60.508000000000003</v>
      </c>
      <c r="I184" s="149"/>
      <c r="L184" s="144"/>
      <c r="M184" s="150"/>
      <c r="T184" s="151"/>
      <c r="AT184" s="146" t="s">
        <v>141</v>
      </c>
      <c r="AU184" s="146" t="s">
        <v>81</v>
      </c>
      <c r="AV184" s="12" t="s">
        <v>81</v>
      </c>
      <c r="AW184" s="12" t="s">
        <v>30</v>
      </c>
      <c r="AX184" s="12" t="s">
        <v>73</v>
      </c>
      <c r="AY184" s="146" t="s">
        <v>133</v>
      </c>
    </row>
    <row r="185" spans="2:65" s="12" customFormat="1">
      <c r="B185" s="144"/>
      <c r="D185" s="145" t="s">
        <v>141</v>
      </c>
      <c r="E185" s="146" t="s">
        <v>1</v>
      </c>
      <c r="F185" s="147" t="s">
        <v>186</v>
      </c>
      <c r="H185" s="148">
        <v>61.313000000000002</v>
      </c>
      <c r="I185" s="149"/>
      <c r="L185" s="144"/>
      <c r="M185" s="150"/>
      <c r="T185" s="151"/>
      <c r="AT185" s="146" t="s">
        <v>141</v>
      </c>
      <c r="AU185" s="146" t="s">
        <v>81</v>
      </c>
      <c r="AV185" s="12" t="s">
        <v>81</v>
      </c>
      <c r="AW185" s="12" t="s">
        <v>30</v>
      </c>
      <c r="AX185" s="12" t="s">
        <v>73</v>
      </c>
      <c r="AY185" s="146" t="s">
        <v>133</v>
      </c>
    </row>
    <row r="186" spans="2:65" s="14" customFormat="1">
      <c r="B186" s="159"/>
      <c r="D186" s="145" t="s">
        <v>141</v>
      </c>
      <c r="E186" s="160" t="s">
        <v>1</v>
      </c>
      <c r="F186" s="161" t="s">
        <v>164</v>
      </c>
      <c r="H186" s="162">
        <v>121.821</v>
      </c>
      <c r="I186" s="163"/>
      <c r="L186" s="159"/>
      <c r="M186" s="164"/>
      <c r="T186" s="165"/>
      <c r="AT186" s="160" t="s">
        <v>141</v>
      </c>
      <c r="AU186" s="160" t="s">
        <v>81</v>
      </c>
      <c r="AV186" s="14" t="s">
        <v>134</v>
      </c>
      <c r="AW186" s="14" t="s">
        <v>30</v>
      </c>
      <c r="AX186" s="14" t="s">
        <v>73</v>
      </c>
      <c r="AY186" s="160" t="s">
        <v>133</v>
      </c>
    </row>
    <row r="187" spans="2:65" s="12" customFormat="1">
      <c r="B187" s="144"/>
      <c r="D187" s="145" t="s">
        <v>141</v>
      </c>
      <c r="E187" s="146" t="s">
        <v>1</v>
      </c>
      <c r="F187" s="147" t="s">
        <v>187</v>
      </c>
      <c r="H187" s="148">
        <v>-101.762</v>
      </c>
      <c r="I187" s="149"/>
      <c r="L187" s="144"/>
      <c r="M187" s="150"/>
      <c r="T187" s="151"/>
      <c r="AT187" s="146" t="s">
        <v>141</v>
      </c>
      <c r="AU187" s="146" t="s">
        <v>81</v>
      </c>
      <c r="AV187" s="12" t="s">
        <v>81</v>
      </c>
      <c r="AW187" s="12" t="s">
        <v>30</v>
      </c>
      <c r="AX187" s="12" t="s">
        <v>73</v>
      </c>
      <c r="AY187" s="146" t="s">
        <v>133</v>
      </c>
    </row>
    <row r="188" spans="2:65" s="13" customFormat="1">
      <c r="B188" s="152"/>
      <c r="D188" s="145" t="s">
        <v>141</v>
      </c>
      <c r="E188" s="153" t="s">
        <v>1</v>
      </c>
      <c r="F188" s="154" t="s">
        <v>144</v>
      </c>
      <c r="H188" s="155">
        <v>112.43600000000004</v>
      </c>
      <c r="I188" s="156"/>
      <c r="L188" s="152"/>
      <c r="M188" s="157"/>
      <c r="T188" s="158"/>
      <c r="AT188" s="153" t="s">
        <v>141</v>
      </c>
      <c r="AU188" s="153" t="s">
        <v>81</v>
      </c>
      <c r="AV188" s="13" t="s">
        <v>140</v>
      </c>
      <c r="AW188" s="13" t="s">
        <v>30</v>
      </c>
      <c r="AX188" s="13" t="s">
        <v>77</v>
      </c>
      <c r="AY188" s="153" t="s">
        <v>133</v>
      </c>
    </row>
    <row r="189" spans="2:65" s="11" customFormat="1" ht="22.9" customHeight="1">
      <c r="B189" s="117"/>
      <c r="D189" s="118" t="s">
        <v>72</v>
      </c>
      <c r="E189" s="127" t="s">
        <v>188</v>
      </c>
      <c r="F189" s="127" t="s">
        <v>189</v>
      </c>
      <c r="I189" s="120"/>
      <c r="J189" s="128">
        <f>BK189</f>
        <v>0</v>
      </c>
      <c r="L189" s="117"/>
      <c r="M189" s="122"/>
      <c r="P189" s="123">
        <f>SUM(P190:P195)</f>
        <v>0</v>
      </c>
      <c r="R189" s="123">
        <f>SUM(R190:R195)</f>
        <v>0</v>
      </c>
      <c r="T189" s="124">
        <f>SUM(T190:T195)</f>
        <v>0</v>
      </c>
      <c r="AR189" s="118" t="s">
        <v>77</v>
      </c>
      <c r="AT189" s="125" t="s">
        <v>72</v>
      </c>
      <c r="AU189" s="125" t="s">
        <v>77</v>
      </c>
      <c r="AY189" s="118" t="s">
        <v>133</v>
      </c>
      <c r="BK189" s="126">
        <f>SUM(BK190:BK195)</f>
        <v>0</v>
      </c>
    </row>
    <row r="190" spans="2:65" s="1" customFormat="1" ht="16.5" customHeight="1">
      <c r="B190" s="129"/>
      <c r="C190" s="130" t="s">
        <v>161</v>
      </c>
      <c r="D190" s="130" t="s">
        <v>136</v>
      </c>
      <c r="E190" s="131" t="s">
        <v>190</v>
      </c>
      <c r="F190" s="132" t="s">
        <v>191</v>
      </c>
      <c r="G190" s="133" t="s">
        <v>139</v>
      </c>
      <c r="H190" s="134">
        <v>55.2</v>
      </c>
      <c r="I190" s="135"/>
      <c r="J190" s="136">
        <f>ROUND(I190*H190,2)</f>
        <v>0</v>
      </c>
      <c r="K190" s="137"/>
      <c r="L190" s="32"/>
      <c r="M190" s="138" t="s">
        <v>1</v>
      </c>
      <c r="N190" s="139" t="s">
        <v>38</v>
      </c>
      <c r="P190" s="140">
        <f>O190*H190</f>
        <v>0</v>
      </c>
      <c r="Q190" s="140">
        <v>0</v>
      </c>
      <c r="R190" s="140">
        <f>Q190*H190</f>
        <v>0</v>
      </c>
      <c r="S190" s="140">
        <v>0</v>
      </c>
      <c r="T190" s="141">
        <f>S190*H190</f>
        <v>0</v>
      </c>
      <c r="AR190" s="142" t="s">
        <v>140</v>
      </c>
      <c r="AT190" s="142" t="s">
        <v>136</v>
      </c>
      <c r="AU190" s="142" t="s">
        <v>81</v>
      </c>
      <c r="AY190" s="17" t="s">
        <v>133</v>
      </c>
      <c r="BE190" s="143">
        <f>IF(N190="základní",J190,0)</f>
        <v>0</v>
      </c>
      <c r="BF190" s="143">
        <f>IF(N190="snížená",J190,0)</f>
        <v>0</v>
      </c>
      <c r="BG190" s="143">
        <f>IF(N190="zákl. přenesená",J190,0)</f>
        <v>0</v>
      </c>
      <c r="BH190" s="143">
        <f>IF(N190="sníž. přenesená",J190,0)</f>
        <v>0</v>
      </c>
      <c r="BI190" s="143">
        <f>IF(N190="nulová",J190,0)</f>
        <v>0</v>
      </c>
      <c r="BJ190" s="17" t="s">
        <v>77</v>
      </c>
      <c r="BK190" s="143">
        <f>ROUND(I190*H190,2)</f>
        <v>0</v>
      </c>
      <c r="BL190" s="17" t="s">
        <v>140</v>
      </c>
      <c r="BM190" s="142" t="s">
        <v>192</v>
      </c>
    </row>
    <row r="191" spans="2:65" s="12" customFormat="1">
      <c r="B191" s="144"/>
      <c r="D191" s="145" t="s">
        <v>141</v>
      </c>
      <c r="E191" s="146" t="s">
        <v>1</v>
      </c>
      <c r="F191" s="147" t="s">
        <v>153</v>
      </c>
      <c r="H191" s="148">
        <v>55.2</v>
      </c>
      <c r="I191" s="149"/>
      <c r="L191" s="144"/>
      <c r="M191" s="150"/>
      <c r="T191" s="151"/>
      <c r="AT191" s="146" t="s">
        <v>141</v>
      </c>
      <c r="AU191" s="146" t="s">
        <v>81</v>
      </c>
      <c r="AV191" s="12" t="s">
        <v>81</v>
      </c>
      <c r="AW191" s="12" t="s">
        <v>30</v>
      </c>
      <c r="AX191" s="12" t="s">
        <v>73</v>
      </c>
      <c r="AY191" s="146" t="s">
        <v>133</v>
      </c>
    </row>
    <row r="192" spans="2:65" s="13" customFormat="1">
      <c r="B192" s="152"/>
      <c r="D192" s="145" t="s">
        <v>141</v>
      </c>
      <c r="E192" s="153" t="s">
        <v>1</v>
      </c>
      <c r="F192" s="154" t="s">
        <v>144</v>
      </c>
      <c r="H192" s="155">
        <v>55.2</v>
      </c>
      <c r="I192" s="156"/>
      <c r="L192" s="152"/>
      <c r="M192" s="157"/>
      <c r="T192" s="158"/>
      <c r="AT192" s="153" t="s">
        <v>141</v>
      </c>
      <c r="AU192" s="153" t="s">
        <v>81</v>
      </c>
      <c r="AV192" s="13" t="s">
        <v>140</v>
      </c>
      <c r="AW192" s="13" t="s">
        <v>30</v>
      </c>
      <c r="AX192" s="13" t="s">
        <v>77</v>
      </c>
      <c r="AY192" s="153" t="s">
        <v>133</v>
      </c>
    </row>
    <row r="193" spans="2:65" s="1" customFormat="1" ht="24.2" customHeight="1">
      <c r="B193" s="129"/>
      <c r="C193" s="130" t="s">
        <v>193</v>
      </c>
      <c r="D193" s="130" t="s">
        <v>136</v>
      </c>
      <c r="E193" s="131" t="s">
        <v>194</v>
      </c>
      <c r="F193" s="132" t="s">
        <v>195</v>
      </c>
      <c r="G193" s="133" t="s">
        <v>139</v>
      </c>
      <c r="H193" s="134">
        <v>55.2</v>
      </c>
      <c r="I193" s="135"/>
      <c r="J193" s="136">
        <f>ROUND(I193*H193,2)</f>
        <v>0</v>
      </c>
      <c r="K193" s="137"/>
      <c r="L193" s="32"/>
      <c r="M193" s="138" t="s">
        <v>1</v>
      </c>
      <c r="N193" s="139" t="s">
        <v>38</v>
      </c>
      <c r="P193" s="140">
        <f>O193*H193</f>
        <v>0</v>
      </c>
      <c r="Q193" s="140">
        <v>0</v>
      </c>
      <c r="R193" s="140">
        <f>Q193*H193</f>
        <v>0</v>
      </c>
      <c r="S193" s="140">
        <v>0</v>
      </c>
      <c r="T193" s="141">
        <f>S193*H193</f>
        <v>0</v>
      </c>
      <c r="AR193" s="142" t="s">
        <v>140</v>
      </c>
      <c r="AT193" s="142" t="s">
        <v>136</v>
      </c>
      <c r="AU193" s="142" t="s">
        <v>81</v>
      </c>
      <c r="AY193" s="17" t="s">
        <v>133</v>
      </c>
      <c r="BE193" s="143">
        <f>IF(N193="základní",J193,0)</f>
        <v>0</v>
      </c>
      <c r="BF193" s="143">
        <f>IF(N193="snížená",J193,0)</f>
        <v>0</v>
      </c>
      <c r="BG193" s="143">
        <f>IF(N193="zákl. přenesená",J193,0)</f>
        <v>0</v>
      </c>
      <c r="BH193" s="143">
        <f>IF(N193="sníž. přenesená",J193,0)</f>
        <v>0</v>
      </c>
      <c r="BI193" s="143">
        <f>IF(N193="nulová",J193,0)</f>
        <v>0</v>
      </c>
      <c r="BJ193" s="17" t="s">
        <v>77</v>
      </c>
      <c r="BK193" s="143">
        <f>ROUND(I193*H193,2)</f>
        <v>0</v>
      </c>
      <c r="BL193" s="17" t="s">
        <v>140</v>
      </c>
      <c r="BM193" s="142" t="s">
        <v>196</v>
      </c>
    </row>
    <row r="194" spans="2:65" s="12" customFormat="1">
      <c r="B194" s="144"/>
      <c r="D194" s="145" t="s">
        <v>141</v>
      </c>
      <c r="E194" s="146" t="s">
        <v>1</v>
      </c>
      <c r="F194" s="147" t="s">
        <v>153</v>
      </c>
      <c r="H194" s="148">
        <v>55.2</v>
      </c>
      <c r="I194" s="149"/>
      <c r="L194" s="144"/>
      <c r="M194" s="150"/>
      <c r="T194" s="151"/>
      <c r="AT194" s="146" t="s">
        <v>141</v>
      </c>
      <c r="AU194" s="146" t="s">
        <v>81</v>
      </c>
      <c r="AV194" s="12" t="s">
        <v>81</v>
      </c>
      <c r="AW194" s="12" t="s">
        <v>30</v>
      </c>
      <c r="AX194" s="12" t="s">
        <v>73</v>
      </c>
      <c r="AY194" s="146" t="s">
        <v>133</v>
      </c>
    </row>
    <row r="195" spans="2:65" s="13" customFormat="1">
      <c r="B195" s="152"/>
      <c r="D195" s="145" t="s">
        <v>141</v>
      </c>
      <c r="E195" s="153" t="s">
        <v>1</v>
      </c>
      <c r="F195" s="154" t="s">
        <v>144</v>
      </c>
      <c r="H195" s="155">
        <v>55.2</v>
      </c>
      <c r="I195" s="156"/>
      <c r="L195" s="152"/>
      <c r="M195" s="157"/>
      <c r="T195" s="158"/>
      <c r="AT195" s="153" t="s">
        <v>141</v>
      </c>
      <c r="AU195" s="153" t="s">
        <v>81</v>
      </c>
      <c r="AV195" s="13" t="s">
        <v>140</v>
      </c>
      <c r="AW195" s="13" t="s">
        <v>30</v>
      </c>
      <c r="AX195" s="13" t="s">
        <v>77</v>
      </c>
      <c r="AY195" s="153" t="s">
        <v>133</v>
      </c>
    </row>
    <row r="196" spans="2:65" s="11" customFormat="1" ht="22.9" customHeight="1">
      <c r="B196" s="117"/>
      <c r="D196" s="118" t="s">
        <v>72</v>
      </c>
      <c r="E196" s="127" t="s">
        <v>197</v>
      </c>
      <c r="F196" s="127" t="s">
        <v>198</v>
      </c>
      <c r="I196" s="120"/>
      <c r="J196" s="128">
        <f>BK196</f>
        <v>0</v>
      </c>
      <c r="L196" s="117"/>
      <c r="M196" s="122"/>
      <c r="P196" s="123">
        <f>SUM(P197:P201)</f>
        <v>0</v>
      </c>
      <c r="R196" s="123">
        <f>SUM(R197:R201)</f>
        <v>0</v>
      </c>
      <c r="T196" s="124">
        <f>SUM(T197:T201)</f>
        <v>0</v>
      </c>
      <c r="AR196" s="118" t="s">
        <v>77</v>
      </c>
      <c r="AT196" s="125" t="s">
        <v>72</v>
      </c>
      <c r="AU196" s="125" t="s">
        <v>77</v>
      </c>
      <c r="AY196" s="118" t="s">
        <v>133</v>
      </c>
      <c r="BK196" s="126">
        <f>SUM(BK197:BK201)</f>
        <v>0</v>
      </c>
    </row>
    <row r="197" spans="2:65" s="1" customFormat="1" ht="24.2" customHeight="1">
      <c r="B197" s="129"/>
      <c r="C197" s="130" t="s">
        <v>8</v>
      </c>
      <c r="D197" s="130" t="s">
        <v>136</v>
      </c>
      <c r="E197" s="131" t="s">
        <v>199</v>
      </c>
      <c r="F197" s="132" t="s">
        <v>200</v>
      </c>
      <c r="G197" s="133" t="s">
        <v>147</v>
      </c>
      <c r="H197" s="134">
        <v>2</v>
      </c>
      <c r="I197" s="135"/>
      <c r="J197" s="136">
        <f>ROUND(I197*H197,2)</f>
        <v>0</v>
      </c>
      <c r="K197" s="137"/>
      <c r="L197" s="32"/>
      <c r="M197" s="138" t="s">
        <v>1</v>
      </c>
      <c r="N197" s="139" t="s">
        <v>38</v>
      </c>
      <c r="P197" s="140">
        <f>O197*H197</f>
        <v>0</v>
      </c>
      <c r="Q197" s="140">
        <v>0</v>
      </c>
      <c r="R197" s="140">
        <f>Q197*H197</f>
        <v>0</v>
      </c>
      <c r="S197" s="140">
        <v>0</v>
      </c>
      <c r="T197" s="141">
        <f>S197*H197</f>
        <v>0</v>
      </c>
      <c r="AR197" s="142" t="s">
        <v>140</v>
      </c>
      <c r="AT197" s="142" t="s">
        <v>136</v>
      </c>
      <c r="AU197" s="142" t="s">
        <v>81</v>
      </c>
      <c r="AY197" s="17" t="s">
        <v>133</v>
      </c>
      <c r="BE197" s="143">
        <f>IF(N197="základní",J197,0)</f>
        <v>0</v>
      </c>
      <c r="BF197" s="143">
        <f>IF(N197="snížená",J197,0)</f>
        <v>0</v>
      </c>
      <c r="BG197" s="143">
        <f>IF(N197="zákl. přenesená",J197,0)</f>
        <v>0</v>
      </c>
      <c r="BH197" s="143">
        <f>IF(N197="sníž. přenesená",J197,0)</f>
        <v>0</v>
      </c>
      <c r="BI197" s="143">
        <f>IF(N197="nulová",J197,0)</f>
        <v>0</v>
      </c>
      <c r="BJ197" s="17" t="s">
        <v>77</v>
      </c>
      <c r="BK197" s="143">
        <f>ROUND(I197*H197,2)</f>
        <v>0</v>
      </c>
      <c r="BL197" s="17" t="s">
        <v>140</v>
      </c>
      <c r="BM197" s="142" t="s">
        <v>201</v>
      </c>
    </row>
    <row r="198" spans="2:65" s="12" customFormat="1">
      <c r="B198" s="144"/>
      <c r="D198" s="145" t="s">
        <v>141</v>
      </c>
      <c r="E198" s="146" t="s">
        <v>1</v>
      </c>
      <c r="F198" s="147" t="s">
        <v>202</v>
      </c>
      <c r="H198" s="148">
        <v>1</v>
      </c>
      <c r="I198" s="149"/>
      <c r="L198" s="144"/>
      <c r="M198" s="150"/>
      <c r="T198" s="151"/>
      <c r="AT198" s="146" t="s">
        <v>141</v>
      </c>
      <c r="AU198" s="146" t="s">
        <v>81</v>
      </c>
      <c r="AV198" s="12" t="s">
        <v>81</v>
      </c>
      <c r="AW198" s="12" t="s">
        <v>30</v>
      </c>
      <c r="AX198" s="12" t="s">
        <v>73</v>
      </c>
      <c r="AY198" s="146" t="s">
        <v>133</v>
      </c>
    </row>
    <row r="199" spans="2:65" s="12" customFormat="1">
      <c r="B199" s="144"/>
      <c r="D199" s="145" t="s">
        <v>141</v>
      </c>
      <c r="E199" s="146" t="s">
        <v>1</v>
      </c>
      <c r="F199" s="147" t="s">
        <v>203</v>
      </c>
      <c r="H199" s="148">
        <v>1</v>
      </c>
      <c r="I199" s="149"/>
      <c r="L199" s="144"/>
      <c r="M199" s="150"/>
      <c r="T199" s="151"/>
      <c r="AT199" s="146" t="s">
        <v>141</v>
      </c>
      <c r="AU199" s="146" t="s">
        <v>81</v>
      </c>
      <c r="AV199" s="12" t="s">
        <v>81</v>
      </c>
      <c r="AW199" s="12" t="s">
        <v>30</v>
      </c>
      <c r="AX199" s="12" t="s">
        <v>73</v>
      </c>
      <c r="AY199" s="146" t="s">
        <v>133</v>
      </c>
    </row>
    <row r="200" spans="2:65" s="13" customFormat="1">
      <c r="B200" s="152"/>
      <c r="D200" s="145" t="s">
        <v>141</v>
      </c>
      <c r="E200" s="153" t="s">
        <v>1</v>
      </c>
      <c r="F200" s="154" t="s">
        <v>144</v>
      </c>
      <c r="H200" s="155">
        <v>2</v>
      </c>
      <c r="I200" s="156"/>
      <c r="L200" s="152"/>
      <c r="M200" s="157"/>
      <c r="T200" s="158"/>
      <c r="AT200" s="153" t="s">
        <v>141</v>
      </c>
      <c r="AU200" s="153" t="s">
        <v>81</v>
      </c>
      <c r="AV200" s="13" t="s">
        <v>140</v>
      </c>
      <c r="AW200" s="13" t="s">
        <v>30</v>
      </c>
      <c r="AX200" s="13" t="s">
        <v>77</v>
      </c>
      <c r="AY200" s="153" t="s">
        <v>133</v>
      </c>
    </row>
    <row r="201" spans="2:65" s="1" customFormat="1" ht="24.2" customHeight="1">
      <c r="B201" s="129"/>
      <c r="C201" s="166" t="s">
        <v>206</v>
      </c>
      <c r="D201" s="166" t="s">
        <v>204</v>
      </c>
      <c r="E201" s="167" t="s">
        <v>207</v>
      </c>
      <c r="F201" s="168" t="s">
        <v>208</v>
      </c>
      <c r="G201" s="169" t="s">
        <v>147</v>
      </c>
      <c r="H201" s="170">
        <v>2</v>
      </c>
      <c r="I201" s="171"/>
      <c r="J201" s="172">
        <f>ROUND(I201*H201,2)</f>
        <v>0</v>
      </c>
      <c r="K201" s="173"/>
      <c r="L201" s="174"/>
      <c r="M201" s="175" t="s">
        <v>1</v>
      </c>
      <c r="N201" s="176" t="s">
        <v>38</v>
      </c>
      <c r="P201" s="140">
        <f>O201*H201</f>
        <v>0</v>
      </c>
      <c r="Q201" s="140">
        <v>0</v>
      </c>
      <c r="R201" s="140">
        <f>Q201*H201</f>
        <v>0</v>
      </c>
      <c r="S201" s="140">
        <v>0</v>
      </c>
      <c r="T201" s="141">
        <f>S201*H201</f>
        <v>0</v>
      </c>
      <c r="AR201" s="142" t="s">
        <v>156</v>
      </c>
      <c r="AT201" s="142" t="s">
        <v>204</v>
      </c>
      <c r="AU201" s="142" t="s">
        <v>81</v>
      </c>
      <c r="AY201" s="17" t="s">
        <v>133</v>
      </c>
      <c r="BE201" s="143">
        <f>IF(N201="základní",J201,0)</f>
        <v>0</v>
      </c>
      <c r="BF201" s="143">
        <f>IF(N201="snížená",J201,0)</f>
        <v>0</v>
      </c>
      <c r="BG201" s="143">
        <f>IF(N201="zákl. přenesená",J201,0)</f>
        <v>0</v>
      </c>
      <c r="BH201" s="143">
        <f>IF(N201="sníž. přenesená",J201,0)</f>
        <v>0</v>
      </c>
      <c r="BI201" s="143">
        <f>IF(N201="nulová",J201,0)</f>
        <v>0</v>
      </c>
      <c r="BJ201" s="17" t="s">
        <v>77</v>
      </c>
      <c r="BK201" s="143">
        <f>ROUND(I201*H201,2)</f>
        <v>0</v>
      </c>
      <c r="BL201" s="17" t="s">
        <v>140</v>
      </c>
      <c r="BM201" s="142" t="s">
        <v>209</v>
      </c>
    </row>
    <row r="202" spans="2:65" s="11" customFormat="1" ht="22.9" customHeight="1">
      <c r="B202" s="117"/>
      <c r="D202" s="118" t="s">
        <v>72</v>
      </c>
      <c r="E202" s="127" t="s">
        <v>210</v>
      </c>
      <c r="F202" s="127" t="s">
        <v>211</v>
      </c>
      <c r="I202" s="120"/>
      <c r="J202" s="128">
        <f>BK202</f>
        <v>0</v>
      </c>
      <c r="L202" s="117"/>
      <c r="M202" s="122"/>
      <c r="P202" s="123">
        <f>SUM(P203:P205)</f>
        <v>0</v>
      </c>
      <c r="R202" s="123">
        <f>SUM(R203:R205)</f>
        <v>0</v>
      </c>
      <c r="T202" s="124">
        <f>SUM(T203:T205)</f>
        <v>0</v>
      </c>
      <c r="AR202" s="118" t="s">
        <v>77</v>
      </c>
      <c r="AT202" s="125" t="s">
        <v>72</v>
      </c>
      <c r="AU202" s="125" t="s">
        <v>77</v>
      </c>
      <c r="AY202" s="118" t="s">
        <v>133</v>
      </c>
      <c r="BK202" s="126">
        <f>SUM(BK203:BK205)</f>
        <v>0</v>
      </c>
    </row>
    <row r="203" spans="2:65" s="1" customFormat="1" ht="33" customHeight="1">
      <c r="B203" s="129"/>
      <c r="C203" s="130" t="s">
        <v>212</v>
      </c>
      <c r="D203" s="130" t="s">
        <v>136</v>
      </c>
      <c r="E203" s="131" t="s">
        <v>213</v>
      </c>
      <c r="F203" s="132" t="s">
        <v>214</v>
      </c>
      <c r="G203" s="133" t="s">
        <v>139</v>
      </c>
      <c r="H203" s="134">
        <v>55.2</v>
      </c>
      <c r="I203" s="135"/>
      <c r="J203" s="136">
        <f>ROUND(I203*H203,2)</f>
        <v>0</v>
      </c>
      <c r="K203" s="137"/>
      <c r="L203" s="32"/>
      <c r="M203" s="138" t="s">
        <v>1</v>
      </c>
      <c r="N203" s="139" t="s">
        <v>38</v>
      </c>
      <c r="P203" s="140">
        <f>O203*H203</f>
        <v>0</v>
      </c>
      <c r="Q203" s="140">
        <v>0</v>
      </c>
      <c r="R203" s="140">
        <f>Q203*H203</f>
        <v>0</v>
      </c>
      <c r="S203" s="140">
        <v>0</v>
      </c>
      <c r="T203" s="141">
        <f>S203*H203</f>
        <v>0</v>
      </c>
      <c r="AR203" s="142" t="s">
        <v>140</v>
      </c>
      <c r="AT203" s="142" t="s">
        <v>136</v>
      </c>
      <c r="AU203" s="142" t="s">
        <v>81</v>
      </c>
      <c r="AY203" s="17" t="s">
        <v>133</v>
      </c>
      <c r="BE203" s="143">
        <f>IF(N203="základní",J203,0)</f>
        <v>0</v>
      </c>
      <c r="BF203" s="143">
        <f>IF(N203="snížená",J203,0)</f>
        <v>0</v>
      </c>
      <c r="BG203" s="143">
        <f>IF(N203="zákl. přenesená",J203,0)</f>
        <v>0</v>
      </c>
      <c r="BH203" s="143">
        <f>IF(N203="sníž. přenesená",J203,0)</f>
        <v>0</v>
      </c>
      <c r="BI203" s="143">
        <f>IF(N203="nulová",J203,0)</f>
        <v>0</v>
      </c>
      <c r="BJ203" s="17" t="s">
        <v>77</v>
      </c>
      <c r="BK203" s="143">
        <f>ROUND(I203*H203,2)</f>
        <v>0</v>
      </c>
      <c r="BL203" s="17" t="s">
        <v>140</v>
      </c>
      <c r="BM203" s="142" t="s">
        <v>215</v>
      </c>
    </row>
    <row r="204" spans="2:65" s="12" customFormat="1">
      <c r="B204" s="144"/>
      <c r="D204" s="145" t="s">
        <v>141</v>
      </c>
      <c r="E204" s="146" t="s">
        <v>1</v>
      </c>
      <c r="F204" s="147" t="s">
        <v>153</v>
      </c>
      <c r="H204" s="148">
        <v>55.2</v>
      </c>
      <c r="I204" s="149"/>
      <c r="L204" s="144"/>
      <c r="M204" s="150"/>
      <c r="T204" s="151"/>
      <c r="AT204" s="146" t="s">
        <v>141</v>
      </c>
      <c r="AU204" s="146" t="s">
        <v>81</v>
      </c>
      <c r="AV204" s="12" t="s">
        <v>81</v>
      </c>
      <c r="AW204" s="12" t="s">
        <v>30</v>
      </c>
      <c r="AX204" s="12" t="s">
        <v>73</v>
      </c>
      <c r="AY204" s="146" t="s">
        <v>133</v>
      </c>
    </row>
    <row r="205" spans="2:65" s="13" customFormat="1">
      <c r="B205" s="152"/>
      <c r="D205" s="145" t="s">
        <v>141</v>
      </c>
      <c r="E205" s="153" t="s">
        <v>1</v>
      </c>
      <c r="F205" s="154" t="s">
        <v>144</v>
      </c>
      <c r="H205" s="155">
        <v>55.2</v>
      </c>
      <c r="I205" s="156"/>
      <c r="L205" s="152"/>
      <c r="M205" s="157"/>
      <c r="T205" s="158"/>
      <c r="AT205" s="153" t="s">
        <v>141</v>
      </c>
      <c r="AU205" s="153" t="s">
        <v>81</v>
      </c>
      <c r="AV205" s="13" t="s">
        <v>140</v>
      </c>
      <c r="AW205" s="13" t="s">
        <v>30</v>
      </c>
      <c r="AX205" s="13" t="s">
        <v>77</v>
      </c>
      <c r="AY205" s="153" t="s">
        <v>133</v>
      </c>
    </row>
    <row r="206" spans="2:65" s="11" customFormat="1" ht="22.9" customHeight="1">
      <c r="B206" s="117"/>
      <c r="D206" s="118" t="s">
        <v>72</v>
      </c>
      <c r="E206" s="127" t="s">
        <v>216</v>
      </c>
      <c r="F206" s="127" t="s">
        <v>217</v>
      </c>
      <c r="I206" s="120"/>
      <c r="J206" s="128">
        <f>BK206</f>
        <v>0</v>
      </c>
      <c r="L206" s="117"/>
      <c r="M206" s="122"/>
      <c r="P206" s="123">
        <f>SUM(P207:P209)</f>
        <v>0</v>
      </c>
      <c r="R206" s="123">
        <f>SUM(R207:R209)</f>
        <v>0</v>
      </c>
      <c r="T206" s="124">
        <f>SUM(T207:T209)</f>
        <v>0</v>
      </c>
      <c r="AR206" s="118" t="s">
        <v>77</v>
      </c>
      <c r="AT206" s="125" t="s">
        <v>72</v>
      </c>
      <c r="AU206" s="125" t="s">
        <v>77</v>
      </c>
      <c r="AY206" s="118" t="s">
        <v>133</v>
      </c>
      <c r="BK206" s="126">
        <f>SUM(BK207:BK209)</f>
        <v>0</v>
      </c>
    </row>
    <row r="207" spans="2:65" s="1" customFormat="1" ht="24.2" customHeight="1">
      <c r="B207" s="129"/>
      <c r="C207" s="130" t="s">
        <v>175</v>
      </c>
      <c r="D207" s="130" t="s">
        <v>136</v>
      </c>
      <c r="E207" s="131" t="s">
        <v>218</v>
      </c>
      <c r="F207" s="132" t="s">
        <v>219</v>
      </c>
      <c r="G207" s="133" t="s">
        <v>139</v>
      </c>
      <c r="H207" s="134">
        <v>55.2</v>
      </c>
      <c r="I207" s="135"/>
      <c r="J207" s="136">
        <f>ROUND(I207*H207,2)</f>
        <v>0</v>
      </c>
      <c r="K207" s="137"/>
      <c r="L207" s="32"/>
      <c r="M207" s="138" t="s">
        <v>1</v>
      </c>
      <c r="N207" s="139" t="s">
        <v>38</v>
      </c>
      <c r="P207" s="140">
        <f>O207*H207</f>
        <v>0</v>
      </c>
      <c r="Q207" s="140">
        <v>0</v>
      </c>
      <c r="R207" s="140">
        <f>Q207*H207</f>
        <v>0</v>
      </c>
      <c r="S207" s="140">
        <v>0</v>
      </c>
      <c r="T207" s="141">
        <f>S207*H207</f>
        <v>0</v>
      </c>
      <c r="AR207" s="142" t="s">
        <v>140</v>
      </c>
      <c r="AT207" s="142" t="s">
        <v>136</v>
      </c>
      <c r="AU207" s="142" t="s">
        <v>81</v>
      </c>
      <c r="AY207" s="17" t="s">
        <v>133</v>
      </c>
      <c r="BE207" s="143">
        <f>IF(N207="základní",J207,0)</f>
        <v>0</v>
      </c>
      <c r="BF207" s="143">
        <f>IF(N207="snížená",J207,0)</f>
        <v>0</v>
      </c>
      <c r="BG207" s="143">
        <f>IF(N207="zákl. přenesená",J207,0)</f>
        <v>0</v>
      </c>
      <c r="BH207" s="143">
        <f>IF(N207="sníž. přenesená",J207,0)</f>
        <v>0</v>
      </c>
      <c r="BI207" s="143">
        <f>IF(N207="nulová",J207,0)</f>
        <v>0</v>
      </c>
      <c r="BJ207" s="17" t="s">
        <v>77</v>
      </c>
      <c r="BK207" s="143">
        <f>ROUND(I207*H207,2)</f>
        <v>0</v>
      </c>
      <c r="BL207" s="17" t="s">
        <v>140</v>
      </c>
      <c r="BM207" s="142" t="s">
        <v>220</v>
      </c>
    </row>
    <row r="208" spans="2:65" s="12" customFormat="1">
      <c r="B208" s="144"/>
      <c r="D208" s="145" t="s">
        <v>141</v>
      </c>
      <c r="E208" s="146" t="s">
        <v>1</v>
      </c>
      <c r="F208" s="147" t="s">
        <v>153</v>
      </c>
      <c r="H208" s="148">
        <v>55.2</v>
      </c>
      <c r="I208" s="149"/>
      <c r="L208" s="144"/>
      <c r="M208" s="150"/>
      <c r="T208" s="151"/>
      <c r="AT208" s="146" t="s">
        <v>141</v>
      </c>
      <c r="AU208" s="146" t="s">
        <v>81</v>
      </c>
      <c r="AV208" s="12" t="s">
        <v>81</v>
      </c>
      <c r="AW208" s="12" t="s">
        <v>30</v>
      </c>
      <c r="AX208" s="12" t="s">
        <v>73</v>
      </c>
      <c r="AY208" s="146" t="s">
        <v>133</v>
      </c>
    </row>
    <row r="209" spans="2:65" s="13" customFormat="1">
      <c r="B209" s="152"/>
      <c r="D209" s="145" t="s">
        <v>141</v>
      </c>
      <c r="E209" s="153" t="s">
        <v>1</v>
      </c>
      <c r="F209" s="154" t="s">
        <v>144</v>
      </c>
      <c r="H209" s="155">
        <v>55.2</v>
      </c>
      <c r="I209" s="156"/>
      <c r="L209" s="152"/>
      <c r="M209" s="157"/>
      <c r="T209" s="158"/>
      <c r="AT209" s="153" t="s">
        <v>141</v>
      </c>
      <c r="AU209" s="153" t="s">
        <v>81</v>
      </c>
      <c r="AV209" s="13" t="s">
        <v>140</v>
      </c>
      <c r="AW209" s="13" t="s">
        <v>30</v>
      </c>
      <c r="AX209" s="13" t="s">
        <v>77</v>
      </c>
      <c r="AY209" s="153" t="s">
        <v>133</v>
      </c>
    </row>
    <row r="210" spans="2:65" s="11" customFormat="1" ht="22.9" customHeight="1">
      <c r="B210" s="117"/>
      <c r="D210" s="118" t="s">
        <v>72</v>
      </c>
      <c r="E210" s="127" t="s">
        <v>221</v>
      </c>
      <c r="F210" s="127" t="s">
        <v>222</v>
      </c>
      <c r="I210" s="120"/>
      <c r="J210" s="128">
        <f>BK210</f>
        <v>0</v>
      </c>
      <c r="L210" s="117"/>
      <c r="M210" s="122"/>
      <c r="P210" s="123">
        <f>SUM(P211:P240)</f>
        <v>0</v>
      </c>
      <c r="R210" s="123">
        <f>SUM(R211:R240)</f>
        <v>0</v>
      </c>
      <c r="T210" s="124">
        <f>SUM(T211:T240)</f>
        <v>1.4270099999999999</v>
      </c>
      <c r="AR210" s="118" t="s">
        <v>77</v>
      </c>
      <c r="AT210" s="125" t="s">
        <v>72</v>
      </c>
      <c r="AU210" s="125" t="s">
        <v>77</v>
      </c>
      <c r="AY210" s="118" t="s">
        <v>133</v>
      </c>
      <c r="BK210" s="126">
        <f>SUM(BK211:BK240)</f>
        <v>0</v>
      </c>
    </row>
    <row r="211" spans="2:65" s="1" customFormat="1" ht="21.75" customHeight="1">
      <c r="B211" s="129"/>
      <c r="C211" s="130" t="s">
        <v>223</v>
      </c>
      <c r="D211" s="130" t="s">
        <v>136</v>
      </c>
      <c r="E211" s="131" t="s">
        <v>224</v>
      </c>
      <c r="F211" s="132" t="s">
        <v>225</v>
      </c>
      <c r="G211" s="133" t="s">
        <v>139</v>
      </c>
      <c r="H211" s="134">
        <v>7</v>
      </c>
      <c r="I211" s="135"/>
      <c r="J211" s="136">
        <f>ROUND(I211*H211,2)</f>
        <v>0</v>
      </c>
      <c r="K211" s="137"/>
      <c r="L211" s="32"/>
      <c r="M211" s="138" t="s">
        <v>1</v>
      </c>
      <c r="N211" s="139" t="s">
        <v>38</v>
      </c>
      <c r="P211" s="140">
        <f>O211*H211</f>
        <v>0</v>
      </c>
      <c r="Q211" s="140">
        <v>0</v>
      </c>
      <c r="R211" s="140">
        <f>Q211*H211</f>
        <v>0</v>
      </c>
      <c r="S211" s="140">
        <v>0</v>
      </c>
      <c r="T211" s="141">
        <f>S211*H211</f>
        <v>0</v>
      </c>
      <c r="AR211" s="142" t="s">
        <v>140</v>
      </c>
      <c r="AT211" s="142" t="s">
        <v>136</v>
      </c>
      <c r="AU211" s="142" t="s">
        <v>81</v>
      </c>
      <c r="AY211" s="17" t="s">
        <v>133</v>
      </c>
      <c r="BE211" s="143">
        <f>IF(N211="základní",J211,0)</f>
        <v>0</v>
      </c>
      <c r="BF211" s="143">
        <f>IF(N211="snížená",J211,0)</f>
        <v>0</v>
      </c>
      <c r="BG211" s="143">
        <f>IF(N211="zákl. přenesená",J211,0)</f>
        <v>0</v>
      </c>
      <c r="BH211" s="143">
        <f>IF(N211="sníž. přenesená",J211,0)</f>
        <v>0</v>
      </c>
      <c r="BI211" s="143">
        <f>IF(N211="nulová",J211,0)</f>
        <v>0</v>
      </c>
      <c r="BJ211" s="17" t="s">
        <v>77</v>
      </c>
      <c r="BK211" s="143">
        <f>ROUND(I211*H211,2)</f>
        <v>0</v>
      </c>
      <c r="BL211" s="17" t="s">
        <v>140</v>
      </c>
      <c r="BM211" s="142" t="s">
        <v>226</v>
      </c>
    </row>
    <row r="212" spans="2:65" s="12" customFormat="1">
      <c r="B212" s="144"/>
      <c r="D212" s="145" t="s">
        <v>141</v>
      </c>
      <c r="E212" s="146" t="s">
        <v>1</v>
      </c>
      <c r="F212" s="147" t="s">
        <v>227</v>
      </c>
      <c r="H212" s="148">
        <v>6.4</v>
      </c>
      <c r="I212" s="149"/>
      <c r="L212" s="144"/>
      <c r="M212" s="150"/>
      <c r="T212" s="151"/>
      <c r="AT212" s="146" t="s">
        <v>141</v>
      </c>
      <c r="AU212" s="146" t="s">
        <v>81</v>
      </c>
      <c r="AV212" s="12" t="s">
        <v>81</v>
      </c>
      <c r="AW212" s="12" t="s">
        <v>30</v>
      </c>
      <c r="AX212" s="12" t="s">
        <v>73</v>
      </c>
      <c r="AY212" s="146" t="s">
        <v>133</v>
      </c>
    </row>
    <row r="213" spans="2:65" s="12" customFormat="1">
      <c r="B213" s="144"/>
      <c r="D213" s="145" t="s">
        <v>141</v>
      </c>
      <c r="E213" s="146" t="s">
        <v>1</v>
      </c>
      <c r="F213" s="147" t="s">
        <v>228</v>
      </c>
      <c r="H213" s="148">
        <v>3.6</v>
      </c>
      <c r="I213" s="149"/>
      <c r="L213" s="144"/>
      <c r="M213" s="150"/>
      <c r="T213" s="151"/>
      <c r="AT213" s="146" t="s">
        <v>141</v>
      </c>
      <c r="AU213" s="146" t="s">
        <v>81</v>
      </c>
      <c r="AV213" s="12" t="s">
        <v>81</v>
      </c>
      <c r="AW213" s="12" t="s">
        <v>30</v>
      </c>
      <c r="AX213" s="12" t="s">
        <v>73</v>
      </c>
      <c r="AY213" s="146" t="s">
        <v>133</v>
      </c>
    </row>
    <row r="214" spans="2:65" s="13" customFormat="1">
      <c r="B214" s="152"/>
      <c r="D214" s="145" t="s">
        <v>141</v>
      </c>
      <c r="E214" s="153" t="s">
        <v>1</v>
      </c>
      <c r="F214" s="154" t="s">
        <v>144</v>
      </c>
      <c r="H214" s="155">
        <v>10</v>
      </c>
      <c r="I214" s="156"/>
      <c r="L214" s="152"/>
      <c r="M214" s="157"/>
      <c r="T214" s="158"/>
      <c r="AT214" s="153" t="s">
        <v>141</v>
      </c>
      <c r="AU214" s="153" t="s">
        <v>81</v>
      </c>
      <c r="AV214" s="13" t="s">
        <v>140</v>
      </c>
      <c r="AW214" s="13" t="s">
        <v>30</v>
      </c>
      <c r="AX214" s="13" t="s">
        <v>77</v>
      </c>
      <c r="AY214" s="153" t="s">
        <v>133</v>
      </c>
    </row>
    <row r="215" spans="2:65" s="1" customFormat="1" ht="21.75" customHeight="1">
      <c r="B215" s="129"/>
      <c r="C215" s="130" t="s">
        <v>180</v>
      </c>
      <c r="D215" s="130" t="s">
        <v>136</v>
      </c>
      <c r="E215" s="131" t="s">
        <v>229</v>
      </c>
      <c r="F215" s="132" t="s">
        <v>230</v>
      </c>
      <c r="G215" s="133" t="s">
        <v>139</v>
      </c>
      <c r="H215" s="134">
        <v>82.915999999999997</v>
      </c>
      <c r="I215" s="135"/>
      <c r="J215" s="136">
        <f>ROUND(I215*H215,2)</f>
        <v>0</v>
      </c>
      <c r="K215" s="137"/>
      <c r="L215" s="32"/>
      <c r="M215" s="138" t="s">
        <v>1</v>
      </c>
      <c r="N215" s="139" t="s">
        <v>38</v>
      </c>
      <c r="P215" s="140">
        <f>O215*H215</f>
        <v>0</v>
      </c>
      <c r="Q215" s="140">
        <v>0</v>
      </c>
      <c r="R215" s="140">
        <f>Q215*H215</f>
        <v>0</v>
      </c>
      <c r="S215" s="140">
        <v>0</v>
      </c>
      <c r="T215" s="141">
        <f>S215*H215</f>
        <v>0</v>
      </c>
      <c r="AR215" s="142" t="s">
        <v>140</v>
      </c>
      <c r="AT215" s="142" t="s">
        <v>136</v>
      </c>
      <c r="AU215" s="142" t="s">
        <v>81</v>
      </c>
      <c r="AY215" s="17" t="s">
        <v>133</v>
      </c>
      <c r="BE215" s="143">
        <f>IF(N215="základní",J215,0)</f>
        <v>0</v>
      </c>
      <c r="BF215" s="143">
        <f>IF(N215="snížená",J215,0)</f>
        <v>0</v>
      </c>
      <c r="BG215" s="143">
        <f>IF(N215="zákl. přenesená",J215,0)</f>
        <v>0</v>
      </c>
      <c r="BH215" s="143">
        <f>IF(N215="sníž. přenesená",J215,0)</f>
        <v>0</v>
      </c>
      <c r="BI215" s="143">
        <f>IF(N215="nulová",J215,0)</f>
        <v>0</v>
      </c>
      <c r="BJ215" s="17" t="s">
        <v>77</v>
      </c>
      <c r="BK215" s="143">
        <f>ROUND(I215*H215,2)</f>
        <v>0</v>
      </c>
      <c r="BL215" s="17" t="s">
        <v>140</v>
      </c>
      <c r="BM215" s="142" t="s">
        <v>231</v>
      </c>
    </row>
    <row r="216" spans="2:65" s="12" customFormat="1">
      <c r="B216" s="144"/>
      <c r="D216" s="145" t="s">
        <v>141</v>
      </c>
      <c r="E216" s="146" t="s">
        <v>1</v>
      </c>
      <c r="F216" s="147" t="s">
        <v>232</v>
      </c>
      <c r="H216" s="148">
        <v>51.677999999999997</v>
      </c>
      <c r="I216" s="149"/>
      <c r="L216" s="144"/>
      <c r="M216" s="150"/>
      <c r="T216" s="151"/>
      <c r="AT216" s="146" t="s">
        <v>141</v>
      </c>
      <c r="AU216" s="146" t="s">
        <v>81</v>
      </c>
      <c r="AV216" s="12" t="s">
        <v>81</v>
      </c>
      <c r="AW216" s="12" t="s">
        <v>30</v>
      </c>
      <c r="AX216" s="12" t="s">
        <v>73</v>
      </c>
      <c r="AY216" s="146" t="s">
        <v>133</v>
      </c>
    </row>
    <row r="217" spans="2:65" s="12" customFormat="1">
      <c r="B217" s="144"/>
      <c r="D217" s="145" t="s">
        <v>141</v>
      </c>
      <c r="E217" s="146" t="s">
        <v>1</v>
      </c>
      <c r="F217" s="147" t="s">
        <v>233</v>
      </c>
      <c r="H217" s="148">
        <v>41.238</v>
      </c>
      <c r="I217" s="149"/>
      <c r="L217" s="144"/>
      <c r="M217" s="150"/>
      <c r="T217" s="151"/>
      <c r="AT217" s="146" t="s">
        <v>141</v>
      </c>
      <c r="AU217" s="146" t="s">
        <v>81</v>
      </c>
      <c r="AV217" s="12" t="s">
        <v>81</v>
      </c>
      <c r="AW217" s="12" t="s">
        <v>30</v>
      </c>
      <c r="AX217" s="12" t="s">
        <v>73</v>
      </c>
      <c r="AY217" s="146" t="s">
        <v>133</v>
      </c>
    </row>
    <row r="218" spans="2:65" s="12" customFormat="1">
      <c r="B218" s="144"/>
      <c r="D218" s="145" t="s">
        <v>141</v>
      </c>
      <c r="E218" s="146" t="s">
        <v>1</v>
      </c>
      <c r="F218" s="147" t="s">
        <v>234</v>
      </c>
      <c r="H218" s="148">
        <v>-10</v>
      </c>
      <c r="I218" s="149"/>
      <c r="L218" s="144"/>
      <c r="M218" s="150"/>
      <c r="T218" s="151"/>
      <c r="AT218" s="146" t="s">
        <v>141</v>
      </c>
      <c r="AU218" s="146" t="s">
        <v>81</v>
      </c>
      <c r="AV218" s="12" t="s">
        <v>81</v>
      </c>
      <c r="AW218" s="12" t="s">
        <v>30</v>
      </c>
      <c r="AX218" s="12" t="s">
        <v>73</v>
      </c>
      <c r="AY218" s="146" t="s">
        <v>133</v>
      </c>
    </row>
    <row r="219" spans="2:65" s="13" customFormat="1">
      <c r="B219" s="152"/>
      <c r="D219" s="145" t="s">
        <v>141</v>
      </c>
      <c r="E219" s="153" t="s">
        <v>1</v>
      </c>
      <c r="F219" s="154" t="s">
        <v>144</v>
      </c>
      <c r="H219" s="155">
        <v>82.915999999999997</v>
      </c>
      <c r="I219" s="156"/>
      <c r="L219" s="152"/>
      <c r="M219" s="157"/>
      <c r="T219" s="158"/>
      <c r="AT219" s="153" t="s">
        <v>141</v>
      </c>
      <c r="AU219" s="153" t="s">
        <v>81</v>
      </c>
      <c r="AV219" s="13" t="s">
        <v>140</v>
      </c>
      <c r="AW219" s="13" t="s">
        <v>30</v>
      </c>
      <c r="AX219" s="13" t="s">
        <v>77</v>
      </c>
      <c r="AY219" s="153" t="s">
        <v>133</v>
      </c>
    </row>
    <row r="220" spans="2:65" s="1" customFormat="1" ht="24.2" customHeight="1">
      <c r="B220" s="129"/>
      <c r="C220" s="130" t="s">
        <v>235</v>
      </c>
      <c r="D220" s="130" t="s">
        <v>136</v>
      </c>
      <c r="E220" s="131" t="s">
        <v>236</v>
      </c>
      <c r="F220" s="132" t="s">
        <v>237</v>
      </c>
      <c r="G220" s="133" t="s">
        <v>139</v>
      </c>
      <c r="H220" s="134">
        <v>54.2</v>
      </c>
      <c r="I220" s="135"/>
      <c r="J220" s="136">
        <f>ROUND(I220*H220,2)</f>
        <v>0</v>
      </c>
      <c r="K220" s="137"/>
      <c r="L220" s="32"/>
      <c r="M220" s="138" t="s">
        <v>1</v>
      </c>
      <c r="N220" s="139" t="s">
        <v>38</v>
      </c>
      <c r="P220" s="140">
        <f>O220*H220</f>
        <v>0</v>
      </c>
      <c r="Q220" s="140">
        <v>0</v>
      </c>
      <c r="R220" s="140">
        <f>Q220*H220</f>
        <v>0</v>
      </c>
      <c r="S220" s="140">
        <v>0</v>
      </c>
      <c r="T220" s="141">
        <f>S220*H220</f>
        <v>0</v>
      </c>
      <c r="AR220" s="142" t="s">
        <v>140</v>
      </c>
      <c r="AT220" s="142" t="s">
        <v>136</v>
      </c>
      <c r="AU220" s="142" t="s">
        <v>81</v>
      </c>
      <c r="AY220" s="17" t="s">
        <v>133</v>
      </c>
      <c r="BE220" s="143">
        <f>IF(N220="základní",J220,0)</f>
        <v>0</v>
      </c>
      <c r="BF220" s="143">
        <f>IF(N220="snížená",J220,0)</f>
        <v>0</v>
      </c>
      <c r="BG220" s="143">
        <f>IF(N220="zákl. přenesená",J220,0)</f>
        <v>0</v>
      </c>
      <c r="BH220" s="143">
        <f>IF(N220="sníž. přenesená",J220,0)</f>
        <v>0</v>
      </c>
      <c r="BI220" s="143">
        <f>IF(N220="nulová",J220,0)</f>
        <v>0</v>
      </c>
      <c r="BJ220" s="17" t="s">
        <v>77</v>
      </c>
      <c r="BK220" s="143">
        <f>ROUND(I220*H220,2)</f>
        <v>0</v>
      </c>
      <c r="BL220" s="17" t="s">
        <v>140</v>
      </c>
      <c r="BM220" s="142" t="s">
        <v>238</v>
      </c>
    </row>
    <row r="221" spans="2:65" s="12" customFormat="1">
      <c r="B221" s="144"/>
      <c r="D221" s="145" t="s">
        <v>141</v>
      </c>
      <c r="E221" s="146" t="s">
        <v>1</v>
      </c>
      <c r="F221" s="147" t="s">
        <v>239</v>
      </c>
      <c r="H221" s="148">
        <v>54.2</v>
      </c>
      <c r="I221" s="149"/>
      <c r="L221" s="144"/>
      <c r="M221" s="150"/>
      <c r="T221" s="151"/>
      <c r="AT221" s="146" t="s">
        <v>141</v>
      </c>
      <c r="AU221" s="146" t="s">
        <v>81</v>
      </c>
      <c r="AV221" s="12" t="s">
        <v>81</v>
      </c>
      <c r="AW221" s="12" t="s">
        <v>30</v>
      </c>
      <c r="AX221" s="12" t="s">
        <v>73</v>
      </c>
      <c r="AY221" s="146" t="s">
        <v>133</v>
      </c>
    </row>
    <row r="222" spans="2:65" s="13" customFormat="1">
      <c r="B222" s="152"/>
      <c r="D222" s="145" t="s">
        <v>141</v>
      </c>
      <c r="E222" s="153" t="s">
        <v>1</v>
      </c>
      <c r="F222" s="154" t="s">
        <v>144</v>
      </c>
      <c r="H222" s="155">
        <v>54.2</v>
      </c>
      <c r="I222" s="156"/>
      <c r="L222" s="152"/>
      <c r="M222" s="157"/>
      <c r="T222" s="158"/>
      <c r="AT222" s="153" t="s">
        <v>141</v>
      </c>
      <c r="AU222" s="153" t="s">
        <v>81</v>
      </c>
      <c r="AV222" s="13" t="s">
        <v>140</v>
      </c>
      <c r="AW222" s="13" t="s">
        <v>30</v>
      </c>
      <c r="AX222" s="13" t="s">
        <v>77</v>
      </c>
      <c r="AY222" s="153" t="s">
        <v>133</v>
      </c>
    </row>
    <row r="223" spans="2:65" s="1" customFormat="1" ht="16.5" customHeight="1">
      <c r="B223" s="129"/>
      <c r="C223" s="130" t="s">
        <v>184</v>
      </c>
      <c r="D223" s="130" t="s">
        <v>136</v>
      </c>
      <c r="E223" s="131" t="s">
        <v>240</v>
      </c>
      <c r="F223" s="132" t="s">
        <v>241</v>
      </c>
      <c r="G223" s="133" t="s">
        <v>242</v>
      </c>
      <c r="H223" s="134">
        <v>27.68</v>
      </c>
      <c r="I223" s="135"/>
      <c r="J223" s="136">
        <f>ROUND(I223*H223,2)</f>
        <v>0</v>
      </c>
      <c r="K223" s="137"/>
      <c r="L223" s="32"/>
      <c r="M223" s="138" t="s">
        <v>1</v>
      </c>
      <c r="N223" s="139" t="s">
        <v>38</v>
      </c>
      <c r="P223" s="140">
        <f>O223*H223</f>
        <v>0</v>
      </c>
      <c r="Q223" s="140">
        <v>0</v>
      </c>
      <c r="R223" s="140">
        <f>Q223*H223</f>
        <v>0</v>
      </c>
      <c r="S223" s="140">
        <v>0</v>
      </c>
      <c r="T223" s="141">
        <f>S223*H223</f>
        <v>0</v>
      </c>
      <c r="AR223" s="142" t="s">
        <v>140</v>
      </c>
      <c r="AT223" s="142" t="s">
        <v>136</v>
      </c>
      <c r="AU223" s="142" t="s">
        <v>81</v>
      </c>
      <c r="AY223" s="17" t="s">
        <v>133</v>
      </c>
      <c r="BE223" s="143">
        <f>IF(N223="základní",J223,0)</f>
        <v>0</v>
      </c>
      <c r="BF223" s="143">
        <f>IF(N223="snížená",J223,0)</f>
        <v>0</v>
      </c>
      <c r="BG223" s="143">
        <f>IF(N223="zákl. přenesená",J223,0)</f>
        <v>0</v>
      </c>
      <c r="BH223" s="143">
        <f>IF(N223="sníž. přenesená",J223,0)</f>
        <v>0</v>
      </c>
      <c r="BI223" s="143">
        <f>IF(N223="nulová",J223,0)</f>
        <v>0</v>
      </c>
      <c r="BJ223" s="17" t="s">
        <v>77</v>
      </c>
      <c r="BK223" s="143">
        <f>ROUND(I223*H223,2)</f>
        <v>0</v>
      </c>
      <c r="BL223" s="17" t="s">
        <v>140</v>
      </c>
      <c r="BM223" s="142" t="s">
        <v>243</v>
      </c>
    </row>
    <row r="224" spans="2:65" s="12" customFormat="1">
      <c r="B224" s="144"/>
      <c r="D224" s="145" t="s">
        <v>141</v>
      </c>
      <c r="E224" s="146" t="s">
        <v>1</v>
      </c>
      <c r="F224" s="147" t="s">
        <v>244</v>
      </c>
      <c r="H224" s="148">
        <v>27.68</v>
      </c>
      <c r="I224" s="149"/>
      <c r="L224" s="144"/>
      <c r="M224" s="150"/>
      <c r="T224" s="151"/>
      <c r="AT224" s="146" t="s">
        <v>141</v>
      </c>
      <c r="AU224" s="146" t="s">
        <v>81</v>
      </c>
      <c r="AV224" s="12" t="s">
        <v>81</v>
      </c>
      <c r="AW224" s="12" t="s">
        <v>30</v>
      </c>
      <c r="AX224" s="12" t="s">
        <v>73</v>
      </c>
      <c r="AY224" s="146" t="s">
        <v>133</v>
      </c>
    </row>
    <row r="225" spans="2:65" s="13" customFormat="1">
      <c r="B225" s="152"/>
      <c r="D225" s="145" t="s">
        <v>141</v>
      </c>
      <c r="E225" s="153" t="s">
        <v>1</v>
      </c>
      <c r="F225" s="154" t="s">
        <v>144</v>
      </c>
      <c r="H225" s="155">
        <v>27.68</v>
      </c>
      <c r="I225" s="156"/>
      <c r="L225" s="152"/>
      <c r="M225" s="157"/>
      <c r="T225" s="158"/>
      <c r="AT225" s="153" t="s">
        <v>141</v>
      </c>
      <c r="AU225" s="153" t="s">
        <v>81</v>
      </c>
      <c r="AV225" s="13" t="s">
        <v>140</v>
      </c>
      <c r="AW225" s="13" t="s">
        <v>30</v>
      </c>
      <c r="AX225" s="13" t="s">
        <v>77</v>
      </c>
      <c r="AY225" s="153" t="s">
        <v>133</v>
      </c>
    </row>
    <row r="226" spans="2:65" s="1" customFormat="1" ht="37.9" customHeight="1">
      <c r="B226" s="129"/>
      <c r="C226" s="130" t="s">
        <v>7</v>
      </c>
      <c r="D226" s="130" t="s">
        <v>136</v>
      </c>
      <c r="E226" s="131" t="s">
        <v>245</v>
      </c>
      <c r="F226" s="132" t="s">
        <v>246</v>
      </c>
      <c r="G226" s="133" t="s">
        <v>247</v>
      </c>
      <c r="H226" s="134">
        <v>2.6389999999999998</v>
      </c>
      <c r="I226" s="135"/>
      <c r="J226" s="136">
        <f>ROUND(I226*H226,2)</f>
        <v>0</v>
      </c>
      <c r="K226" s="137"/>
      <c r="L226" s="32"/>
      <c r="M226" s="138" t="s">
        <v>1</v>
      </c>
      <c r="N226" s="139" t="s">
        <v>38</v>
      </c>
      <c r="P226" s="140">
        <f>O226*H226</f>
        <v>0</v>
      </c>
      <c r="Q226" s="140">
        <v>0</v>
      </c>
      <c r="R226" s="140">
        <f>Q226*H226</f>
        <v>0</v>
      </c>
      <c r="S226" s="140">
        <v>0</v>
      </c>
      <c r="T226" s="141">
        <f>S226*H226</f>
        <v>0</v>
      </c>
      <c r="AR226" s="142" t="s">
        <v>140</v>
      </c>
      <c r="AT226" s="142" t="s">
        <v>136</v>
      </c>
      <c r="AU226" s="142" t="s">
        <v>81</v>
      </c>
      <c r="AY226" s="17" t="s">
        <v>133</v>
      </c>
      <c r="BE226" s="143">
        <f>IF(N226="základní",J226,0)</f>
        <v>0</v>
      </c>
      <c r="BF226" s="143">
        <f>IF(N226="snížená",J226,0)</f>
        <v>0</v>
      </c>
      <c r="BG226" s="143">
        <f>IF(N226="zákl. přenesená",J226,0)</f>
        <v>0</v>
      </c>
      <c r="BH226" s="143">
        <f>IF(N226="sníž. přenesená",J226,0)</f>
        <v>0</v>
      </c>
      <c r="BI226" s="143">
        <f>IF(N226="nulová",J226,0)</f>
        <v>0</v>
      </c>
      <c r="BJ226" s="17" t="s">
        <v>77</v>
      </c>
      <c r="BK226" s="143">
        <f>ROUND(I226*H226,2)</f>
        <v>0</v>
      </c>
      <c r="BL226" s="17" t="s">
        <v>140</v>
      </c>
      <c r="BM226" s="142" t="s">
        <v>248</v>
      </c>
    </row>
    <row r="227" spans="2:65" s="12" customFormat="1">
      <c r="B227" s="144"/>
      <c r="D227" s="145" t="s">
        <v>141</v>
      </c>
      <c r="E227" s="146" t="s">
        <v>1</v>
      </c>
      <c r="F227" s="147" t="s">
        <v>249</v>
      </c>
      <c r="H227" s="148">
        <v>2.6389999999999998</v>
      </c>
      <c r="I227" s="149"/>
      <c r="L227" s="144"/>
      <c r="M227" s="150"/>
      <c r="T227" s="151"/>
      <c r="AT227" s="146" t="s">
        <v>141</v>
      </c>
      <c r="AU227" s="146" t="s">
        <v>81</v>
      </c>
      <c r="AV227" s="12" t="s">
        <v>81</v>
      </c>
      <c r="AW227" s="12" t="s">
        <v>30</v>
      </c>
      <c r="AX227" s="12" t="s">
        <v>73</v>
      </c>
      <c r="AY227" s="146" t="s">
        <v>133</v>
      </c>
    </row>
    <row r="228" spans="2:65" s="13" customFormat="1">
      <c r="B228" s="152"/>
      <c r="D228" s="145" t="s">
        <v>141</v>
      </c>
      <c r="E228" s="153" t="s">
        <v>1</v>
      </c>
      <c r="F228" s="154" t="s">
        <v>144</v>
      </c>
      <c r="H228" s="155">
        <v>2.6389999999999998</v>
      </c>
      <c r="I228" s="156"/>
      <c r="L228" s="152"/>
      <c r="M228" s="157"/>
      <c r="T228" s="158"/>
      <c r="AT228" s="153" t="s">
        <v>141</v>
      </c>
      <c r="AU228" s="153" t="s">
        <v>81</v>
      </c>
      <c r="AV228" s="13" t="s">
        <v>140</v>
      </c>
      <c r="AW228" s="13" t="s">
        <v>30</v>
      </c>
      <c r="AX228" s="13" t="s">
        <v>77</v>
      </c>
      <c r="AY228" s="153" t="s">
        <v>133</v>
      </c>
    </row>
    <row r="229" spans="2:65" s="1" customFormat="1" ht="24.2" customHeight="1">
      <c r="B229" s="129"/>
      <c r="C229" s="130" t="s">
        <v>192</v>
      </c>
      <c r="D229" s="130" t="s">
        <v>136</v>
      </c>
      <c r="E229" s="131" t="s">
        <v>250</v>
      </c>
      <c r="F229" s="132" t="s">
        <v>251</v>
      </c>
      <c r="G229" s="133" t="s">
        <v>139</v>
      </c>
      <c r="H229" s="134">
        <v>101.762</v>
      </c>
      <c r="I229" s="135"/>
      <c r="J229" s="136">
        <f>ROUND(I229*H229,2)</f>
        <v>0</v>
      </c>
      <c r="K229" s="137"/>
      <c r="L229" s="32"/>
      <c r="M229" s="138" t="s">
        <v>1</v>
      </c>
      <c r="N229" s="139" t="s">
        <v>38</v>
      </c>
      <c r="P229" s="140">
        <f>O229*H229</f>
        <v>0</v>
      </c>
      <c r="Q229" s="140">
        <v>0</v>
      </c>
      <c r="R229" s="140">
        <f>Q229*H229</f>
        <v>0</v>
      </c>
      <c r="S229" s="140">
        <v>0</v>
      </c>
      <c r="T229" s="141">
        <f>S229*H229</f>
        <v>0</v>
      </c>
      <c r="AR229" s="142" t="s">
        <v>140</v>
      </c>
      <c r="AT229" s="142" t="s">
        <v>136</v>
      </c>
      <c r="AU229" s="142" t="s">
        <v>81</v>
      </c>
      <c r="AY229" s="17" t="s">
        <v>133</v>
      </c>
      <c r="BE229" s="143">
        <f>IF(N229="základní",J229,0)</f>
        <v>0</v>
      </c>
      <c r="BF229" s="143">
        <f>IF(N229="snížená",J229,0)</f>
        <v>0</v>
      </c>
      <c r="BG229" s="143">
        <f>IF(N229="zákl. přenesená",J229,0)</f>
        <v>0</v>
      </c>
      <c r="BH229" s="143">
        <f>IF(N229="sníž. přenesená",J229,0)</f>
        <v>0</v>
      </c>
      <c r="BI229" s="143">
        <f>IF(N229="nulová",J229,0)</f>
        <v>0</v>
      </c>
      <c r="BJ229" s="17" t="s">
        <v>77</v>
      </c>
      <c r="BK229" s="143">
        <f>ROUND(I229*H229,2)</f>
        <v>0</v>
      </c>
      <c r="BL229" s="17" t="s">
        <v>140</v>
      </c>
      <c r="BM229" s="142" t="s">
        <v>252</v>
      </c>
    </row>
    <row r="230" spans="2:65" s="12" customFormat="1">
      <c r="B230" s="144"/>
      <c r="D230" s="145" t="s">
        <v>141</v>
      </c>
      <c r="E230" s="146" t="s">
        <v>1</v>
      </c>
      <c r="F230" s="147" t="s">
        <v>162</v>
      </c>
      <c r="H230" s="148">
        <v>65.364999999999995</v>
      </c>
      <c r="I230" s="149"/>
      <c r="L230" s="144"/>
      <c r="M230" s="150"/>
      <c r="T230" s="151"/>
      <c r="AT230" s="146" t="s">
        <v>141</v>
      </c>
      <c r="AU230" s="146" t="s">
        <v>81</v>
      </c>
      <c r="AV230" s="12" t="s">
        <v>81</v>
      </c>
      <c r="AW230" s="12" t="s">
        <v>30</v>
      </c>
      <c r="AX230" s="12" t="s">
        <v>73</v>
      </c>
      <c r="AY230" s="146" t="s">
        <v>133</v>
      </c>
    </row>
    <row r="231" spans="2:65" s="12" customFormat="1">
      <c r="B231" s="144"/>
      <c r="D231" s="145" t="s">
        <v>141</v>
      </c>
      <c r="E231" s="146" t="s">
        <v>1</v>
      </c>
      <c r="F231" s="147" t="s">
        <v>163</v>
      </c>
      <c r="H231" s="148">
        <v>-6.8</v>
      </c>
      <c r="I231" s="149"/>
      <c r="L231" s="144"/>
      <c r="M231" s="150"/>
      <c r="T231" s="151"/>
      <c r="AT231" s="146" t="s">
        <v>141</v>
      </c>
      <c r="AU231" s="146" t="s">
        <v>81</v>
      </c>
      <c r="AV231" s="12" t="s">
        <v>81</v>
      </c>
      <c r="AW231" s="12" t="s">
        <v>30</v>
      </c>
      <c r="AX231" s="12" t="s">
        <v>73</v>
      </c>
      <c r="AY231" s="146" t="s">
        <v>133</v>
      </c>
    </row>
    <row r="232" spans="2:65" s="14" customFormat="1">
      <c r="B232" s="159"/>
      <c r="D232" s="145" t="s">
        <v>141</v>
      </c>
      <c r="E232" s="160" t="s">
        <v>1</v>
      </c>
      <c r="F232" s="161" t="s">
        <v>164</v>
      </c>
      <c r="H232" s="162">
        <v>58.564999999999998</v>
      </c>
      <c r="I232" s="163"/>
      <c r="L232" s="159"/>
      <c r="M232" s="164"/>
      <c r="T232" s="165"/>
      <c r="AT232" s="160" t="s">
        <v>141</v>
      </c>
      <c r="AU232" s="160" t="s">
        <v>81</v>
      </c>
      <c r="AV232" s="14" t="s">
        <v>134</v>
      </c>
      <c r="AW232" s="14" t="s">
        <v>30</v>
      </c>
      <c r="AX232" s="14" t="s">
        <v>73</v>
      </c>
      <c r="AY232" s="160" t="s">
        <v>133</v>
      </c>
    </row>
    <row r="233" spans="2:65" s="12" customFormat="1">
      <c r="B233" s="144"/>
      <c r="D233" s="145" t="s">
        <v>141</v>
      </c>
      <c r="E233" s="146" t="s">
        <v>1</v>
      </c>
      <c r="F233" s="147" t="s">
        <v>165</v>
      </c>
      <c r="H233" s="148">
        <v>47.957000000000001</v>
      </c>
      <c r="I233" s="149"/>
      <c r="L233" s="144"/>
      <c r="M233" s="150"/>
      <c r="T233" s="151"/>
      <c r="AT233" s="146" t="s">
        <v>141</v>
      </c>
      <c r="AU233" s="146" t="s">
        <v>81</v>
      </c>
      <c r="AV233" s="12" t="s">
        <v>81</v>
      </c>
      <c r="AW233" s="12" t="s">
        <v>30</v>
      </c>
      <c r="AX233" s="12" t="s">
        <v>73</v>
      </c>
      <c r="AY233" s="146" t="s">
        <v>133</v>
      </c>
    </row>
    <row r="234" spans="2:65" s="12" customFormat="1">
      <c r="B234" s="144"/>
      <c r="D234" s="145" t="s">
        <v>141</v>
      </c>
      <c r="E234" s="146" t="s">
        <v>1</v>
      </c>
      <c r="F234" s="147" t="s">
        <v>166</v>
      </c>
      <c r="H234" s="148">
        <v>-4.76</v>
      </c>
      <c r="I234" s="149"/>
      <c r="L234" s="144"/>
      <c r="M234" s="150"/>
      <c r="T234" s="151"/>
      <c r="AT234" s="146" t="s">
        <v>141</v>
      </c>
      <c r="AU234" s="146" t="s">
        <v>81</v>
      </c>
      <c r="AV234" s="12" t="s">
        <v>81</v>
      </c>
      <c r="AW234" s="12" t="s">
        <v>30</v>
      </c>
      <c r="AX234" s="12" t="s">
        <v>73</v>
      </c>
      <c r="AY234" s="146" t="s">
        <v>133</v>
      </c>
    </row>
    <row r="235" spans="2:65" s="14" customFormat="1">
      <c r="B235" s="159"/>
      <c r="D235" s="145" t="s">
        <v>141</v>
      </c>
      <c r="E235" s="160" t="s">
        <v>1</v>
      </c>
      <c r="F235" s="161" t="s">
        <v>164</v>
      </c>
      <c r="H235" s="162">
        <v>43.197000000000003</v>
      </c>
      <c r="I235" s="163"/>
      <c r="L235" s="159"/>
      <c r="M235" s="164"/>
      <c r="T235" s="165"/>
      <c r="AT235" s="160" t="s">
        <v>141</v>
      </c>
      <c r="AU235" s="160" t="s">
        <v>81</v>
      </c>
      <c r="AV235" s="14" t="s">
        <v>134</v>
      </c>
      <c r="AW235" s="14" t="s">
        <v>30</v>
      </c>
      <c r="AX235" s="14" t="s">
        <v>73</v>
      </c>
      <c r="AY235" s="160" t="s">
        <v>133</v>
      </c>
    </row>
    <row r="236" spans="2:65" s="13" customFormat="1">
      <c r="B236" s="152"/>
      <c r="D236" s="145" t="s">
        <v>141</v>
      </c>
      <c r="E236" s="153" t="s">
        <v>1</v>
      </c>
      <c r="F236" s="154" t="s">
        <v>144</v>
      </c>
      <c r="H236" s="155">
        <v>101.762</v>
      </c>
      <c r="I236" s="156"/>
      <c r="L236" s="152"/>
      <c r="M236" s="157"/>
      <c r="T236" s="158"/>
      <c r="AT236" s="153" t="s">
        <v>141</v>
      </c>
      <c r="AU236" s="153" t="s">
        <v>81</v>
      </c>
      <c r="AV236" s="13" t="s">
        <v>140</v>
      </c>
      <c r="AW236" s="13" t="s">
        <v>30</v>
      </c>
      <c r="AX236" s="13" t="s">
        <v>77</v>
      </c>
      <c r="AY236" s="153" t="s">
        <v>133</v>
      </c>
    </row>
    <row r="237" spans="2:65" s="1" customFormat="1" ht="37.9" customHeight="1">
      <c r="B237" s="129"/>
      <c r="C237" s="130" t="s">
        <v>253</v>
      </c>
      <c r="D237" s="130" t="s">
        <v>136</v>
      </c>
      <c r="E237" s="131" t="s">
        <v>254</v>
      </c>
      <c r="F237" s="132" t="s">
        <v>255</v>
      </c>
      <c r="G237" s="133" t="s">
        <v>139</v>
      </c>
      <c r="H237" s="134">
        <v>142.70099999999999</v>
      </c>
      <c r="I237" s="135"/>
      <c r="J237" s="136">
        <f>ROUND(I237*H237,2)</f>
        <v>0</v>
      </c>
      <c r="K237" s="137"/>
      <c r="L237" s="32"/>
      <c r="M237" s="138" t="s">
        <v>1</v>
      </c>
      <c r="N237" s="139" t="s">
        <v>38</v>
      </c>
      <c r="P237" s="140">
        <f>O237*H237</f>
        <v>0</v>
      </c>
      <c r="Q237" s="140">
        <v>0</v>
      </c>
      <c r="R237" s="140">
        <f>Q237*H237</f>
        <v>0</v>
      </c>
      <c r="S237" s="140">
        <v>0.01</v>
      </c>
      <c r="T237" s="141">
        <f>S237*H237</f>
        <v>1.4270099999999999</v>
      </c>
      <c r="AR237" s="142" t="s">
        <v>140</v>
      </c>
      <c r="AT237" s="142" t="s">
        <v>136</v>
      </c>
      <c r="AU237" s="142" t="s">
        <v>81</v>
      </c>
      <c r="AY237" s="17" t="s">
        <v>133</v>
      </c>
      <c r="BE237" s="143">
        <f>IF(N237="základní",J237,0)</f>
        <v>0</v>
      </c>
      <c r="BF237" s="143">
        <f>IF(N237="snížená",J237,0)</f>
        <v>0</v>
      </c>
      <c r="BG237" s="143">
        <f>IF(N237="zákl. přenesená",J237,0)</f>
        <v>0</v>
      </c>
      <c r="BH237" s="143">
        <f>IF(N237="sníž. přenesená",J237,0)</f>
        <v>0</v>
      </c>
      <c r="BI237" s="143">
        <f>IF(N237="nulová",J237,0)</f>
        <v>0</v>
      </c>
      <c r="BJ237" s="17" t="s">
        <v>77</v>
      </c>
      <c r="BK237" s="143">
        <f>ROUND(I237*H237,2)</f>
        <v>0</v>
      </c>
      <c r="BL237" s="17" t="s">
        <v>140</v>
      </c>
      <c r="BM237" s="142" t="s">
        <v>256</v>
      </c>
    </row>
    <row r="238" spans="2:65" s="12" customFormat="1">
      <c r="B238" s="144"/>
      <c r="D238" s="145" t="s">
        <v>141</v>
      </c>
      <c r="E238" s="146" t="s">
        <v>1</v>
      </c>
      <c r="F238" s="147" t="s">
        <v>170</v>
      </c>
      <c r="H238" s="148">
        <v>70.947999999999993</v>
      </c>
      <c r="I238" s="149"/>
      <c r="L238" s="144"/>
      <c r="M238" s="150"/>
      <c r="T238" s="151"/>
      <c r="AT238" s="146" t="s">
        <v>141</v>
      </c>
      <c r="AU238" s="146" t="s">
        <v>81</v>
      </c>
      <c r="AV238" s="12" t="s">
        <v>81</v>
      </c>
      <c r="AW238" s="12" t="s">
        <v>30</v>
      </c>
      <c r="AX238" s="12" t="s">
        <v>73</v>
      </c>
      <c r="AY238" s="146" t="s">
        <v>133</v>
      </c>
    </row>
    <row r="239" spans="2:65" s="12" customFormat="1">
      <c r="B239" s="144"/>
      <c r="D239" s="145" t="s">
        <v>141</v>
      </c>
      <c r="E239" s="146" t="s">
        <v>1</v>
      </c>
      <c r="F239" s="147" t="s">
        <v>171</v>
      </c>
      <c r="H239" s="148">
        <v>71.753</v>
      </c>
      <c r="I239" s="149"/>
      <c r="L239" s="144"/>
      <c r="M239" s="150"/>
      <c r="T239" s="151"/>
      <c r="AT239" s="146" t="s">
        <v>141</v>
      </c>
      <c r="AU239" s="146" t="s">
        <v>81</v>
      </c>
      <c r="AV239" s="12" t="s">
        <v>81</v>
      </c>
      <c r="AW239" s="12" t="s">
        <v>30</v>
      </c>
      <c r="AX239" s="12" t="s">
        <v>73</v>
      </c>
      <c r="AY239" s="146" t="s">
        <v>133</v>
      </c>
    </row>
    <row r="240" spans="2:65" s="13" customFormat="1">
      <c r="B240" s="152"/>
      <c r="D240" s="145" t="s">
        <v>141</v>
      </c>
      <c r="E240" s="153" t="s">
        <v>1</v>
      </c>
      <c r="F240" s="154" t="s">
        <v>144</v>
      </c>
      <c r="H240" s="155">
        <v>142.70099999999999</v>
      </c>
      <c r="I240" s="156"/>
      <c r="L240" s="152"/>
      <c r="M240" s="157"/>
      <c r="T240" s="158"/>
      <c r="AT240" s="153" t="s">
        <v>141</v>
      </c>
      <c r="AU240" s="153" t="s">
        <v>81</v>
      </c>
      <c r="AV240" s="13" t="s">
        <v>140</v>
      </c>
      <c r="AW240" s="13" t="s">
        <v>30</v>
      </c>
      <c r="AX240" s="13" t="s">
        <v>77</v>
      </c>
      <c r="AY240" s="153" t="s">
        <v>133</v>
      </c>
    </row>
    <row r="241" spans="2:65" s="11" customFormat="1" ht="22.9" customHeight="1">
      <c r="B241" s="117"/>
      <c r="D241" s="118" t="s">
        <v>72</v>
      </c>
      <c r="E241" s="127" t="s">
        <v>258</v>
      </c>
      <c r="F241" s="127" t="s">
        <v>259</v>
      </c>
      <c r="I241" s="120"/>
      <c r="J241" s="128">
        <f>BK241</f>
        <v>0</v>
      </c>
      <c r="L241" s="117"/>
      <c r="M241" s="122"/>
      <c r="P241" s="123">
        <f>SUM(P242:P250)</f>
        <v>0</v>
      </c>
      <c r="R241" s="123">
        <f>SUM(R242:R250)</f>
        <v>0</v>
      </c>
      <c r="T241" s="124">
        <f>SUM(T242:T250)</f>
        <v>0</v>
      </c>
      <c r="AR241" s="118" t="s">
        <v>77</v>
      </c>
      <c r="AT241" s="125" t="s">
        <v>72</v>
      </c>
      <c r="AU241" s="125" t="s">
        <v>77</v>
      </c>
      <c r="AY241" s="118" t="s">
        <v>133</v>
      </c>
      <c r="BK241" s="126">
        <f>SUM(BK242:BK250)</f>
        <v>0</v>
      </c>
    </row>
    <row r="242" spans="2:65" s="1" customFormat="1" ht="24.2" customHeight="1">
      <c r="B242" s="129"/>
      <c r="C242" s="130" t="s">
        <v>260</v>
      </c>
      <c r="D242" s="130" t="s">
        <v>136</v>
      </c>
      <c r="E242" s="131" t="s">
        <v>261</v>
      </c>
      <c r="F242" s="132" t="s">
        <v>262</v>
      </c>
      <c r="G242" s="133" t="s">
        <v>263</v>
      </c>
      <c r="H242" s="134">
        <v>26.451000000000001</v>
      </c>
      <c r="I242" s="135"/>
      <c r="J242" s="136">
        <f>ROUND(I242*H242,2)</f>
        <v>0</v>
      </c>
      <c r="K242" s="137"/>
      <c r="L242" s="32"/>
      <c r="M242" s="138" t="s">
        <v>1</v>
      </c>
      <c r="N242" s="139" t="s">
        <v>38</v>
      </c>
      <c r="P242" s="140">
        <f>O242*H242</f>
        <v>0</v>
      </c>
      <c r="Q242" s="140">
        <v>0</v>
      </c>
      <c r="R242" s="140">
        <f>Q242*H242</f>
        <v>0</v>
      </c>
      <c r="S242" s="140">
        <v>0</v>
      </c>
      <c r="T242" s="141">
        <f>S242*H242</f>
        <v>0</v>
      </c>
      <c r="AR242" s="142" t="s">
        <v>140</v>
      </c>
      <c r="AT242" s="142" t="s">
        <v>136</v>
      </c>
      <c r="AU242" s="142" t="s">
        <v>81</v>
      </c>
      <c r="AY242" s="17" t="s">
        <v>133</v>
      </c>
      <c r="BE242" s="143">
        <f>IF(N242="základní",J242,0)</f>
        <v>0</v>
      </c>
      <c r="BF242" s="143">
        <f>IF(N242="snížená",J242,0)</f>
        <v>0</v>
      </c>
      <c r="BG242" s="143">
        <f>IF(N242="zákl. přenesená",J242,0)</f>
        <v>0</v>
      </c>
      <c r="BH242" s="143">
        <f>IF(N242="sníž. přenesená",J242,0)</f>
        <v>0</v>
      </c>
      <c r="BI242" s="143">
        <f>IF(N242="nulová",J242,0)</f>
        <v>0</v>
      </c>
      <c r="BJ242" s="17" t="s">
        <v>77</v>
      </c>
      <c r="BK242" s="143">
        <f>ROUND(I242*H242,2)</f>
        <v>0</v>
      </c>
      <c r="BL242" s="17" t="s">
        <v>140</v>
      </c>
      <c r="BM242" s="142" t="s">
        <v>264</v>
      </c>
    </row>
    <row r="243" spans="2:65" s="1" customFormat="1" ht="24.2" customHeight="1">
      <c r="B243" s="129"/>
      <c r="C243" s="130" t="s">
        <v>201</v>
      </c>
      <c r="D243" s="130" t="s">
        <v>136</v>
      </c>
      <c r="E243" s="131" t="s">
        <v>265</v>
      </c>
      <c r="F243" s="132" t="s">
        <v>266</v>
      </c>
      <c r="G243" s="133" t="s">
        <v>263</v>
      </c>
      <c r="H243" s="134">
        <v>26.451000000000001</v>
      </c>
      <c r="I243" s="135"/>
      <c r="J243" s="136">
        <f>ROUND(I243*H243,2)</f>
        <v>0</v>
      </c>
      <c r="K243" s="137"/>
      <c r="L243" s="32"/>
      <c r="M243" s="138" t="s">
        <v>1</v>
      </c>
      <c r="N243" s="139" t="s">
        <v>38</v>
      </c>
      <c r="P243" s="140">
        <f>O243*H243</f>
        <v>0</v>
      </c>
      <c r="Q243" s="140">
        <v>0</v>
      </c>
      <c r="R243" s="140">
        <f>Q243*H243</f>
        <v>0</v>
      </c>
      <c r="S243" s="140">
        <v>0</v>
      </c>
      <c r="T243" s="141">
        <f>S243*H243</f>
        <v>0</v>
      </c>
      <c r="AR243" s="142" t="s">
        <v>140</v>
      </c>
      <c r="AT243" s="142" t="s">
        <v>136</v>
      </c>
      <c r="AU243" s="142" t="s">
        <v>81</v>
      </c>
      <c r="AY243" s="17" t="s">
        <v>133</v>
      </c>
      <c r="BE243" s="143">
        <f>IF(N243="základní",J243,0)</f>
        <v>0</v>
      </c>
      <c r="BF243" s="143">
        <f>IF(N243="snížená",J243,0)</f>
        <v>0</v>
      </c>
      <c r="BG243" s="143">
        <f>IF(N243="zákl. přenesená",J243,0)</f>
        <v>0</v>
      </c>
      <c r="BH243" s="143">
        <f>IF(N243="sníž. přenesená",J243,0)</f>
        <v>0</v>
      </c>
      <c r="BI243" s="143">
        <f>IF(N243="nulová",J243,0)</f>
        <v>0</v>
      </c>
      <c r="BJ243" s="17" t="s">
        <v>77</v>
      </c>
      <c r="BK243" s="143">
        <f>ROUND(I243*H243,2)</f>
        <v>0</v>
      </c>
      <c r="BL243" s="17" t="s">
        <v>140</v>
      </c>
      <c r="BM243" s="142" t="s">
        <v>267</v>
      </c>
    </row>
    <row r="244" spans="2:65" s="1" customFormat="1" ht="24.2" customHeight="1">
      <c r="B244" s="129"/>
      <c r="C244" s="130" t="s">
        <v>268</v>
      </c>
      <c r="D244" s="130" t="s">
        <v>136</v>
      </c>
      <c r="E244" s="131" t="s">
        <v>269</v>
      </c>
      <c r="F244" s="132" t="s">
        <v>270</v>
      </c>
      <c r="G244" s="133" t="s">
        <v>263</v>
      </c>
      <c r="H244" s="134">
        <v>238.059</v>
      </c>
      <c r="I244" s="135"/>
      <c r="J244" s="136">
        <f>ROUND(I244*H244,2)</f>
        <v>0</v>
      </c>
      <c r="K244" s="137"/>
      <c r="L244" s="32"/>
      <c r="M244" s="138" t="s">
        <v>1</v>
      </c>
      <c r="N244" s="139" t="s">
        <v>38</v>
      </c>
      <c r="P244" s="140">
        <f>O244*H244</f>
        <v>0</v>
      </c>
      <c r="Q244" s="140">
        <v>0</v>
      </c>
      <c r="R244" s="140">
        <f>Q244*H244</f>
        <v>0</v>
      </c>
      <c r="S244" s="140">
        <v>0</v>
      </c>
      <c r="T244" s="141">
        <f>S244*H244</f>
        <v>0</v>
      </c>
      <c r="AR244" s="142" t="s">
        <v>140</v>
      </c>
      <c r="AT244" s="142" t="s">
        <v>136</v>
      </c>
      <c r="AU244" s="142" t="s">
        <v>81</v>
      </c>
      <c r="AY244" s="17" t="s">
        <v>133</v>
      </c>
      <c r="BE244" s="143">
        <f>IF(N244="základní",J244,0)</f>
        <v>0</v>
      </c>
      <c r="BF244" s="143">
        <f>IF(N244="snížená",J244,0)</f>
        <v>0</v>
      </c>
      <c r="BG244" s="143">
        <f>IF(N244="zákl. přenesená",J244,0)</f>
        <v>0</v>
      </c>
      <c r="BH244" s="143">
        <f>IF(N244="sníž. přenesená",J244,0)</f>
        <v>0</v>
      </c>
      <c r="BI244" s="143">
        <f>IF(N244="nulová",J244,0)</f>
        <v>0</v>
      </c>
      <c r="BJ244" s="17" t="s">
        <v>77</v>
      </c>
      <c r="BK244" s="143">
        <f>ROUND(I244*H244,2)</f>
        <v>0</v>
      </c>
      <c r="BL244" s="17" t="s">
        <v>140</v>
      </c>
      <c r="BM244" s="142" t="s">
        <v>271</v>
      </c>
    </row>
    <row r="245" spans="2:65" s="12" customFormat="1">
      <c r="B245" s="144"/>
      <c r="D245" s="145" t="s">
        <v>141</v>
      </c>
      <c r="E245" s="146" t="s">
        <v>1</v>
      </c>
      <c r="F245" s="147" t="s">
        <v>272</v>
      </c>
      <c r="H245" s="148">
        <v>238.059</v>
      </c>
      <c r="I245" s="149"/>
      <c r="L245" s="144"/>
      <c r="M245" s="150"/>
      <c r="T245" s="151"/>
      <c r="AT245" s="146" t="s">
        <v>141</v>
      </c>
      <c r="AU245" s="146" t="s">
        <v>81</v>
      </c>
      <c r="AV245" s="12" t="s">
        <v>81</v>
      </c>
      <c r="AW245" s="12" t="s">
        <v>30</v>
      </c>
      <c r="AX245" s="12" t="s">
        <v>73</v>
      </c>
      <c r="AY245" s="146" t="s">
        <v>133</v>
      </c>
    </row>
    <row r="246" spans="2:65" s="13" customFormat="1">
      <c r="B246" s="152"/>
      <c r="D246" s="145" t="s">
        <v>141</v>
      </c>
      <c r="E246" s="153" t="s">
        <v>1</v>
      </c>
      <c r="F246" s="154" t="s">
        <v>144</v>
      </c>
      <c r="H246" s="155">
        <v>238.059</v>
      </c>
      <c r="I246" s="156"/>
      <c r="L246" s="152"/>
      <c r="M246" s="157"/>
      <c r="T246" s="158"/>
      <c r="AT246" s="153" t="s">
        <v>141</v>
      </c>
      <c r="AU246" s="153" t="s">
        <v>81</v>
      </c>
      <c r="AV246" s="13" t="s">
        <v>140</v>
      </c>
      <c r="AW246" s="13" t="s">
        <v>30</v>
      </c>
      <c r="AX246" s="13" t="s">
        <v>77</v>
      </c>
      <c r="AY246" s="153" t="s">
        <v>133</v>
      </c>
    </row>
    <row r="247" spans="2:65" s="1" customFormat="1" ht="44.25" customHeight="1">
      <c r="B247" s="129"/>
      <c r="C247" s="130" t="s">
        <v>205</v>
      </c>
      <c r="D247" s="130" t="s">
        <v>136</v>
      </c>
      <c r="E247" s="131" t="s">
        <v>273</v>
      </c>
      <c r="F247" s="132" t="s">
        <v>274</v>
      </c>
      <c r="G247" s="133" t="s">
        <v>263</v>
      </c>
      <c r="H247" s="134">
        <v>26.451000000000001</v>
      </c>
      <c r="I247" s="135"/>
      <c r="J247" s="136">
        <f>ROUND(I247*H247,2)</f>
        <v>0</v>
      </c>
      <c r="K247" s="137"/>
      <c r="L247" s="32"/>
      <c r="M247" s="138" t="s">
        <v>1</v>
      </c>
      <c r="N247" s="139" t="s">
        <v>38</v>
      </c>
      <c r="P247" s="140">
        <f>O247*H247</f>
        <v>0</v>
      </c>
      <c r="Q247" s="140">
        <v>0</v>
      </c>
      <c r="R247" s="140">
        <f>Q247*H247</f>
        <v>0</v>
      </c>
      <c r="S247" s="140">
        <v>0</v>
      </c>
      <c r="T247" s="141">
        <f>S247*H247</f>
        <v>0</v>
      </c>
      <c r="AR247" s="142" t="s">
        <v>140</v>
      </c>
      <c r="AT247" s="142" t="s">
        <v>136</v>
      </c>
      <c r="AU247" s="142" t="s">
        <v>81</v>
      </c>
      <c r="AY247" s="17" t="s">
        <v>133</v>
      </c>
      <c r="BE247" s="143">
        <f>IF(N247="základní",J247,0)</f>
        <v>0</v>
      </c>
      <c r="BF247" s="143">
        <f>IF(N247="snížená",J247,0)</f>
        <v>0</v>
      </c>
      <c r="BG247" s="143">
        <f>IF(N247="zákl. přenesená",J247,0)</f>
        <v>0</v>
      </c>
      <c r="BH247" s="143">
        <f>IF(N247="sníž. přenesená",J247,0)</f>
        <v>0</v>
      </c>
      <c r="BI247" s="143">
        <f>IF(N247="nulová",J247,0)</f>
        <v>0</v>
      </c>
      <c r="BJ247" s="17" t="s">
        <v>77</v>
      </c>
      <c r="BK247" s="143">
        <f>ROUND(I247*H247,2)</f>
        <v>0</v>
      </c>
      <c r="BL247" s="17" t="s">
        <v>140</v>
      </c>
      <c r="BM247" s="142" t="s">
        <v>275</v>
      </c>
    </row>
    <row r="248" spans="2:65" s="1" customFormat="1" ht="21.75" customHeight="1">
      <c r="B248" s="129"/>
      <c r="C248" s="130" t="s">
        <v>276</v>
      </c>
      <c r="D248" s="130" t="s">
        <v>136</v>
      </c>
      <c r="E248" s="131" t="s">
        <v>277</v>
      </c>
      <c r="F248" s="132" t="s">
        <v>278</v>
      </c>
      <c r="G248" s="133" t="s">
        <v>263</v>
      </c>
      <c r="H248" s="134">
        <v>-0.48699999999999999</v>
      </c>
      <c r="I248" s="135"/>
      <c r="J248" s="136">
        <f>ROUND(I248*H248,2)</f>
        <v>0</v>
      </c>
      <c r="K248" s="137"/>
      <c r="L248" s="32"/>
      <c r="M248" s="138" t="s">
        <v>1</v>
      </c>
      <c r="N248" s="139" t="s">
        <v>38</v>
      </c>
      <c r="P248" s="140">
        <f>O248*H248</f>
        <v>0</v>
      </c>
      <c r="Q248" s="140">
        <v>0</v>
      </c>
      <c r="R248" s="140">
        <f>Q248*H248</f>
        <v>0</v>
      </c>
      <c r="S248" s="140">
        <v>0</v>
      </c>
      <c r="T248" s="141">
        <f>S248*H248</f>
        <v>0</v>
      </c>
      <c r="AR248" s="142" t="s">
        <v>140</v>
      </c>
      <c r="AT248" s="142" t="s">
        <v>136</v>
      </c>
      <c r="AU248" s="142" t="s">
        <v>81</v>
      </c>
      <c r="AY248" s="17" t="s">
        <v>133</v>
      </c>
      <c r="BE248" s="143">
        <f>IF(N248="základní",J248,0)</f>
        <v>0</v>
      </c>
      <c r="BF248" s="143">
        <f>IF(N248="snížená",J248,0)</f>
        <v>0</v>
      </c>
      <c r="BG248" s="143">
        <f>IF(N248="zákl. přenesená",J248,0)</f>
        <v>0</v>
      </c>
      <c r="BH248" s="143">
        <f>IF(N248="sníž. přenesená",J248,0)</f>
        <v>0</v>
      </c>
      <c r="BI248" s="143">
        <f>IF(N248="nulová",J248,0)</f>
        <v>0</v>
      </c>
      <c r="BJ248" s="17" t="s">
        <v>77</v>
      </c>
      <c r="BK248" s="143">
        <f>ROUND(I248*H248,2)</f>
        <v>0</v>
      </c>
      <c r="BL248" s="17" t="s">
        <v>140</v>
      </c>
      <c r="BM248" s="142" t="s">
        <v>279</v>
      </c>
    </row>
    <row r="249" spans="2:65" s="12" customFormat="1">
      <c r="B249" s="144"/>
      <c r="D249" s="145" t="s">
        <v>141</v>
      </c>
      <c r="E249" s="146" t="s">
        <v>1</v>
      </c>
      <c r="F249" s="147" t="s">
        <v>280</v>
      </c>
      <c r="H249" s="148">
        <v>-0.48699999999999999</v>
      </c>
      <c r="I249" s="149"/>
      <c r="L249" s="144"/>
      <c r="M249" s="150"/>
      <c r="T249" s="151"/>
      <c r="AT249" s="146" t="s">
        <v>141</v>
      </c>
      <c r="AU249" s="146" t="s">
        <v>81</v>
      </c>
      <c r="AV249" s="12" t="s">
        <v>81</v>
      </c>
      <c r="AW249" s="12" t="s">
        <v>30</v>
      </c>
      <c r="AX249" s="12" t="s">
        <v>73</v>
      </c>
      <c r="AY249" s="146" t="s">
        <v>133</v>
      </c>
    </row>
    <row r="250" spans="2:65" s="13" customFormat="1">
      <c r="B250" s="152"/>
      <c r="D250" s="145" t="s">
        <v>141</v>
      </c>
      <c r="E250" s="153" t="s">
        <v>1</v>
      </c>
      <c r="F250" s="154" t="s">
        <v>144</v>
      </c>
      <c r="H250" s="155">
        <v>-0.48699999999999999</v>
      </c>
      <c r="I250" s="156"/>
      <c r="L250" s="152"/>
      <c r="M250" s="157"/>
      <c r="T250" s="158"/>
      <c r="AT250" s="153" t="s">
        <v>141</v>
      </c>
      <c r="AU250" s="153" t="s">
        <v>81</v>
      </c>
      <c r="AV250" s="13" t="s">
        <v>140</v>
      </c>
      <c r="AW250" s="13" t="s">
        <v>30</v>
      </c>
      <c r="AX250" s="13" t="s">
        <v>77</v>
      </c>
      <c r="AY250" s="153" t="s">
        <v>133</v>
      </c>
    </row>
    <row r="251" spans="2:65" s="11" customFormat="1" ht="22.9" customHeight="1">
      <c r="B251" s="117"/>
      <c r="D251" s="118" t="s">
        <v>72</v>
      </c>
      <c r="E251" s="127" t="s">
        <v>281</v>
      </c>
      <c r="F251" s="127" t="s">
        <v>282</v>
      </c>
      <c r="I251" s="120"/>
      <c r="J251" s="128">
        <f>BK251</f>
        <v>0</v>
      </c>
      <c r="L251" s="117"/>
      <c r="M251" s="122"/>
      <c r="P251" s="123">
        <f>P252</f>
        <v>0</v>
      </c>
      <c r="R251" s="123">
        <f>R252</f>
        <v>0</v>
      </c>
      <c r="T251" s="124">
        <f>T252</f>
        <v>0</v>
      </c>
      <c r="AR251" s="118" t="s">
        <v>77</v>
      </c>
      <c r="AT251" s="125" t="s">
        <v>72</v>
      </c>
      <c r="AU251" s="125" t="s">
        <v>77</v>
      </c>
      <c r="AY251" s="118" t="s">
        <v>133</v>
      </c>
      <c r="BK251" s="126">
        <f>BK252</f>
        <v>0</v>
      </c>
    </row>
    <row r="252" spans="2:65" s="1" customFormat="1" ht="21.75" customHeight="1">
      <c r="B252" s="129"/>
      <c r="C252" s="130" t="s">
        <v>209</v>
      </c>
      <c r="D252" s="130" t="s">
        <v>136</v>
      </c>
      <c r="E252" s="131" t="s">
        <v>283</v>
      </c>
      <c r="F252" s="132" t="s">
        <v>284</v>
      </c>
      <c r="G252" s="133" t="s">
        <v>263</v>
      </c>
      <c r="H252" s="134">
        <v>14.763</v>
      </c>
      <c r="I252" s="135"/>
      <c r="J252" s="136">
        <f>ROUND(I252*H252,2)</f>
        <v>0</v>
      </c>
      <c r="K252" s="137"/>
      <c r="L252" s="32"/>
      <c r="M252" s="138" t="s">
        <v>1</v>
      </c>
      <c r="N252" s="139" t="s">
        <v>38</v>
      </c>
      <c r="P252" s="140">
        <f>O252*H252</f>
        <v>0</v>
      </c>
      <c r="Q252" s="140">
        <v>0</v>
      </c>
      <c r="R252" s="140">
        <f>Q252*H252</f>
        <v>0</v>
      </c>
      <c r="S252" s="140">
        <v>0</v>
      </c>
      <c r="T252" s="141">
        <f>S252*H252</f>
        <v>0</v>
      </c>
      <c r="AR252" s="142" t="s">
        <v>140</v>
      </c>
      <c r="AT252" s="142" t="s">
        <v>136</v>
      </c>
      <c r="AU252" s="142" t="s">
        <v>81</v>
      </c>
      <c r="AY252" s="17" t="s">
        <v>133</v>
      </c>
      <c r="BE252" s="143">
        <f>IF(N252="základní",J252,0)</f>
        <v>0</v>
      </c>
      <c r="BF252" s="143">
        <f>IF(N252="snížená",J252,0)</f>
        <v>0</v>
      </c>
      <c r="BG252" s="143">
        <f>IF(N252="zákl. přenesená",J252,0)</f>
        <v>0</v>
      </c>
      <c r="BH252" s="143">
        <f>IF(N252="sníž. přenesená",J252,0)</f>
        <v>0</v>
      </c>
      <c r="BI252" s="143">
        <f>IF(N252="nulová",J252,0)</f>
        <v>0</v>
      </c>
      <c r="BJ252" s="17" t="s">
        <v>77</v>
      </c>
      <c r="BK252" s="143">
        <f>ROUND(I252*H252,2)</f>
        <v>0</v>
      </c>
      <c r="BL252" s="17" t="s">
        <v>140</v>
      </c>
      <c r="BM252" s="142" t="s">
        <v>197</v>
      </c>
    </row>
    <row r="253" spans="2:65" s="11" customFormat="1" ht="25.9" customHeight="1">
      <c r="B253" s="117"/>
      <c r="D253" s="118" t="s">
        <v>72</v>
      </c>
      <c r="E253" s="119" t="s">
        <v>285</v>
      </c>
      <c r="F253" s="119" t="s">
        <v>286</v>
      </c>
      <c r="I253" s="120"/>
      <c r="J253" s="121">
        <f>BK253</f>
        <v>0</v>
      </c>
      <c r="L253" s="117"/>
      <c r="M253" s="122"/>
      <c r="P253" s="123">
        <f>P254+P272+P289+P313+P317+P325+P329+P368+P382+P386+P414+P443+P450</f>
        <v>0</v>
      </c>
      <c r="R253" s="123">
        <f>R254+R272+R289+R313+R317+R325+R329+R368+R382+R386+R414+R443+R450</f>
        <v>1.3747119000000001</v>
      </c>
      <c r="T253" s="124">
        <f>T254+T272+T289+T313+T317+T325+T329+T368+T382+T386+T414+T443+T450</f>
        <v>0</v>
      </c>
      <c r="AR253" s="118" t="s">
        <v>81</v>
      </c>
      <c r="AT253" s="125" t="s">
        <v>72</v>
      </c>
      <c r="AU253" s="125" t="s">
        <v>73</v>
      </c>
      <c r="AY253" s="118" t="s">
        <v>133</v>
      </c>
      <c r="BK253" s="126">
        <f>BK254+BK272+BK289+BK313+BK317+BK325+BK329+BK368+BK382+BK386+BK414+BK443+BK450</f>
        <v>0</v>
      </c>
    </row>
    <row r="254" spans="2:65" s="11" customFormat="1" ht="22.9" customHeight="1">
      <c r="B254" s="117"/>
      <c r="D254" s="118" t="s">
        <v>72</v>
      </c>
      <c r="E254" s="127" t="s">
        <v>287</v>
      </c>
      <c r="F254" s="127" t="s">
        <v>288</v>
      </c>
      <c r="I254" s="120"/>
      <c r="J254" s="128">
        <f>BK254</f>
        <v>0</v>
      </c>
      <c r="L254" s="117"/>
      <c r="M254" s="122"/>
      <c r="P254" s="123">
        <f>SUM(P255:P271)</f>
        <v>0</v>
      </c>
      <c r="R254" s="123">
        <f>SUM(R255:R271)</f>
        <v>1.9E-2</v>
      </c>
      <c r="T254" s="124">
        <f>SUM(T255:T271)</f>
        <v>0</v>
      </c>
      <c r="AR254" s="118" t="s">
        <v>81</v>
      </c>
      <c r="AT254" s="125" t="s">
        <v>72</v>
      </c>
      <c r="AU254" s="125" t="s">
        <v>77</v>
      </c>
      <c r="AY254" s="118" t="s">
        <v>133</v>
      </c>
      <c r="BK254" s="126">
        <f>SUM(BK255:BK271)</f>
        <v>0</v>
      </c>
    </row>
    <row r="255" spans="2:65" s="1" customFormat="1" ht="16.5" customHeight="1">
      <c r="B255" s="129"/>
      <c r="C255" s="130" t="s">
        <v>289</v>
      </c>
      <c r="D255" s="130" t="s">
        <v>136</v>
      </c>
      <c r="E255" s="131" t="s">
        <v>290</v>
      </c>
      <c r="F255" s="132" t="s">
        <v>291</v>
      </c>
      <c r="G255" s="133" t="s">
        <v>147</v>
      </c>
      <c r="H255" s="134">
        <v>8</v>
      </c>
      <c r="I255" s="135"/>
      <c r="J255" s="136">
        <f>ROUND(I255*H255,2)</f>
        <v>0</v>
      </c>
      <c r="K255" s="137"/>
      <c r="L255" s="32"/>
      <c r="M255" s="138" t="s">
        <v>1</v>
      </c>
      <c r="N255" s="139" t="s">
        <v>38</v>
      </c>
      <c r="P255" s="140">
        <f>O255*H255</f>
        <v>0</v>
      </c>
      <c r="Q255" s="140">
        <v>0</v>
      </c>
      <c r="R255" s="140">
        <f>Q255*H255</f>
        <v>0</v>
      </c>
      <c r="S255" s="140">
        <v>0</v>
      </c>
      <c r="T255" s="141">
        <f>S255*H255</f>
        <v>0</v>
      </c>
      <c r="AR255" s="142" t="s">
        <v>175</v>
      </c>
      <c r="AT255" s="142" t="s">
        <v>136</v>
      </c>
      <c r="AU255" s="142" t="s">
        <v>81</v>
      </c>
      <c r="AY255" s="17" t="s">
        <v>133</v>
      </c>
      <c r="BE255" s="143">
        <f>IF(N255="základní",J255,0)</f>
        <v>0</v>
      </c>
      <c r="BF255" s="143">
        <f>IF(N255="snížená",J255,0)</f>
        <v>0</v>
      </c>
      <c r="BG255" s="143">
        <f>IF(N255="zákl. přenesená",J255,0)</f>
        <v>0</v>
      </c>
      <c r="BH255" s="143">
        <f>IF(N255="sníž. přenesená",J255,0)</f>
        <v>0</v>
      </c>
      <c r="BI255" s="143">
        <f>IF(N255="nulová",J255,0)</f>
        <v>0</v>
      </c>
      <c r="BJ255" s="17" t="s">
        <v>77</v>
      </c>
      <c r="BK255" s="143">
        <f>ROUND(I255*H255,2)</f>
        <v>0</v>
      </c>
      <c r="BL255" s="17" t="s">
        <v>175</v>
      </c>
      <c r="BM255" s="142" t="s">
        <v>292</v>
      </c>
    </row>
    <row r="256" spans="2:65" s="1" customFormat="1" ht="16.5" customHeight="1">
      <c r="B256" s="129"/>
      <c r="C256" s="130" t="s">
        <v>215</v>
      </c>
      <c r="D256" s="130" t="s">
        <v>136</v>
      </c>
      <c r="E256" s="131" t="s">
        <v>293</v>
      </c>
      <c r="F256" s="132" t="s">
        <v>294</v>
      </c>
      <c r="G256" s="133" t="s">
        <v>242</v>
      </c>
      <c r="H256" s="134">
        <v>19.100000000000001</v>
      </c>
      <c r="I256" s="135"/>
      <c r="J256" s="136">
        <f>ROUND(I256*H256,2)</f>
        <v>0</v>
      </c>
      <c r="K256" s="137"/>
      <c r="L256" s="32"/>
      <c r="M256" s="138" t="s">
        <v>1</v>
      </c>
      <c r="N256" s="139" t="s">
        <v>38</v>
      </c>
      <c r="P256" s="140">
        <f>O256*H256</f>
        <v>0</v>
      </c>
      <c r="Q256" s="140">
        <v>0</v>
      </c>
      <c r="R256" s="140">
        <f>Q256*H256</f>
        <v>0</v>
      </c>
      <c r="S256" s="140">
        <v>0</v>
      </c>
      <c r="T256" s="141">
        <f>S256*H256</f>
        <v>0</v>
      </c>
      <c r="AR256" s="142" t="s">
        <v>175</v>
      </c>
      <c r="AT256" s="142" t="s">
        <v>136</v>
      </c>
      <c r="AU256" s="142" t="s">
        <v>81</v>
      </c>
      <c r="AY256" s="17" t="s">
        <v>133</v>
      </c>
      <c r="BE256" s="143">
        <f>IF(N256="základní",J256,0)</f>
        <v>0</v>
      </c>
      <c r="BF256" s="143">
        <f>IF(N256="snížená",J256,0)</f>
        <v>0</v>
      </c>
      <c r="BG256" s="143">
        <f>IF(N256="zákl. přenesená",J256,0)</f>
        <v>0</v>
      </c>
      <c r="BH256" s="143">
        <f>IF(N256="sníž. přenesená",J256,0)</f>
        <v>0</v>
      </c>
      <c r="BI256" s="143">
        <f>IF(N256="nulová",J256,0)</f>
        <v>0</v>
      </c>
      <c r="BJ256" s="17" t="s">
        <v>77</v>
      </c>
      <c r="BK256" s="143">
        <f>ROUND(I256*H256,2)</f>
        <v>0</v>
      </c>
      <c r="BL256" s="17" t="s">
        <v>175</v>
      </c>
      <c r="BM256" s="142" t="s">
        <v>295</v>
      </c>
    </row>
    <row r="257" spans="2:65" s="12" customFormat="1">
      <c r="B257" s="144"/>
      <c r="D257" s="145" t="s">
        <v>141</v>
      </c>
      <c r="E257" s="146" t="s">
        <v>1</v>
      </c>
      <c r="F257" s="147" t="s">
        <v>296</v>
      </c>
      <c r="H257" s="148">
        <v>19.100000000000001</v>
      </c>
      <c r="I257" s="149"/>
      <c r="L257" s="144"/>
      <c r="M257" s="150"/>
      <c r="T257" s="151"/>
      <c r="AT257" s="146" t="s">
        <v>141</v>
      </c>
      <c r="AU257" s="146" t="s">
        <v>81</v>
      </c>
      <c r="AV257" s="12" t="s">
        <v>81</v>
      </c>
      <c r="AW257" s="12" t="s">
        <v>30</v>
      </c>
      <c r="AX257" s="12" t="s">
        <v>73</v>
      </c>
      <c r="AY257" s="146" t="s">
        <v>133</v>
      </c>
    </row>
    <row r="258" spans="2:65" s="13" customFormat="1">
      <c r="B258" s="152"/>
      <c r="D258" s="145" t="s">
        <v>141</v>
      </c>
      <c r="E258" s="153" t="s">
        <v>1</v>
      </c>
      <c r="F258" s="154" t="s">
        <v>144</v>
      </c>
      <c r="H258" s="155">
        <v>19.100000000000001</v>
      </c>
      <c r="I258" s="156"/>
      <c r="L258" s="152"/>
      <c r="M258" s="157"/>
      <c r="T258" s="158"/>
      <c r="AT258" s="153" t="s">
        <v>141</v>
      </c>
      <c r="AU258" s="153" t="s">
        <v>81</v>
      </c>
      <c r="AV258" s="13" t="s">
        <v>140</v>
      </c>
      <c r="AW258" s="13" t="s">
        <v>30</v>
      </c>
      <c r="AX258" s="13" t="s">
        <v>77</v>
      </c>
      <c r="AY258" s="153" t="s">
        <v>133</v>
      </c>
    </row>
    <row r="259" spans="2:65" s="1" customFormat="1" ht="16.5" customHeight="1">
      <c r="B259" s="129"/>
      <c r="C259" s="130" t="s">
        <v>297</v>
      </c>
      <c r="D259" s="130" t="s">
        <v>136</v>
      </c>
      <c r="E259" s="131" t="s">
        <v>298</v>
      </c>
      <c r="F259" s="132" t="s">
        <v>299</v>
      </c>
      <c r="G259" s="133" t="s">
        <v>242</v>
      </c>
      <c r="H259" s="134">
        <v>12</v>
      </c>
      <c r="I259" s="135"/>
      <c r="J259" s="136">
        <f>ROUND(I259*H259,2)</f>
        <v>0</v>
      </c>
      <c r="K259" s="137"/>
      <c r="L259" s="32"/>
      <c r="M259" s="138" t="s">
        <v>1</v>
      </c>
      <c r="N259" s="139" t="s">
        <v>38</v>
      </c>
      <c r="P259" s="140">
        <f>O259*H259</f>
        <v>0</v>
      </c>
      <c r="Q259" s="140">
        <v>0</v>
      </c>
      <c r="R259" s="140">
        <f>Q259*H259</f>
        <v>0</v>
      </c>
      <c r="S259" s="140">
        <v>0</v>
      </c>
      <c r="T259" s="141">
        <f>S259*H259</f>
        <v>0</v>
      </c>
      <c r="AR259" s="142" t="s">
        <v>175</v>
      </c>
      <c r="AT259" s="142" t="s">
        <v>136</v>
      </c>
      <c r="AU259" s="142" t="s">
        <v>81</v>
      </c>
      <c r="AY259" s="17" t="s">
        <v>133</v>
      </c>
      <c r="BE259" s="143">
        <f>IF(N259="základní",J259,0)</f>
        <v>0</v>
      </c>
      <c r="BF259" s="143">
        <f>IF(N259="snížená",J259,0)</f>
        <v>0</v>
      </c>
      <c r="BG259" s="143">
        <f>IF(N259="zákl. přenesená",J259,0)</f>
        <v>0</v>
      </c>
      <c r="BH259" s="143">
        <f>IF(N259="sníž. přenesená",J259,0)</f>
        <v>0</v>
      </c>
      <c r="BI259" s="143">
        <f>IF(N259="nulová",J259,0)</f>
        <v>0</v>
      </c>
      <c r="BJ259" s="17" t="s">
        <v>77</v>
      </c>
      <c r="BK259" s="143">
        <f>ROUND(I259*H259,2)</f>
        <v>0</v>
      </c>
      <c r="BL259" s="17" t="s">
        <v>175</v>
      </c>
      <c r="BM259" s="142" t="s">
        <v>300</v>
      </c>
    </row>
    <row r="260" spans="2:65" s="12" customFormat="1">
      <c r="B260" s="144"/>
      <c r="D260" s="145" t="s">
        <v>141</v>
      </c>
      <c r="E260" s="146" t="s">
        <v>1</v>
      </c>
      <c r="F260" s="147" t="s">
        <v>301</v>
      </c>
      <c r="H260" s="148">
        <v>12</v>
      </c>
      <c r="I260" s="149"/>
      <c r="L260" s="144"/>
      <c r="M260" s="150"/>
      <c r="T260" s="151"/>
      <c r="AT260" s="146" t="s">
        <v>141</v>
      </c>
      <c r="AU260" s="146" t="s">
        <v>81</v>
      </c>
      <c r="AV260" s="12" t="s">
        <v>81</v>
      </c>
      <c r="AW260" s="12" t="s">
        <v>30</v>
      </c>
      <c r="AX260" s="12" t="s">
        <v>73</v>
      </c>
      <c r="AY260" s="146" t="s">
        <v>133</v>
      </c>
    </row>
    <row r="261" spans="2:65" s="13" customFormat="1">
      <c r="B261" s="152"/>
      <c r="D261" s="145" t="s">
        <v>141</v>
      </c>
      <c r="E261" s="153" t="s">
        <v>1</v>
      </c>
      <c r="F261" s="154" t="s">
        <v>144</v>
      </c>
      <c r="H261" s="155">
        <v>12</v>
      </c>
      <c r="I261" s="156"/>
      <c r="L261" s="152"/>
      <c r="M261" s="157"/>
      <c r="T261" s="158"/>
      <c r="AT261" s="153" t="s">
        <v>141</v>
      </c>
      <c r="AU261" s="153" t="s">
        <v>81</v>
      </c>
      <c r="AV261" s="13" t="s">
        <v>140</v>
      </c>
      <c r="AW261" s="13" t="s">
        <v>30</v>
      </c>
      <c r="AX261" s="13" t="s">
        <v>77</v>
      </c>
      <c r="AY261" s="153" t="s">
        <v>133</v>
      </c>
    </row>
    <row r="262" spans="2:65" s="1" customFormat="1" ht="16.5" customHeight="1">
      <c r="B262" s="129"/>
      <c r="C262" s="130" t="s">
        <v>220</v>
      </c>
      <c r="D262" s="130" t="s">
        <v>136</v>
      </c>
      <c r="E262" s="131" t="s">
        <v>302</v>
      </c>
      <c r="F262" s="132" t="s">
        <v>303</v>
      </c>
      <c r="G262" s="133" t="s">
        <v>242</v>
      </c>
      <c r="H262" s="134">
        <v>10</v>
      </c>
      <c r="I262" s="135"/>
      <c r="J262" s="136">
        <f>ROUND(I262*H262,2)</f>
        <v>0</v>
      </c>
      <c r="K262" s="137"/>
      <c r="L262" s="32"/>
      <c r="M262" s="138" t="s">
        <v>1</v>
      </c>
      <c r="N262" s="139" t="s">
        <v>38</v>
      </c>
      <c r="P262" s="140">
        <f>O262*H262</f>
        <v>0</v>
      </c>
      <c r="Q262" s="140">
        <v>1.9E-3</v>
      </c>
      <c r="R262" s="140">
        <f>Q262*H262</f>
        <v>1.9E-2</v>
      </c>
      <c r="S262" s="140">
        <v>0</v>
      </c>
      <c r="T262" s="141">
        <f>S262*H262</f>
        <v>0</v>
      </c>
      <c r="AR262" s="142" t="s">
        <v>175</v>
      </c>
      <c r="AT262" s="142" t="s">
        <v>136</v>
      </c>
      <c r="AU262" s="142" t="s">
        <v>81</v>
      </c>
      <c r="AY262" s="17" t="s">
        <v>133</v>
      </c>
      <c r="BE262" s="143">
        <f>IF(N262="základní",J262,0)</f>
        <v>0</v>
      </c>
      <c r="BF262" s="143">
        <f>IF(N262="snížená",J262,0)</f>
        <v>0</v>
      </c>
      <c r="BG262" s="143">
        <f>IF(N262="zákl. přenesená",J262,0)</f>
        <v>0</v>
      </c>
      <c r="BH262" s="143">
        <f>IF(N262="sníž. přenesená",J262,0)</f>
        <v>0</v>
      </c>
      <c r="BI262" s="143">
        <f>IF(N262="nulová",J262,0)</f>
        <v>0</v>
      </c>
      <c r="BJ262" s="17" t="s">
        <v>77</v>
      </c>
      <c r="BK262" s="143">
        <f>ROUND(I262*H262,2)</f>
        <v>0</v>
      </c>
      <c r="BL262" s="17" t="s">
        <v>175</v>
      </c>
      <c r="BM262" s="142" t="s">
        <v>304</v>
      </c>
    </row>
    <row r="263" spans="2:65" s="12" customFormat="1">
      <c r="B263" s="144"/>
      <c r="D263" s="145" t="s">
        <v>141</v>
      </c>
      <c r="E263" s="146" t="s">
        <v>1</v>
      </c>
      <c r="F263" s="147" t="s">
        <v>305</v>
      </c>
      <c r="H263" s="148">
        <v>10</v>
      </c>
      <c r="I263" s="149"/>
      <c r="L263" s="144"/>
      <c r="M263" s="150"/>
      <c r="T263" s="151"/>
      <c r="AT263" s="146" t="s">
        <v>141</v>
      </c>
      <c r="AU263" s="146" t="s">
        <v>81</v>
      </c>
      <c r="AV263" s="12" t="s">
        <v>81</v>
      </c>
      <c r="AW263" s="12" t="s">
        <v>30</v>
      </c>
      <c r="AX263" s="12" t="s">
        <v>73</v>
      </c>
      <c r="AY263" s="146" t="s">
        <v>133</v>
      </c>
    </row>
    <row r="264" spans="2:65" s="13" customFormat="1">
      <c r="B264" s="152"/>
      <c r="D264" s="145" t="s">
        <v>141</v>
      </c>
      <c r="E264" s="153" t="s">
        <v>1</v>
      </c>
      <c r="F264" s="154" t="s">
        <v>144</v>
      </c>
      <c r="H264" s="155">
        <v>10</v>
      </c>
      <c r="I264" s="156"/>
      <c r="L264" s="152"/>
      <c r="M264" s="157"/>
      <c r="T264" s="158"/>
      <c r="AT264" s="153" t="s">
        <v>141</v>
      </c>
      <c r="AU264" s="153" t="s">
        <v>81</v>
      </c>
      <c r="AV264" s="13" t="s">
        <v>140</v>
      </c>
      <c r="AW264" s="13" t="s">
        <v>30</v>
      </c>
      <c r="AX264" s="13" t="s">
        <v>77</v>
      </c>
      <c r="AY264" s="153" t="s">
        <v>133</v>
      </c>
    </row>
    <row r="265" spans="2:65" s="1" customFormat="1" ht="21.75" customHeight="1">
      <c r="B265" s="129"/>
      <c r="C265" s="130" t="s">
        <v>306</v>
      </c>
      <c r="D265" s="130" t="s">
        <v>136</v>
      </c>
      <c r="E265" s="131" t="s">
        <v>307</v>
      </c>
      <c r="F265" s="132" t="s">
        <v>308</v>
      </c>
      <c r="G265" s="133" t="s">
        <v>242</v>
      </c>
      <c r="H265" s="134">
        <v>41.1</v>
      </c>
      <c r="I265" s="135"/>
      <c r="J265" s="136">
        <f>ROUND(I265*H265,2)</f>
        <v>0</v>
      </c>
      <c r="K265" s="137"/>
      <c r="L265" s="32"/>
      <c r="M265" s="138" t="s">
        <v>1</v>
      </c>
      <c r="N265" s="139" t="s">
        <v>38</v>
      </c>
      <c r="P265" s="140">
        <f>O265*H265</f>
        <v>0</v>
      </c>
      <c r="Q265" s="140">
        <v>0</v>
      </c>
      <c r="R265" s="140">
        <f>Q265*H265</f>
        <v>0</v>
      </c>
      <c r="S265" s="140">
        <v>0</v>
      </c>
      <c r="T265" s="141">
        <f>S265*H265</f>
        <v>0</v>
      </c>
      <c r="AR265" s="142" t="s">
        <v>175</v>
      </c>
      <c r="AT265" s="142" t="s">
        <v>136</v>
      </c>
      <c r="AU265" s="142" t="s">
        <v>81</v>
      </c>
      <c r="AY265" s="17" t="s">
        <v>133</v>
      </c>
      <c r="BE265" s="143">
        <f>IF(N265="základní",J265,0)</f>
        <v>0</v>
      </c>
      <c r="BF265" s="143">
        <f>IF(N265="snížená",J265,0)</f>
        <v>0</v>
      </c>
      <c r="BG265" s="143">
        <f>IF(N265="zákl. přenesená",J265,0)</f>
        <v>0</v>
      </c>
      <c r="BH265" s="143">
        <f>IF(N265="sníž. přenesená",J265,0)</f>
        <v>0</v>
      </c>
      <c r="BI265" s="143">
        <f>IF(N265="nulová",J265,0)</f>
        <v>0</v>
      </c>
      <c r="BJ265" s="17" t="s">
        <v>77</v>
      </c>
      <c r="BK265" s="143">
        <f>ROUND(I265*H265,2)</f>
        <v>0</v>
      </c>
      <c r="BL265" s="17" t="s">
        <v>175</v>
      </c>
      <c r="BM265" s="142" t="s">
        <v>309</v>
      </c>
    </row>
    <row r="266" spans="2:65" s="12" customFormat="1">
      <c r="B266" s="144"/>
      <c r="D266" s="145" t="s">
        <v>141</v>
      </c>
      <c r="E266" s="146" t="s">
        <v>1</v>
      </c>
      <c r="F266" s="147" t="s">
        <v>310</v>
      </c>
      <c r="H266" s="148">
        <v>41.1</v>
      </c>
      <c r="I266" s="149"/>
      <c r="L266" s="144"/>
      <c r="M266" s="150"/>
      <c r="T266" s="151"/>
      <c r="AT266" s="146" t="s">
        <v>141</v>
      </c>
      <c r="AU266" s="146" t="s">
        <v>81</v>
      </c>
      <c r="AV266" s="12" t="s">
        <v>81</v>
      </c>
      <c r="AW266" s="12" t="s">
        <v>30</v>
      </c>
      <c r="AX266" s="12" t="s">
        <v>73</v>
      </c>
      <c r="AY266" s="146" t="s">
        <v>133</v>
      </c>
    </row>
    <row r="267" spans="2:65" s="13" customFormat="1">
      <c r="B267" s="152"/>
      <c r="D267" s="145" t="s">
        <v>141</v>
      </c>
      <c r="E267" s="153" t="s">
        <v>1</v>
      </c>
      <c r="F267" s="154" t="s">
        <v>144</v>
      </c>
      <c r="H267" s="155">
        <v>41.1</v>
      </c>
      <c r="I267" s="156"/>
      <c r="L267" s="152"/>
      <c r="M267" s="157"/>
      <c r="T267" s="158"/>
      <c r="AT267" s="153" t="s">
        <v>141</v>
      </c>
      <c r="AU267" s="153" t="s">
        <v>81</v>
      </c>
      <c r="AV267" s="13" t="s">
        <v>140</v>
      </c>
      <c r="AW267" s="13" t="s">
        <v>30</v>
      </c>
      <c r="AX267" s="13" t="s">
        <v>77</v>
      </c>
      <c r="AY267" s="153" t="s">
        <v>133</v>
      </c>
    </row>
    <row r="268" spans="2:65" s="1" customFormat="1" ht="21.75" customHeight="1">
      <c r="B268" s="129"/>
      <c r="C268" s="130" t="s">
        <v>226</v>
      </c>
      <c r="D268" s="130" t="s">
        <v>136</v>
      </c>
      <c r="E268" s="131" t="s">
        <v>311</v>
      </c>
      <c r="F268" s="132" t="s">
        <v>312</v>
      </c>
      <c r="G268" s="133" t="s">
        <v>313</v>
      </c>
      <c r="H268" s="134">
        <v>30</v>
      </c>
      <c r="I268" s="135"/>
      <c r="J268" s="136">
        <f>ROUND(I268*H268,2)</f>
        <v>0</v>
      </c>
      <c r="K268" s="137"/>
      <c r="L268" s="32"/>
      <c r="M268" s="138" t="s">
        <v>1</v>
      </c>
      <c r="N268" s="139" t="s">
        <v>38</v>
      </c>
      <c r="P268" s="140">
        <f>O268*H268</f>
        <v>0</v>
      </c>
      <c r="Q268" s="140">
        <v>0</v>
      </c>
      <c r="R268" s="140">
        <f>Q268*H268</f>
        <v>0</v>
      </c>
      <c r="S268" s="140">
        <v>0</v>
      </c>
      <c r="T268" s="141">
        <f>S268*H268</f>
        <v>0</v>
      </c>
      <c r="AR268" s="142" t="s">
        <v>175</v>
      </c>
      <c r="AT268" s="142" t="s">
        <v>136</v>
      </c>
      <c r="AU268" s="142" t="s">
        <v>81</v>
      </c>
      <c r="AY268" s="17" t="s">
        <v>133</v>
      </c>
      <c r="BE268" s="143">
        <f>IF(N268="základní",J268,0)</f>
        <v>0</v>
      </c>
      <c r="BF268" s="143">
        <f>IF(N268="snížená",J268,0)</f>
        <v>0</v>
      </c>
      <c r="BG268" s="143">
        <f>IF(N268="zákl. přenesená",J268,0)</f>
        <v>0</v>
      </c>
      <c r="BH268" s="143">
        <f>IF(N268="sníž. přenesená",J268,0)</f>
        <v>0</v>
      </c>
      <c r="BI268" s="143">
        <f>IF(N268="nulová",J268,0)</f>
        <v>0</v>
      </c>
      <c r="BJ268" s="17" t="s">
        <v>77</v>
      </c>
      <c r="BK268" s="143">
        <f>ROUND(I268*H268,2)</f>
        <v>0</v>
      </c>
      <c r="BL268" s="17" t="s">
        <v>175</v>
      </c>
      <c r="BM268" s="142" t="s">
        <v>314</v>
      </c>
    </row>
    <row r="269" spans="2:65" s="12" customFormat="1">
      <c r="B269" s="144"/>
      <c r="D269" s="145" t="s">
        <v>141</v>
      </c>
      <c r="E269" s="146" t="s">
        <v>1</v>
      </c>
      <c r="F269" s="147" t="s">
        <v>315</v>
      </c>
      <c r="H269" s="148">
        <v>30</v>
      </c>
      <c r="I269" s="149"/>
      <c r="L269" s="144"/>
      <c r="M269" s="150"/>
      <c r="T269" s="151"/>
      <c r="AT269" s="146" t="s">
        <v>141</v>
      </c>
      <c r="AU269" s="146" t="s">
        <v>81</v>
      </c>
      <c r="AV269" s="12" t="s">
        <v>81</v>
      </c>
      <c r="AW269" s="12" t="s">
        <v>30</v>
      </c>
      <c r="AX269" s="12" t="s">
        <v>73</v>
      </c>
      <c r="AY269" s="146" t="s">
        <v>133</v>
      </c>
    </row>
    <row r="270" spans="2:65" s="13" customFormat="1">
      <c r="B270" s="152"/>
      <c r="D270" s="145" t="s">
        <v>141</v>
      </c>
      <c r="E270" s="153" t="s">
        <v>1</v>
      </c>
      <c r="F270" s="154" t="s">
        <v>144</v>
      </c>
      <c r="H270" s="155">
        <v>30</v>
      </c>
      <c r="I270" s="156"/>
      <c r="L270" s="152"/>
      <c r="M270" s="157"/>
      <c r="T270" s="158"/>
      <c r="AT270" s="153" t="s">
        <v>141</v>
      </c>
      <c r="AU270" s="153" t="s">
        <v>81</v>
      </c>
      <c r="AV270" s="13" t="s">
        <v>140</v>
      </c>
      <c r="AW270" s="13" t="s">
        <v>30</v>
      </c>
      <c r="AX270" s="13" t="s">
        <v>77</v>
      </c>
      <c r="AY270" s="153" t="s">
        <v>133</v>
      </c>
    </row>
    <row r="271" spans="2:65" s="1" customFormat="1" ht="24.2" customHeight="1">
      <c r="B271" s="129"/>
      <c r="C271" s="130" t="s">
        <v>316</v>
      </c>
      <c r="D271" s="130" t="s">
        <v>136</v>
      </c>
      <c r="E271" s="131" t="s">
        <v>317</v>
      </c>
      <c r="F271" s="132" t="s">
        <v>318</v>
      </c>
      <c r="G271" s="133" t="s">
        <v>263</v>
      </c>
      <c r="H271" s="134">
        <v>6.2E-2</v>
      </c>
      <c r="I271" s="135"/>
      <c r="J271" s="136">
        <f>ROUND(I271*H271,2)</f>
        <v>0</v>
      </c>
      <c r="K271" s="137"/>
      <c r="L271" s="32"/>
      <c r="M271" s="138" t="s">
        <v>1</v>
      </c>
      <c r="N271" s="139" t="s">
        <v>38</v>
      </c>
      <c r="P271" s="140">
        <f>O271*H271</f>
        <v>0</v>
      </c>
      <c r="Q271" s="140">
        <v>0</v>
      </c>
      <c r="R271" s="140">
        <f>Q271*H271</f>
        <v>0</v>
      </c>
      <c r="S271" s="140">
        <v>0</v>
      </c>
      <c r="T271" s="141">
        <f>S271*H271</f>
        <v>0</v>
      </c>
      <c r="AR271" s="142" t="s">
        <v>175</v>
      </c>
      <c r="AT271" s="142" t="s">
        <v>136</v>
      </c>
      <c r="AU271" s="142" t="s">
        <v>81</v>
      </c>
      <c r="AY271" s="17" t="s">
        <v>133</v>
      </c>
      <c r="BE271" s="143">
        <f>IF(N271="základní",J271,0)</f>
        <v>0</v>
      </c>
      <c r="BF271" s="143">
        <f>IF(N271="snížená",J271,0)</f>
        <v>0</v>
      </c>
      <c r="BG271" s="143">
        <f>IF(N271="zákl. přenesená",J271,0)</f>
        <v>0</v>
      </c>
      <c r="BH271" s="143">
        <f>IF(N271="sníž. přenesená",J271,0)</f>
        <v>0</v>
      </c>
      <c r="BI271" s="143">
        <f>IF(N271="nulová",J271,0)</f>
        <v>0</v>
      </c>
      <c r="BJ271" s="17" t="s">
        <v>77</v>
      </c>
      <c r="BK271" s="143">
        <f>ROUND(I271*H271,2)</f>
        <v>0</v>
      </c>
      <c r="BL271" s="17" t="s">
        <v>175</v>
      </c>
      <c r="BM271" s="142" t="s">
        <v>319</v>
      </c>
    </row>
    <row r="272" spans="2:65" s="11" customFormat="1" ht="22.9" customHeight="1">
      <c r="B272" s="117"/>
      <c r="D272" s="118" t="s">
        <v>72</v>
      </c>
      <c r="E272" s="127" t="s">
        <v>320</v>
      </c>
      <c r="F272" s="127" t="s">
        <v>321</v>
      </c>
      <c r="I272" s="120"/>
      <c r="J272" s="128">
        <f>BK272</f>
        <v>0</v>
      </c>
      <c r="L272" s="117"/>
      <c r="M272" s="122"/>
      <c r="P272" s="123">
        <f>SUM(P273:P288)</f>
        <v>0</v>
      </c>
      <c r="R272" s="123">
        <f>SUM(R273:R288)</f>
        <v>2.1000000000000001E-4</v>
      </c>
      <c r="T272" s="124">
        <f>SUM(T273:T288)</f>
        <v>0</v>
      </c>
      <c r="AR272" s="118" t="s">
        <v>81</v>
      </c>
      <c r="AT272" s="125" t="s">
        <v>72</v>
      </c>
      <c r="AU272" s="125" t="s">
        <v>77</v>
      </c>
      <c r="AY272" s="118" t="s">
        <v>133</v>
      </c>
      <c r="BK272" s="126">
        <f>SUM(BK273:BK288)</f>
        <v>0</v>
      </c>
    </row>
    <row r="273" spans="2:65" s="1" customFormat="1" ht="24.2" customHeight="1">
      <c r="B273" s="129"/>
      <c r="C273" s="130" t="s">
        <v>231</v>
      </c>
      <c r="D273" s="130" t="s">
        <v>136</v>
      </c>
      <c r="E273" s="131" t="s">
        <v>322</v>
      </c>
      <c r="F273" s="132" t="s">
        <v>323</v>
      </c>
      <c r="G273" s="133" t="s">
        <v>242</v>
      </c>
      <c r="H273" s="134">
        <v>82</v>
      </c>
      <c r="I273" s="135"/>
      <c r="J273" s="136">
        <f>ROUND(I273*H273,2)</f>
        <v>0</v>
      </c>
      <c r="K273" s="137"/>
      <c r="L273" s="32"/>
      <c r="M273" s="138" t="s">
        <v>1</v>
      </c>
      <c r="N273" s="139" t="s">
        <v>38</v>
      </c>
      <c r="P273" s="140">
        <f>O273*H273</f>
        <v>0</v>
      </c>
      <c r="Q273" s="140">
        <v>0</v>
      </c>
      <c r="R273" s="140">
        <f>Q273*H273</f>
        <v>0</v>
      </c>
      <c r="S273" s="140">
        <v>0</v>
      </c>
      <c r="T273" s="141">
        <f>S273*H273</f>
        <v>0</v>
      </c>
      <c r="AR273" s="142" t="s">
        <v>175</v>
      </c>
      <c r="AT273" s="142" t="s">
        <v>136</v>
      </c>
      <c r="AU273" s="142" t="s">
        <v>81</v>
      </c>
      <c r="AY273" s="17" t="s">
        <v>133</v>
      </c>
      <c r="BE273" s="143">
        <f>IF(N273="základní",J273,0)</f>
        <v>0</v>
      </c>
      <c r="BF273" s="143">
        <f>IF(N273="snížená",J273,0)</f>
        <v>0</v>
      </c>
      <c r="BG273" s="143">
        <f>IF(N273="zákl. přenesená",J273,0)</f>
        <v>0</v>
      </c>
      <c r="BH273" s="143">
        <f>IF(N273="sníž. přenesená",J273,0)</f>
        <v>0</v>
      </c>
      <c r="BI273" s="143">
        <f>IF(N273="nulová",J273,0)</f>
        <v>0</v>
      </c>
      <c r="BJ273" s="17" t="s">
        <v>77</v>
      </c>
      <c r="BK273" s="143">
        <f>ROUND(I273*H273,2)</f>
        <v>0</v>
      </c>
      <c r="BL273" s="17" t="s">
        <v>175</v>
      </c>
      <c r="BM273" s="142" t="s">
        <v>324</v>
      </c>
    </row>
    <row r="274" spans="2:65" s="12" customFormat="1">
      <c r="B274" s="144"/>
      <c r="D274" s="145" t="s">
        <v>141</v>
      </c>
      <c r="E274" s="146" t="s">
        <v>1</v>
      </c>
      <c r="F274" s="147" t="s">
        <v>325</v>
      </c>
      <c r="H274" s="148">
        <v>82</v>
      </c>
      <c r="I274" s="149"/>
      <c r="L274" s="144"/>
      <c r="M274" s="150"/>
      <c r="T274" s="151"/>
      <c r="AT274" s="146" t="s">
        <v>141</v>
      </c>
      <c r="AU274" s="146" t="s">
        <v>81</v>
      </c>
      <c r="AV274" s="12" t="s">
        <v>81</v>
      </c>
      <c r="AW274" s="12" t="s">
        <v>30</v>
      </c>
      <c r="AX274" s="12" t="s">
        <v>73</v>
      </c>
      <c r="AY274" s="146" t="s">
        <v>133</v>
      </c>
    </row>
    <row r="275" spans="2:65" s="13" customFormat="1">
      <c r="B275" s="152"/>
      <c r="D275" s="145" t="s">
        <v>141</v>
      </c>
      <c r="E275" s="153" t="s">
        <v>1</v>
      </c>
      <c r="F275" s="154" t="s">
        <v>144</v>
      </c>
      <c r="H275" s="155">
        <v>82</v>
      </c>
      <c r="I275" s="156"/>
      <c r="L275" s="152"/>
      <c r="M275" s="157"/>
      <c r="T275" s="158"/>
      <c r="AT275" s="153" t="s">
        <v>141</v>
      </c>
      <c r="AU275" s="153" t="s">
        <v>81</v>
      </c>
      <c r="AV275" s="13" t="s">
        <v>140</v>
      </c>
      <c r="AW275" s="13" t="s">
        <v>30</v>
      </c>
      <c r="AX275" s="13" t="s">
        <v>77</v>
      </c>
      <c r="AY275" s="153" t="s">
        <v>133</v>
      </c>
    </row>
    <row r="276" spans="2:65" s="1" customFormat="1" ht="37.9" customHeight="1">
      <c r="B276" s="129"/>
      <c r="C276" s="130" t="s">
        <v>326</v>
      </c>
      <c r="D276" s="130" t="s">
        <v>136</v>
      </c>
      <c r="E276" s="131" t="s">
        <v>327</v>
      </c>
      <c r="F276" s="132" t="s">
        <v>328</v>
      </c>
      <c r="G276" s="133" t="s">
        <v>242</v>
      </c>
      <c r="H276" s="134">
        <v>82</v>
      </c>
      <c r="I276" s="135"/>
      <c r="J276" s="136">
        <f>ROUND(I276*H276,2)</f>
        <v>0</v>
      </c>
      <c r="K276" s="137"/>
      <c r="L276" s="32"/>
      <c r="M276" s="138" t="s">
        <v>1</v>
      </c>
      <c r="N276" s="139" t="s">
        <v>38</v>
      </c>
      <c r="P276" s="140">
        <f>O276*H276</f>
        <v>0</v>
      </c>
      <c r="Q276" s="140">
        <v>0</v>
      </c>
      <c r="R276" s="140">
        <f>Q276*H276</f>
        <v>0</v>
      </c>
      <c r="S276" s="140">
        <v>0</v>
      </c>
      <c r="T276" s="141">
        <f>S276*H276</f>
        <v>0</v>
      </c>
      <c r="AR276" s="142" t="s">
        <v>175</v>
      </c>
      <c r="AT276" s="142" t="s">
        <v>136</v>
      </c>
      <c r="AU276" s="142" t="s">
        <v>81</v>
      </c>
      <c r="AY276" s="17" t="s">
        <v>133</v>
      </c>
      <c r="BE276" s="143">
        <f>IF(N276="základní",J276,0)</f>
        <v>0</v>
      </c>
      <c r="BF276" s="143">
        <f>IF(N276="snížená",J276,0)</f>
        <v>0</v>
      </c>
      <c r="BG276" s="143">
        <f>IF(N276="zákl. přenesená",J276,0)</f>
        <v>0</v>
      </c>
      <c r="BH276" s="143">
        <f>IF(N276="sníž. přenesená",J276,0)</f>
        <v>0</v>
      </c>
      <c r="BI276" s="143">
        <f>IF(N276="nulová",J276,0)</f>
        <v>0</v>
      </c>
      <c r="BJ276" s="17" t="s">
        <v>77</v>
      </c>
      <c r="BK276" s="143">
        <f>ROUND(I276*H276,2)</f>
        <v>0</v>
      </c>
      <c r="BL276" s="17" t="s">
        <v>175</v>
      </c>
      <c r="BM276" s="142" t="s">
        <v>329</v>
      </c>
    </row>
    <row r="277" spans="2:65" s="12" customFormat="1">
      <c r="B277" s="144"/>
      <c r="D277" s="145" t="s">
        <v>141</v>
      </c>
      <c r="E277" s="146" t="s">
        <v>1</v>
      </c>
      <c r="F277" s="147" t="s">
        <v>325</v>
      </c>
      <c r="H277" s="148">
        <v>82</v>
      </c>
      <c r="I277" s="149"/>
      <c r="L277" s="144"/>
      <c r="M277" s="150"/>
      <c r="T277" s="151"/>
      <c r="AT277" s="146" t="s">
        <v>141</v>
      </c>
      <c r="AU277" s="146" t="s">
        <v>81</v>
      </c>
      <c r="AV277" s="12" t="s">
        <v>81</v>
      </c>
      <c r="AW277" s="12" t="s">
        <v>30</v>
      </c>
      <c r="AX277" s="12" t="s">
        <v>73</v>
      </c>
      <c r="AY277" s="146" t="s">
        <v>133</v>
      </c>
    </row>
    <row r="278" spans="2:65" s="13" customFormat="1">
      <c r="B278" s="152"/>
      <c r="D278" s="145" t="s">
        <v>141</v>
      </c>
      <c r="E278" s="153" t="s">
        <v>1</v>
      </c>
      <c r="F278" s="154" t="s">
        <v>144</v>
      </c>
      <c r="H278" s="155">
        <v>82</v>
      </c>
      <c r="I278" s="156"/>
      <c r="L278" s="152"/>
      <c r="M278" s="157"/>
      <c r="T278" s="158"/>
      <c r="AT278" s="153" t="s">
        <v>141</v>
      </c>
      <c r="AU278" s="153" t="s">
        <v>81</v>
      </c>
      <c r="AV278" s="13" t="s">
        <v>140</v>
      </c>
      <c r="AW278" s="13" t="s">
        <v>30</v>
      </c>
      <c r="AX278" s="13" t="s">
        <v>77</v>
      </c>
      <c r="AY278" s="153" t="s">
        <v>133</v>
      </c>
    </row>
    <row r="279" spans="2:65" s="1" customFormat="1" ht="21.75" customHeight="1">
      <c r="B279" s="129"/>
      <c r="C279" s="130" t="s">
        <v>238</v>
      </c>
      <c r="D279" s="130" t="s">
        <v>136</v>
      </c>
      <c r="E279" s="131" t="s">
        <v>330</v>
      </c>
      <c r="F279" s="132" t="s">
        <v>331</v>
      </c>
      <c r="G279" s="133" t="s">
        <v>242</v>
      </c>
      <c r="H279" s="134">
        <v>82</v>
      </c>
      <c r="I279" s="135"/>
      <c r="J279" s="136">
        <f>ROUND(I279*H279,2)</f>
        <v>0</v>
      </c>
      <c r="K279" s="137"/>
      <c r="L279" s="32"/>
      <c r="M279" s="138" t="s">
        <v>1</v>
      </c>
      <c r="N279" s="139" t="s">
        <v>38</v>
      </c>
      <c r="P279" s="140">
        <f>O279*H279</f>
        <v>0</v>
      </c>
      <c r="Q279" s="140">
        <v>0</v>
      </c>
      <c r="R279" s="140">
        <f>Q279*H279</f>
        <v>0</v>
      </c>
      <c r="S279" s="140">
        <v>0</v>
      </c>
      <c r="T279" s="141">
        <f>S279*H279</f>
        <v>0</v>
      </c>
      <c r="AR279" s="142" t="s">
        <v>175</v>
      </c>
      <c r="AT279" s="142" t="s">
        <v>136</v>
      </c>
      <c r="AU279" s="142" t="s">
        <v>81</v>
      </c>
      <c r="AY279" s="17" t="s">
        <v>133</v>
      </c>
      <c r="BE279" s="143">
        <f>IF(N279="základní",J279,0)</f>
        <v>0</v>
      </c>
      <c r="BF279" s="143">
        <f>IF(N279="snížená",J279,0)</f>
        <v>0</v>
      </c>
      <c r="BG279" s="143">
        <f>IF(N279="zákl. přenesená",J279,0)</f>
        <v>0</v>
      </c>
      <c r="BH279" s="143">
        <f>IF(N279="sníž. přenesená",J279,0)</f>
        <v>0</v>
      </c>
      <c r="BI279" s="143">
        <f>IF(N279="nulová",J279,0)</f>
        <v>0</v>
      </c>
      <c r="BJ279" s="17" t="s">
        <v>77</v>
      </c>
      <c r="BK279" s="143">
        <f>ROUND(I279*H279,2)</f>
        <v>0</v>
      </c>
      <c r="BL279" s="17" t="s">
        <v>175</v>
      </c>
      <c r="BM279" s="142" t="s">
        <v>332</v>
      </c>
    </row>
    <row r="280" spans="2:65" s="1" customFormat="1" ht="24.2" customHeight="1">
      <c r="B280" s="129"/>
      <c r="C280" s="130" t="s">
        <v>333</v>
      </c>
      <c r="D280" s="130" t="s">
        <v>136</v>
      </c>
      <c r="E280" s="131" t="s">
        <v>334</v>
      </c>
      <c r="F280" s="132" t="s">
        <v>335</v>
      </c>
      <c r="G280" s="133" t="s">
        <v>242</v>
      </c>
      <c r="H280" s="134">
        <v>82</v>
      </c>
      <c r="I280" s="135"/>
      <c r="J280" s="136">
        <f>ROUND(I280*H280,2)</f>
        <v>0</v>
      </c>
      <c r="K280" s="137"/>
      <c r="L280" s="32"/>
      <c r="M280" s="138" t="s">
        <v>1</v>
      </c>
      <c r="N280" s="139" t="s">
        <v>38</v>
      </c>
      <c r="P280" s="140">
        <f>O280*H280</f>
        <v>0</v>
      </c>
      <c r="Q280" s="140">
        <v>0</v>
      </c>
      <c r="R280" s="140">
        <f>Q280*H280</f>
        <v>0</v>
      </c>
      <c r="S280" s="140">
        <v>0</v>
      </c>
      <c r="T280" s="141">
        <f>S280*H280</f>
        <v>0</v>
      </c>
      <c r="AR280" s="142" t="s">
        <v>175</v>
      </c>
      <c r="AT280" s="142" t="s">
        <v>136</v>
      </c>
      <c r="AU280" s="142" t="s">
        <v>81</v>
      </c>
      <c r="AY280" s="17" t="s">
        <v>133</v>
      </c>
      <c r="BE280" s="143">
        <f>IF(N280="základní",J280,0)</f>
        <v>0</v>
      </c>
      <c r="BF280" s="143">
        <f>IF(N280="snížená",J280,0)</f>
        <v>0</v>
      </c>
      <c r="BG280" s="143">
        <f>IF(N280="zákl. přenesená",J280,0)</f>
        <v>0</v>
      </c>
      <c r="BH280" s="143">
        <f>IF(N280="sníž. přenesená",J280,0)</f>
        <v>0</v>
      </c>
      <c r="BI280" s="143">
        <f>IF(N280="nulová",J280,0)</f>
        <v>0</v>
      </c>
      <c r="BJ280" s="17" t="s">
        <v>77</v>
      </c>
      <c r="BK280" s="143">
        <f>ROUND(I280*H280,2)</f>
        <v>0</v>
      </c>
      <c r="BL280" s="17" t="s">
        <v>175</v>
      </c>
      <c r="BM280" s="142" t="s">
        <v>336</v>
      </c>
    </row>
    <row r="281" spans="2:65" s="1" customFormat="1" ht="21.75" customHeight="1">
      <c r="B281" s="129"/>
      <c r="C281" s="130" t="s">
        <v>243</v>
      </c>
      <c r="D281" s="130" t="s">
        <v>136</v>
      </c>
      <c r="E281" s="131" t="s">
        <v>337</v>
      </c>
      <c r="F281" s="132" t="s">
        <v>338</v>
      </c>
      <c r="G281" s="133" t="s">
        <v>147</v>
      </c>
      <c r="H281" s="134">
        <v>1</v>
      </c>
      <c r="I281" s="135"/>
      <c r="J281" s="136">
        <f>ROUND(I281*H281,2)</f>
        <v>0</v>
      </c>
      <c r="K281" s="137"/>
      <c r="L281" s="32"/>
      <c r="M281" s="138" t="s">
        <v>1</v>
      </c>
      <c r="N281" s="139" t="s">
        <v>38</v>
      </c>
      <c r="P281" s="140">
        <f>O281*H281</f>
        <v>0</v>
      </c>
      <c r="Q281" s="140">
        <v>2.1000000000000001E-4</v>
      </c>
      <c r="R281" s="140">
        <f>Q281*H281</f>
        <v>2.1000000000000001E-4</v>
      </c>
      <c r="S281" s="140">
        <v>0</v>
      </c>
      <c r="T281" s="141">
        <f>S281*H281</f>
        <v>0</v>
      </c>
      <c r="AR281" s="142" t="s">
        <v>175</v>
      </c>
      <c r="AT281" s="142" t="s">
        <v>136</v>
      </c>
      <c r="AU281" s="142" t="s">
        <v>81</v>
      </c>
      <c r="AY281" s="17" t="s">
        <v>133</v>
      </c>
      <c r="BE281" s="143">
        <f>IF(N281="základní",J281,0)</f>
        <v>0</v>
      </c>
      <c r="BF281" s="143">
        <f>IF(N281="snížená",J281,0)</f>
        <v>0</v>
      </c>
      <c r="BG281" s="143">
        <f>IF(N281="zákl. přenesená",J281,0)</f>
        <v>0</v>
      </c>
      <c r="BH281" s="143">
        <f>IF(N281="sníž. přenesená",J281,0)</f>
        <v>0</v>
      </c>
      <c r="BI281" s="143">
        <f>IF(N281="nulová",J281,0)</f>
        <v>0</v>
      </c>
      <c r="BJ281" s="17" t="s">
        <v>77</v>
      </c>
      <c r="BK281" s="143">
        <f>ROUND(I281*H281,2)</f>
        <v>0</v>
      </c>
      <c r="BL281" s="17" t="s">
        <v>175</v>
      </c>
      <c r="BM281" s="142" t="s">
        <v>339</v>
      </c>
    </row>
    <row r="282" spans="2:65" s="1" customFormat="1" ht="16.5" customHeight="1">
      <c r="B282" s="129"/>
      <c r="C282" s="130" t="s">
        <v>340</v>
      </c>
      <c r="D282" s="130" t="s">
        <v>136</v>
      </c>
      <c r="E282" s="131" t="s">
        <v>341</v>
      </c>
      <c r="F282" s="132" t="s">
        <v>342</v>
      </c>
      <c r="G282" s="133" t="s">
        <v>313</v>
      </c>
      <c r="H282" s="134">
        <v>20</v>
      </c>
      <c r="I282" s="135"/>
      <c r="J282" s="136">
        <f>ROUND(I282*H282,2)</f>
        <v>0</v>
      </c>
      <c r="K282" s="137"/>
      <c r="L282" s="32"/>
      <c r="M282" s="138" t="s">
        <v>1</v>
      </c>
      <c r="N282" s="139" t="s">
        <v>38</v>
      </c>
      <c r="P282" s="140">
        <f>O282*H282</f>
        <v>0</v>
      </c>
      <c r="Q282" s="140">
        <v>0</v>
      </c>
      <c r="R282" s="140">
        <f>Q282*H282</f>
        <v>0</v>
      </c>
      <c r="S282" s="140">
        <v>0</v>
      </c>
      <c r="T282" s="141">
        <f>S282*H282</f>
        <v>0</v>
      </c>
      <c r="AR282" s="142" t="s">
        <v>175</v>
      </c>
      <c r="AT282" s="142" t="s">
        <v>136</v>
      </c>
      <c r="AU282" s="142" t="s">
        <v>81</v>
      </c>
      <c r="AY282" s="17" t="s">
        <v>133</v>
      </c>
      <c r="BE282" s="143">
        <f>IF(N282="základní",J282,0)</f>
        <v>0</v>
      </c>
      <c r="BF282" s="143">
        <f>IF(N282="snížená",J282,0)</f>
        <v>0</v>
      </c>
      <c r="BG282" s="143">
        <f>IF(N282="zákl. přenesená",J282,0)</f>
        <v>0</v>
      </c>
      <c r="BH282" s="143">
        <f>IF(N282="sníž. přenesená",J282,0)</f>
        <v>0</v>
      </c>
      <c r="BI282" s="143">
        <f>IF(N282="nulová",J282,0)</f>
        <v>0</v>
      </c>
      <c r="BJ282" s="17" t="s">
        <v>77</v>
      </c>
      <c r="BK282" s="143">
        <f>ROUND(I282*H282,2)</f>
        <v>0</v>
      </c>
      <c r="BL282" s="17" t="s">
        <v>175</v>
      </c>
      <c r="BM282" s="142" t="s">
        <v>343</v>
      </c>
    </row>
    <row r="283" spans="2:65" s="12" customFormat="1">
      <c r="B283" s="144"/>
      <c r="D283" s="145" t="s">
        <v>141</v>
      </c>
      <c r="E283" s="146" t="s">
        <v>1</v>
      </c>
      <c r="F283" s="147" t="s">
        <v>344</v>
      </c>
      <c r="H283" s="148">
        <v>20</v>
      </c>
      <c r="I283" s="149"/>
      <c r="L283" s="144"/>
      <c r="M283" s="150"/>
      <c r="T283" s="151"/>
      <c r="AT283" s="146" t="s">
        <v>141</v>
      </c>
      <c r="AU283" s="146" t="s">
        <v>81</v>
      </c>
      <c r="AV283" s="12" t="s">
        <v>81</v>
      </c>
      <c r="AW283" s="12" t="s">
        <v>30</v>
      </c>
      <c r="AX283" s="12" t="s">
        <v>73</v>
      </c>
      <c r="AY283" s="146" t="s">
        <v>133</v>
      </c>
    </row>
    <row r="284" spans="2:65" s="13" customFormat="1">
      <c r="B284" s="152"/>
      <c r="D284" s="145" t="s">
        <v>141</v>
      </c>
      <c r="E284" s="153" t="s">
        <v>1</v>
      </c>
      <c r="F284" s="154" t="s">
        <v>144</v>
      </c>
      <c r="H284" s="155">
        <v>20</v>
      </c>
      <c r="I284" s="156"/>
      <c r="L284" s="152"/>
      <c r="M284" s="157"/>
      <c r="T284" s="158"/>
      <c r="AT284" s="153" t="s">
        <v>141</v>
      </c>
      <c r="AU284" s="153" t="s">
        <v>81</v>
      </c>
      <c r="AV284" s="13" t="s">
        <v>140</v>
      </c>
      <c r="AW284" s="13" t="s">
        <v>30</v>
      </c>
      <c r="AX284" s="13" t="s">
        <v>77</v>
      </c>
      <c r="AY284" s="153" t="s">
        <v>133</v>
      </c>
    </row>
    <row r="285" spans="2:65" s="1" customFormat="1" ht="21.75" customHeight="1">
      <c r="B285" s="129"/>
      <c r="C285" s="130" t="s">
        <v>248</v>
      </c>
      <c r="D285" s="130" t="s">
        <v>136</v>
      </c>
      <c r="E285" s="131" t="s">
        <v>311</v>
      </c>
      <c r="F285" s="132" t="s">
        <v>312</v>
      </c>
      <c r="G285" s="133" t="s">
        <v>313</v>
      </c>
      <c r="H285" s="134">
        <v>30</v>
      </c>
      <c r="I285" s="135"/>
      <c r="J285" s="136">
        <f>ROUND(I285*H285,2)</f>
        <v>0</v>
      </c>
      <c r="K285" s="137"/>
      <c r="L285" s="32"/>
      <c r="M285" s="138" t="s">
        <v>1</v>
      </c>
      <c r="N285" s="139" t="s">
        <v>38</v>
      </c>
      <c r="P285" s="140">
        <f>O285*H285</f>
        <v>0</v>
      </c>
      <c r="Q285" s="140">
        <v>0</v>
      </c>
      <c r="R285" s="140">
        <f>Q285*H285</f>
        <v>0</v>
      </c>
      <c r="S285" s="140">
        <v>0</v>
      </c>
      <c r="T285" s="141">
        <f>S285*H285</f>
        <v>0</v>
      </c>
      <c r="AR285" s="142" t="s">
        <v>175</v>
      </c>
      <c r="AT285" s="142" t="s">
        <v>136</v>
      </c>
      <c r="AU285" s="142" t="s">
        <v>81</v>
      </c>
      <c r="AY285" s="17" t="s">
        <v>133</v>
      </c>
      <c r="BE285" s="143">
        <f>IF(N285="základní",J285,0)</f>
        <v>0</v>
      </c>
      <c r="BF285" s="143">
        <f>IF(N285="snížená",J285,0)</f>
        <v>0</v>
      </c>
      <c r="BG285" s="143">
        <f>IF(N285="zákl. přenesená",J285,0)</f>
        <v>0</v>
      </c>
      <c r="BH285" s="143">
        <f>IF(N285="sníž. přenesená",J285,0)</f>
        <v>0</v>
      </c>
      <c r="BI285" s="143">
        <f>IF(N285="nulová",J285,0)</f>
        <v>0</v>
      </c>
      <c r="BJ285" s="17" t="s">
        <v>77</v>
      </c>
      <c r="BK285" s="143">
        <f>ROUND(I285*H285,2)</f>
        <v>0</v>
      </c>
      <c r="BL285" s="17" t="s">
        <v>175</v>
      </c>
      <c r="BM285" s="142" t="s">
        <v>345</v>
      </c>
    </row>
    <row r="286" spans="2:65" s="12" customFormat="1">
      <c r="B286" s="144"/>
      <c r="D286" s="145" t="s">
        <v>141</v>
      </c>
      <c r="E286" s="146" t="s">
        <v>1</v>
      </c>
      <c r="F286" s="147" t="s">
        <v>346</v>
      </c>
      <c r="H286" s="148">
        <v>30</v>
      </c>
      <c r="I286" s="149"/>
      <c r="L286" s="144"/>
      <c r="M286" s="150"/>
      <c r="T286" s="151"/>
      <c r="AT286" s="146" t="s">
        <v>141</v>
      </c>
      <c r="AU286" s="146" t="s">
        <v>81</v>
      </c>
      <c r="AV286" s="12" t="s">
        <v>81</v>
      </c>
      <c r="AW286" s="12" t="s">
        <v>30</v>
      </c>
      <c r="AX286" s="12" t="s">
        <v>73</v>
      </c>
      <c r="AY286" s="146" t="s">
        <v>133</v>
      </c>
    </row>
    <row r="287" spans="2:65" s="13" customFormat="1">
      <c r="B287" s="152"/>
      <c r="D287" s="145" t="s">
        <v>141</v>
      </c>
      <c r="E287" s="153" t="s">
        <v>1</v>
      </c>
      <c r="F287" s="154" t="s">
        <v>144</v>
      </c>
      <c r="H287" s="155">
        <v>30</v>
      </c>
      <c r="I287" s="156"/>
      <c r="L287" s="152"/>
      <c r="M287" s="157"/>
      <c r="T287" s="158"/>
      <c r="AT287" s="153" t="s">
        <v>141</v>
      </c>
      <c r="AU287" s="153" t="s">
        <v>81</v>
      </c>
      <c r="AV287" s="13" t="s">
        <v>140</v>
      </c>
      <c r="AW287" s="13" t="s">
        <v>30</v>
      </c>
      <c r="AX287" s="13" t="s">
        <v>77</v>
      </c>
      <c r="AY287" s="153" t="s">
        <v>133</v>
      </c>
    </row>
    <row r="288" spans="2:65" s="1" customFormat="1" ht="24.2" customHeight="1">
      <c r="B288" s="129"/>
      <c r="C288" s="130" t="s">
        <v>347</v>
      </c>
      <c r="D288" s="130" t="s">
        <v>136</v>
      </c>
      <c r="E288" s="131" t="s">
        <v>348</v>
      </c>
      <c r="F288" s="132" t="s">
        <v>349</v>
      </c>
      <c r="G288" s="133" t="s">
        <v>263</v>
      </c>
      <c r="H288" s="134">
        <v>8.4000000000000005E-2</v>
      </c>
      <c r="I288" s="135"/>
      <c r="J288" s="136">
        <f>ROUND(I288*H288,2)</f>
        <v>0</v>
      </c>
      <c r="K288" s="137"/>
      <c r="L288" s="32"/>
      <c r="M288" s="138" t="s">
        <v>1</v>
      </c>
      <c r="N288" s="139" t="s">
        <v>38</v>
      </c>
      <c r="P288" s="140">
        <f>O288*H288</f>
        <v>0</v>
      </c>
      <c r="Q288" s="140">
        <v>0</v>
      </c>
      <c r="R288" s="140">
        <f>Q288*H288</f>
        <v>0</v>
      </c>
      <c r="S288" s="140">
        <v>0</v>
      </c>
      <c r="T288" s="141">
        <f>S288*H288</f>
        <v>0</v>
      </c>
      <c r="AR288" s="142" t="s">
        <v>175</v>
      </c>
      <c r="AT288" s="142" t="s">
        <v>136</v>
      </c>
      <c r="AU288" s="142" t="s">
        <v>81</v>
      </c>
      <c r="AY288" s="17" t="s">
        <v>133</v>
      </c>
      <c r="BE288" s="143">
        <f>IF(N288="základní",J288,0)</f>
        <v>0</v>
      </c>
      <c r="BF288" s="143">
        <f>IF(N288="snížená",J288,0)</f>
        <v>0</v>
      </c>
      <c r="BG288" s="143">
        <f>IF(N288="zákl. přenesená",J288,0)</f>
        <v>0</v>
      </c>
      <c r="BH288" s="143">
        <f>IF(N288="sníž. přenesená",J288,0)</f>
        <v>0</v>
      </c>
      <c r="BI288" s="143">
        <f>IF(N288="nulová",J288,0)</f>
        <v>0</v>
      </c>
      <c r="BJ288" s="17" t="s">
        <v>77</v>
      </c>
      <c r="BK288" s="143">
        <f>ROUND(I288*H288,2)</f>
        <v>0</v>
      </c>
      <c r="BL288" s="17" t="s">
        <v>175</v>
      </c>
      <c r="BM288" s="142" t="s">
        <v>350</v>
      </c>
    </row>
    <row r="289" spans="2:65" s="11" customFormat="1" ht="22.9" customHeight="1">
      <c r="B289" s="117"/>
      <c r="D289" s="118" t="s">
        <v>72</v>
      </c>
      <c r="E289" s="127" t="s">
        <v>351</v>
      </c>
      <c r="F289" s="127" t="s">
        <v>352</v>
      </c>
      <c r="I289" s="120"/>
      <c r="J289" s="128">
        <f>BK289</f>
        <v>0</v>
      </c>
      <c r="L289" s="117"/>
      <c r="M289" s="122"/>
      <c r="P289" s="123">
        <f>SUM(P290:P312)</f>
        <v>0</v>
      </c>
      <c r="R289" s="123">
        <f>SUM(R290:R312)</f>
        <v>0</v>
      </c>
      <c r="T289" s="124">
        <f>SUM(T290:T312)</f>
        <v>0</v>
      </c>
      <c r="AR289" s="118" t="s">
        <v>81</v>
      </c>
      <c r="AT289" s="125" t="s">
        <v>72</v>
      </c>
      <c r="AU289" s="125" t="s">
        <v>77</v>
      </c>
      <c r="AY289" s="118" t="s">
        <v>133</v>
      </c>
      <c r="BK289" s="126">
        <f>SUM(BK290:BK312)</f>
        <v>0</v>
      </c>
    </row>
    <row r="290" spans="2:65" s="1" customFormat="1" ht="16.5" customHeight="1">
      <c r="B290" s="129"/>
      <c r="C290" s="130" t="s">
        <v>252</v>
      </c>
      <c r="D290" s="130" t="s">
        <v>136</v>
      </c>
      <c r="E290" s="131" t="s">
        <v>353</v>
      </c>
      <c r="F290" s="132" t="s">
        <v>354</v>
      </c>
      <c r="G290" s="133" t="s">
        <v>355</v>
      </c>
      <c r="H290" s="134">
        <v>8</v>
      </c>
      <c r="I290" s="135"/>
      <c r="J290" s="136">
        <f t="shared" ref="J290:J298" si="0">ROUND(I290*H290,2)</f>
        <v>0</v>
      </c>
      <c r="K290" s="137"/>
      <c r="L290" s="32"/>
      <c r="M290" s="138" t="s">
        <v>1</v>
      </c>
      <c r="N290" s="139" t="s">
        <v>38</v>
      </c>
      <c r="P290" s="140">
        <f t="shared" ref="P290:P298" si="1">O290*H290</f>
        <v>0</v>
      </c>
      <c r="Q290" s="140">
        <v>0</v>
      </c>
      <c r="R290" s="140">
        <f t="shared" ref="R290:R298" si="2">Q290*H290</f>
        <v>0</v>
      </c>
      <c r="S290" s="140">
        <v>0</v>
      </c>
      <c r="T290" s="141">
        <f t="shared" ref="T290:T298" si="3">S290*H290</f>
        <v>0</v>
      </c>
      <c r="AR290" s="142" t="s">
        <v>175</v>
      </c>
      <c r="AT290" s="142" t="s">
        <v>136</v>
      </c>
      <c r="AU290" s="142" t="s">
        <v>81</v>
      </c>
      <c r="AY290" s="17" t="s">
        <v>133</v>
      </c>
      <c r="BE290" s="143">
        <f t="shared" ref="BE290:BE298" si="4">IF(N290="základní",J290,0)</f>
        <v>0</v>
      </c>
      <c r="BF290" s="143">
        <f t="shared" ref="BF290:BF298" si="5">IF(N290="snížená",J290,0)</f>
        <v>0</v>
      </c>
      <c r="BG290" s="143">
        <f t="shared" ref="BG290:BG298" si="6">IF(N290="zákl. přenesená",J290,0)</f>
        <v>0</v>
      </c>
      <c r="BH290" s="143">
        <f t="shared" ref="BH290:BH298" si="7">IF(N290="sníž. přenesená",J290,0)</f>
        <v>0</v>
      </c>
      <c r="BI290" s="143">
        <f t="shared" ref="BI290:BI298" si="8">IF(N290="nulová",J290,0)</f>
        <v>0</v>
      </c>
      <c r="BJ290" s="17" t="s">
        <v>77</v>
      </c>
      <c r="BK290" s="143">
        <f t="shared" ref="BK290:BK298" si="9">ROUND(I290*H290,2)</f>
        <v>0</v>
      </c>
      <c r="BL290" s="17" t="s">
        <v>175</v>
      </c>
      <c r="BM290" s="142" t="s">
        <v>356</v>
      </c>
    </row>
    <row r="291" spans="2:65" s="1" customFormat="1" ht="24.2" customHeight="1">
      <c r="B291" s="129"/>
      <c r="C291" s="130" t="s">
        <v>357</v>
      </c>
      <c r="D291" s="130" t="s">
        <v>136</v>
      </c>
      <c r="E291" s="131" t="s">
        <v>358</v>
      </c>
      <c r="F291" s="132" t="s">
        <v>359</v>
      </c>
      <c r="G291" s="133" t="s">
        <v>355</v>
      </c>
      <c r="H291" s="134">
        <v>5</v>
      </c>
      <c r="I291" s="135"/>
      <c r="J291" s="136">
        <f t="shared" si="0"/>
        <v>0</v>
      </c>
      <c r="K291" s="137"/>
      <c r="L291" s="32"/>
      <c r="M291" s="138" t="s">
        <v>1</v>
      </c>
      <c r="N291" s="139" t="s">
        <v>38</v>
      </c>
      <c r="P291" s="140">
        <f t="shared" si="1"/>
        <v>0</v>
      </c>
      <c r="Q291" s="140">
        <v>0</v>
      </c>
      <c r="R291" s="140">
        <f t="shared" si="2"/>
        <v>0</v>
      </c>
      <c r="S291" s="140">
        <v>0</v>
      </c>
      <c r="T291" s="141">
        <f t="shared" si="3"/>
        <v>0</v>
      </c>
      <c r="AR291" s="142" t="s">
        <v>175</v>
      </c>
      <c r="AT291" s="142" t="s">
        <v>136</v>
      </c>
      <c r="AU291" s="142" t="s">
        <v>81</v>
      </c>
      <c r="AY291" s="17" t="s">
        <v>133</v>
      </c>
      <c r="BE291" s="143">
        <f t="shared" si="4"/>
        <v>0</v>
      </c>
      <c r="BF291" s="143">
        <f t="shared" si="5"/>
        <v>0</v>
      </c>
      <c r="BG291" s="143">
        <f t="shared" si="6"/>
        <v>0</v>
      </c>
      <c r="BH291" s="143">
        <f t="shared" si="7"/>
        <v>0</v>
      </c>
      <c r="BI291" s="143">
        <f t="shared" si="8"/>
        <v>0</v>
      </c>
      <c r="BJ291" s="17" t="s">
        <v>77</v>
      </c>
      <c r="BK291" s="143">
        <f t="shared" si="9"/>
        <v>0</v>
      </c>
      <c r="BL291" s="17" t="s">
        <v>175</v>
      </c>
      <c r="BM291" s="142" t="s">
        <v>210</v>
      </c>
    </row>
    <row r="292" spans="2:65" s="1" customFormat="1" ht="16.5" customHeight="1">
      <c r="B292" s="129"/>
      <c r="C292" s="130" t="s">
        <v>360</v>
      </c>
      <c r="D292" s="130" t="s">
        <v>136</v>
      </c>
      <c r="E292" s="131" t="s">
        <v>361</v>
      </c>
      <c r="F292" s="132" t="s">
        <v>362</v>
      </c>
      <c r="G292" s="133" t="s">
        <v>355</v>
      </c>
      <c r="H292" s="134">
        <v>6</v>
      </c>
      <c r="I292" s="135"/>
      <c r="J292" s="136">
        <f t="shared" si="0"/>
        <v>0</v>
      </c>
      <c r="K292" s="137"/>
      <c r="L292" s="32"/>
      <c r="M292" s="138" t="s">
        <v>1</v>
      </c>
      <c r="N292" s="139" t="s">
        <v>38</v>
      </c>
      <c r="P292" s="140">
        <f t="shared" si="1"/>
        <v>0</v>
      </c>
      <c r="Q292" s="140">
        <v>0</v>
      </c>
      <c r="R292" s="140">
        <f t="shared" si="2"/>
        <v>0</v>
      </c>
      <c r="S292" s="140">
        <v>0</v>
      </c>
      <c r="T292" s="141">
        <f t="shared" si="3"/>
        <v>0</v>
      </c>
      <c r="AR292" s="142" t="s">
        <v>175</v>
      </c>
      <c r="AT292" s="142" t="s">
        <v>136</v>
      </c>
      <c r="AU292" s="142" t="s">
        <v>81</v>
      </c>
      <c r="AY292" s="17" t="s">
        <v>133</v>
      </c>
      <c r="BE292" s="143">
        <f t="shared" si="4"/>
        <v>0</v>
      </c>
      <c r="BF292" s="143">
        <f t="shared" si="5"/>
        <v>0</v>
      </c>
      <c r="BG292" s="143">
        <f t="shared" si="6"/>
        <v>0</v>
      </c>
      <c r="BH292" s="143">
        <f t="shared" si="7"/>
        <v>0</v>
      </c>
      <c r="BI292" s="143">
        <f t="shared" si="8"/>
        <v>0</v>
      </c>
      <c r="BJ292" s="17" t="s">
        <v>77</v>
      </c>
      <c r="BK292" s="143">
        <f t="shared" si="9"/>
        <v>0</v>
      </c>
      <c r="BL292" s="17" t="s">
        <v>175</v>
      </c>
      <c r="BM292" s="142" t="s">
        <v>221</v>
      </c>
    </row>
    <row r="293" spans="2:65" s="1" customFormat="1" ht="16.5" customHeight="1">
      <c r="B293" s="129"/>
      <c r="C293" s="130" t="s">
        <v>363</v>
      </c>
      <c r="D293" s="130" t="s">
        <v>136</v>
      </c>
      <c r="E293" s="131" t="s">
        <v>364</v>
      </c>
      <c r="F293" s="132" t="s">
        <v>365</v>
      </c>
      <c r="G293" s="133" t="s">
        <v>355</v>
      </c>
      <c r="H293" s="134">
        <v>1</v>
      </c>
      <c r="I293" s="135"/>
      <c r="J293" s="136">
        <f t="shared" si="0"/>
        <v>0</v>
      </c>
      <c r="K293" s="137"/>
      <c r="L293" s="32"/>
      <c r="M293" s="138" t="s">
        <v>1</v>
      </c>
      <c r="N293" s="139" t="s">
        <v>38</v>
      </c>
      <c r="P293" s="140">
        <f t="shared" si="1"/>
        <v>0</v>
      </c>
      <c r="Q293" s="140">
        <v>0</v>
      </c>
      <c r="R293" s="140">
        <f t="shared" si="2"/>
        <v>0</v>
      </c>
      <c r="S293" s="140">
        <v>0</v>
      </c>
      <c r="T293" s="141">
        <f t="shared" si="3"/>
        <v>0</v>
      </c>
      <c r="AR293" s="142" t="s">
        <v>175</v>
      </c>
      <c r="AT293" s="142" t="s">
        <v>136</v>
      </c>
      <c r="AU293" s="142" t="s">
        <v>81</v>
      </c>
      <c r="AY293" s="17" t="s">
        <v>133</v>
      </c>
      <c r="BE293" s="143">
        <f t="shared" si="4"/>
        <v>0</v>
      </c>
      <c r="BF293" s="143">
        <f t="shared" si="5"/>
        <v>0</v>
      </c>
      <c r="BG293" s="143">
        <f t="shared" si="6"/>
        <v>0</v>
      </c>
      <c r="BH293" s="143">
        <f t="shared" si="7"/>
        <v>0</v>
      </c>
      <c r="BI293" s="143">
        <f t="shared" si="8"/>
        <v>0</v>
      </c>
      <c r="BJ293" s="17" t="s">
        <v>77</v>
      </c>
      <c r="BK293" s="143">
        <f t="shared" si="9"/>
        <v>0</v>
      </c>
      <c r="BL293" s="17" t="s">
        <v>175</v>
      </c>
      <c r="BM293" s="142" t="s">
        <v>366</v>
      </c>
    </row>
    <row r="294" spans="2:65" s="1" customFormat="1" ht="24.2" customHeight="1">
      <c r="B294" s="129"/>
      <c r="C294" s="130" t="s">
        <v>367</v>
      </c>
      <c r="D294" s="130" t="s">
        <v>136</v>
      </c>
      <c r="E294" s="131" t="s">
        <v>368</v>
      </c>
      <c r="F294" s="132" t="s">
        <v>369</v>
      </c>
      <c r="G294" s="133" t="s">
        <v>355</v>
      </c>
      <c r="H294" s="134">
        <v>9</v>
      </c>
      <c r="I294" s="135"/>
      <c r="J294" s="136">
        <f t="shared" si="0"/>
        <v>0</v>
      </c>
      <c r="K294" s="137"/>
      <c r="L294" s="32"/>
      <c r="M294" s="138" t="s">
        <v>1</v>
      </c>
      <c r="N294" s="139" t="s">
        <v>38</v>
      </c>
      <c r="P294" s="140">
        <f t="shared" si="1"/>
        <v>0</v>
      </c>
      <c r="Q294" s="140">
        <v>0</v>
      </c>
      <c r="R294" s="140">
        <f t="shared" si="2"/>
        <v>0</v>
      </c>
      <c r="S294" s="140">
        <v>0</v>
      </c>
      <c r="T294" s="141">
        <f t="shared" si="3"/>
        <v>0</v>
      </c>
      <c r="AR294" s="142" t="s">
        <v>175</v>
      </c>
      <c r="AT294" s="142" t="s">
        <v>136</v>
      </c>
      <c r="AU294" s="142" t="s">
        <v>81</v>
      </c>
      <c r="AY294" s="17" t="s">
        <v>133</v>
      </c>
      <c r="BE294" s="143">
        <f t="shared" si="4"/>
        <v>0</v>
      </c>
      <c r="BF294" s="143">
        <f t="shared" si="5"/>
        <v>0</v>
      </c>
      <c r="BG294" s="143">
        <f t="shared" si="6"/>
        <v>0</v>
      </c>
      <c r="BH294" s="143">
        <f t="shared" si="7"/>
        <v>0</v>
      </c>
      <c r="BI294" s="143">
        <f t="shared" si="8"/>
        <v>0</v>
      </c>
      <c r="BJ294" s="17" t="s">
        <v>77</v>
      </c>
      <c r="BK294" s="143">
        <f t="shared" si="9"/>
        <v>0</v>
      </c>
      <c r="BL294" s="17" t="s">
        <v>175</v>
      </c>
      <c r="BM294" s="142" t="s">
        <v>370</v>
      </c>
    </row>
    <row r="295" spans="2:65" s="1" customFormat="1" ht="21.75" customHeight="1">
      <c r="B295" s="129"/>
      <c r="C295" s="130" t="s">
        <v>257</v>
      </c>
      <c r="D295" s="130" t="s">
        <v>136</v>
      </c>
      <c r="E295" s="131" t="s">
        <v>371</v>
      </c>
      <c r="F295" s="132" t="s">
        <v>372</v>
      </c>
      <c r="G295" s="133" t="s">
        <v>355</v>
      </c>
      <c r="H295" s="134">
        <v>9</v>
      </c>
      <c r="I295" s="135"/>
      <c r="J295" s="136">
        <f t="shared" si="0"/>
        <v>0</v>
      </c>
      <c r="K295" s="137"/>
      <c r="L295" s="32"/>
      <c r="M295" s="138" t="s">
        <v>1</v>
      </c>
      <c r="N295" s="139" t="s">
        <v>38</v>
      </c>
      <c r="P295" s="140">
        <f t="shared" si="1"/>
        <v>0</v>
      </c>
      <c r="Q295" s="140">
        <v>0</v>
      </c>
      <c r="R295" s="140">
        <f t="shared" si="2"/>
        <v>0</v>
      </c>
      <c r="S295" s="140">
        <v>0</v>
      </c>
      <c r="T295" s="141">
        <f t="shared" si="3"/>
        <v>0</v>
      </c>
      <c r="AR295" s="142" t="s">
        <v>175</v>
      </c>
      <c r="AT295" s="142" t="s">
        <v>136</v>
      </c>
      <c r="AU295" s="142" t="s">
        <v>81</v>
      </c>
      <c r="AY295" s="17" t="s">
        <v>133</v>
      </c>
      <c r="BE295" s="143">
        <f t="shared" si="4"/>
        <v>0</v>
      </c>
      <c r="BF295" s="143">
        <f t="shared" si="5"/>
        <v>0</v>
      </c>
      <c r="BG295" s="143">
        <f t="shared" si="6"/>
        <v>0</v>
      </c>
      <c r="BH295" s="143">
        <f t="shared" si="7"/>
        <v>0</v>
      </c>
      <c r="BI295" s="143">
        <f t="shared" si="8"/>
        <v>0</v>
      </c>
      <c r="BJ295" s="17" t="s">
        <v>77</v>
      </c>
      <c r="BK295" s="143">
        <f t="shared" si="9"/>
        <v>0</v>
      </c>
      <c r="BL295" s="17" t="s">
        <v>175</v>
      </c>
      <c r="BM295" s="142" t="s">
        <v>373</v>
      </c>
    </row>
    <row r="296" spans="2:65" s="1" customFormat="1" ht="24.2" customHeight="1">
      <c r="B296" s="129"/>
      <c r="C296" s="166" t="s">
        <v>374</v>
      </c>
      <c r="D296" s="166" t="s">
        <v>204</v>
      </c>
      <c r="E296" s="167" t="s">
        <v>375</v>
      </c>
      <c r="F296" s="168" t="s">
        <v>376</v>
      </c>
      <c r="G296" s="169" t="s">
        <v>147</v>
      </c>
      <c r="H296" s="170">
        <v>9</v>
      </c>
      <c r="I296" s="171"/>
      <c r="J296" s="172">
        <f t="shared" si="0"/>
        <v>0</v>
      </c>
      <c r="K296" s="173"/>
      <c r="L296" s="174"/>
      <c r="M296" s="175" t="s">
        <v>1</v>
      </c>
      <c r="N296" s="176" t="s">
        <v>38</v>
      </c>
      <c r="P296" s="140">
        <f t="shared" si="1"/>
        <v>0</v>
      </c>
      <c r="Q296" s="140">
        <v>0</v>
      </c>
      <c r="R296" s="140">
        <f t="shared" si="2"/>
        <v>0</v>
      </c>
      <c r="S296" s="140">
        <v>0</v>
      </c>
      <c r="T296" s="141">
        <f t="shared" si="3"/>
        <v>0</v>
      </c>
      <c r="AR296" s="142" t="s">
        <v>215</v>
      </c>
      <c r="AT296" s="142" t="s">
        <v>204</v>
      </c>
      <c r="AU296" s="142" t="s">
        <v>81</v>
      </c>
      <c r="AY296" s="17" t="s">
        <v>133</v>
      </c>
      <c r="BE296" s="143">
        <f t="shared" si="4"/>
        <v>0</v>
      </c>
      <c r="BF296" s="143">
        <f t="shared" si="5"/>
        <v>0</v>
      </c>
      <c r="BG296" s="143">
        <f t="shared" si="6"/>
        <v>0</v>
      </c>
      <c r="BH296" s="143">
        <f t="shared" si="7"/>
        <v>0</v>
      </c>
      <c r="BI296" s="143">
        <f t="shared" si="8"/>
        <v>0</v>
      </c>
      <c r="BJ296" s="17" t="s">
        <v>77</v>
      </c>
      <c r="BK296" s="143">
        <f t="shared" si="9"/>
        <v>0</v>
      </c>
      <c r="BL296" s="17" t="s">
        <v>175</v>
      </c>
      <c r="BM296" s="142" t="s">
        <v>377</v>
      </c>
    </row>
    <row r="297" spans="2:65" s="1" customFormat="1" ht="21.75" customHeight="1">
      <c r="B297" s="129"/>
      <c r="C297" s="130" t="s">
        <v>264</v>
      </c>
      <c r="D297" s="130" t="s">
        <v>136</v>
      </c>
      <c r="E297" s="131" t="s">
        <v>378</v>
      </c>
      <c r="F297" s="132" t="s">
        <v>379</v>
      </c>
      <c r="G297" s="133" t="s">
        <v>147</v>
      </c>
      <c r="H297" s="134">
        <v>9</v>
      </c>
      <c r="I297" s="135"/>
      <c r="J297" s="136">
        <f t="shared" si="0"/>
        <v>0</v>
      </c>
      <c r="K297" s="137"/>
      <c r="L297" s="32"/>
      <c r="M297" s="138" t="s">
        <v>1</v>
      </c>
      <c r="N297" s="139" t="s">
        <v>38</v>
      </c>
      <c r="P297" s="140">
        <f t="shared" si="1"/>
        <v>0</v>
      </c>
      <c r="Q297" s="140">
        <v>0</v>
      </c>
      <c r="R297" s="140">
        <f t="shared" si="2"/>
        <v>0</v>
      </c>
      <c r="S297" s="140">
        <v>0</v>
      </c>
      <c r="T297" s="141">
        <f t="shared" si="3"/>
        <v>0</v>
      </c>
      <c r="AR297" s="142" t="s">
        <v>175</v>
      </c>
      <c r="AT297" s="142" t="s">
        <v>136</v>
      </c>
      <c r="AU297" s="142" t="s">
        <v>81</v>
      </c>
      <c r="AY297" s="17" t="s">
        <v>133</v>
      </c>
      <c r="BE297" s="143">
        <f t="shared" si="4"/>
        <v>0</v>
      </c>
      <c r="BF297" s="143">
        <f t="shared" si="5"/>
        <v>0</v>
      </c>
      <c r="BG297" s="143">
        <f t="shared" si="6"/>
        <v>0</v>
      </c>
      <c r="BH297" s="143">
        <f t="shared" si="7"/>
        <v>0</v>
      </c>
      <c r="BI297" s="143">
        <f t="shared" si="8"/>
        <v>0</v>
      </c>
      <c r="BJ297" s="17" t="s">
        <v>77</v>
      </c>
      <c r="BK297" s="143">
        <f t="shared" si="9"/>
        <v>0</v>
      </c>
      <c r="BL297" s="17" t="s">
        <v>175</v>
      </c>
      <c r="BM297" s="142" t="s">
        <v>380</v>
      </c>
    </row>
    <row r="298" spans="2:65" s="1" customFormat="1" ht="24.2" customHeight="1">
      <c r="B298" s="129"/>
      <c r="C298" s="130" t="s">
        <v>389</v>
      </c>
      <c r="D298" s="130" t="s">
        <v>136</v>
      </c>
      <c r="E298" s="131" t="s">
        <v>390</v>
      </c>
      <c r="F298" s="132" t="s">
        <v>391</v>
      </c>
      <c r="G298" s="133" t="s">
        <v>147</v>
      </c>
      <c r="H298" s="134">
        <v>12</v>
      </c>
      <c r="I298" s="135"/>
      <c r="J298" s="136">
        <f t="shared" si="0"/>
        <v>0</v>
      </c>
      <c r="K298" s="137"/>
      <c r="L298" s="32"/>
      <c r="M298" s="138" t="s">
        <v>1</v>
      </c>
      <c r="N298" s="139" t="s">
        <v>38</v>
      </c>
      <c r="P298" s="140">
        <f t="shared" si="1"/>
        <v>0</v>
      </c>
      <c r="Q298" s="140">
        <v>0</v>
      </c>
      <c r="R298" s="140">
        <f t="shared" si="2"/>
        <v>0</v>
      </c>
      <c r="S298" s="140">
        <v>0</v>
      </c>
      <c r="T298" s="141">
        <f t="shared" si="3"/>
        <v>0</v>
      </c>
      <c r="AR298" s="142" t="s">
        <v>175</v>
      </c>
      <c r="AT298" s="142" t="s">
        <v>136</v>
      </c>
      <c r="AU298" s="142" t="s">
        <v>81</v>
      </c>
      <c r="AY298" s="17" t="s">
        <v>133</v>
      </c>
      <c r="BE298" s="143">
        <f t="shared" si="4"/>
        <v>0</v>
      </c>
      <c r="BF298" s="143">
        <f t="shared" si="5"/>
        <v>0</v>
      </c>
      <c r="BG298" s="143">
        <f t="shared" si="6"/>
        <v>0</v>
      </c>
      <c r="BH298" s="143">
        <f t="shared" si="7"/>
        <v>0</v>
      </c>
      <c r="BI298" s="143">
        <f t="shared" si="8"/>
        <v>0</v>
      </c>
      <c r="BJ298" s="17" t="s">
        <v>77</v>
      </c>
      <c r="BK298" s="143">
        <f t="shared" si="9"/>
        <v>0</v>
      </c>
      <c r="BL298" s="17" t="s">
        <v>175</v>
      </c>
      <c r="BM298" s="142" t="s">
        <v>392</v>
      </c>
    </row>
    <row r="299" spans="2:65" s="12" customFormat="1">
      <c r="B299" s="144"/>
      <c r="D299" s="145" t="s">
        <v>141</v>
      </c>
      <c r="E299" s="146" t="s">
        <v>1</v>
      </c>
      <c r="F299" s="147" t="s">
        <v>393</v>
      </c>
      <c r="H299" s="148">
        <v>4</v>
      </c>
      <c r="I299" s="149"/>
      <c r="L299" s="144"/>
      <c r="M299" s="150"/>
      <c r="T299" s="151"/>
      <c r="AT299" s="146" t="s">
        <v>141</v>
      </c>
      <c r="AU299" s="146" t="s">
        <v>81</v>
      </c>
      <c r="AV299" s="12" t="s">
        <v>81</v>
      </c>
      <c r="AW299" s="12" t="s">
        <v>30</v>
      </c>
      <c r="AX299" s="12" t="s">
        <v>73</v>
      </c>
      <c r="AY299" s="146" t="s">
        <v>133</v>
      </c>
    </row>
    <row r="300" spans="2:65" s="12" customFormat="1">
      <c r="B300" s="144"/>
      <c r="D300" s="145" t="s">
        <v>141</v>
      </c>
      <c r="E300" s="146" t="s">
        <v>1</v>
      </c>
      <c r="F300" s="147" t="s">
        <v>394</v>
      </c>
      <c r="H300" s="148">
        <v>8</v>
      </c>
      <c r="I300" s="149"/>
      <c r="L300" s="144"/>
      <c r="M300" s="150"/>
      <c r="T300" s="151"/>
      <c r="AT300" s="146" t="s">
        <v>141</v>
      </c>
      <c r="AU300" s="146" t="s">
        <v>81</v>
      </c>
      <c r="AV300" s="12" t="s">
        <v>81</v>
      </c>
      <c r="AW300" s="12" t="s">
        <v>30</v>
      </c>
      <c r="AX300" s="12" t="s">
        <v>73</v>
      </c>
      <c r="AY300" s="146" t="s">
        <v>133</v>
      </c>
    </row>
    <row r="301" spans="2:65" s="13" customFormat="1">
      <c r="B301" s="152"/>
      <c r="D301" s="145" t="s">
        <v>141</v>
      </c>
      <c r="E301" s="153" t="s">
        <v>1</v>
      </c>
      <c r="F301" s="154" t="s">
        <v>144</v>
      </c>
      <c r="H301" s="155">
        <v>12</v>
      </c>
      <c r="I301" s="156"/>
      <c r="L301" s="152"/>
      <c r="M301" s="157"/>
      <c r="T301" s="158"/>
      <c r="AT301" s="153" t="s">
        <v>141</v>
      </c>
      <c r="AU301" s="153" t="s">
        <v>81</v>
      </c>
      <c r="AV301" s="13" t="s">
        <v>140</v>
      </c>
      <c r="AW301" s="13" t="s">
        <v>30</v>
      </c>
      <c r="AX301" s="13" t="s">
        <v>77</v>
      </c>
      <c r="AY301" s="153" t="s">
        <v>133</v>
      </c>
    </row>
    <row r="302" spans="2:65" s="1" customFormat="1" ht="24.2" customHeight="1">
      <c r="B302" s="129"/>
      <c r="C302" s="130" t="s">
        <v>400</v>
      </c>
      <c r="D302" s="130" t="s">
        <v>136</v>
      </c>
      <c r="E302" s="131" t="s">
        <v>401</v>
      </c>
      <c r="F302" s="132" t="s">
        <v>402</v>
      </c>
      <c r="G302" s="133" t="s">
        <v>355</v>
      </c>
      <c r="H302" s="134">
        <v>8</v>
      </c>
      <c r="I302" s="135"/>
      <c r="J302" s="136">
        <f t="shared" ref="J302:J312" si="10">ROUND(I302*H302,2)</f>
        <v>0</v>
      </c>
      <c r="K302" s="137"/>
      <c r="L302" s="32"/>
      <c r="M302" s="138" t="s">
        <v>1</v>
      </c>
      <c r="N302" s="139" t="s">
        <v>38</v>
      </c>
      <c r="P302" s="140">
        <f t="shared" ref="P302:P312" si="11">O302*H302</f>
        <v>0</v>
      </c>
      <c r="Q302" s="140">
        <v>0</v>
      </c>
      <c r="R302" s="140">
        <f t="shared" ref="R302:R312" si="12">Q302*H302</f>
        <v>0</v>
      </c>
      <c r="S302" s="140">
        <v>0</v>
      </c>
      <c r="T302" s="141">
        <f t="shared" ref="T302:T312" si="13">S302*H302</f>
        <v>0</v>
      </c>
      <c r="AR302" s="142" t="s">
        <v>175</v>
      </c>
      <c r="AT302" s="142" t="s">
        <v>136</v>
      </c>
      <c r="AU302" s="142" t="s">
        <v>81</v>
      </c>
      <c r="AY302" s="17" t="s">
        <v>133</v>
      </c>
      <c r="BE302" s="143">
        <f t="shared" ref="BE302:BE312" si="14">IF(N302="základní",J302,0)</f>
        <v>0</v>
      </c>
      <c r="BF302" s="143">
        <f t="shared" ref="BF302:BF312" si="15">IF(N302="snížená",J302,0)</f>
        <v>0</v>
      </c>
      <c r="BG302" s="143">
        <f t="shared" ref="BG302:BG312" si="16">IF(N302="zákl. přenesená",J302,0)</f>
        <v>0</v>
      </c>
      <c r="BH302" s="143">
        <f t="shared" ref="BH302:BH312" si="17">IF(N302="sníž. přenesená",J302,0)</f>
        <v>0</v>
      </c>
      <c r="BI302" s="143">
        <f t="shared" ref="BI302:BI312" si="18">IF(N302="nulová",J302,0)</f>
        <v>0</v>
      </c>
      <c r="BJ302" s="17" t="s">
        <v>77</v>
      </c>
      <c r="BK302" s="143">
        <f t="shared" ref="BK302:BK312" si="19">ROUND(I302*H302,2)</f>
        <v>0</v>
      </c>
      <c r="BL302" s="17" t="s">
        <v>175</v>
      </c>
      <c r="BM302" s="142" t="s">
        <v>403</v>
      </c>
    </row>
    <row r="303" spans="2:65" s="1" customFormat="1" ht="33" customHeight="1">
      <c r="B303" s="129"/>
      <c r="C303" s="130" t="s">
        <v>309</v>
      </c>
      <c r="D303" s="130" t="s">
        <v>136</v>
      </c>
      <c r="E303" s="131" t="s">
        <v>404</v>
      </c>
      <c r="F303" s="132" t="s">
        <v>405</v>
      </c>
      <c r="G303" s="133" t="s">
        <v>355</v>
      </c>
      <c r="H303" s="134">
        <v>8</v>
      </c>
      <c r="I303" s="135"/>
      <c r="J303" s="136">
        <f t="shared" si="10"/>
        <v>0</v>
      </c>
      <c r="K303" s="137"/>
      <c r="L303" s="32"/>
      <c r="M303" s="138" t="s">
        <v>1</v>
      </c>
      <c r="N303" s="139" t="s">
        <v>38</v>
      </c>
      <c r="P303" s="140">
        <f t="shared" si="11"/>
        <v>0</v>
      </c>
      <c r="Q303" s="140">
        <v>0</v>
      </c>
      <c r="R303" s="140">
        <f t="shared" si="12"/>
        <v>0</v>
      </c>
      <c r="S303" s="140">
        <v>0</v>
      </c>
      <c r="T303" s="141">
        <f t="shared" si="13"/>
        <v>0</v>
      </c>
      <c r="AR303" s="142" t="s">
        <v>175</v>
      </c>
      <c r="AT303" s="142" t="s">
        <v>136</v>
      </c>
      <c r="AU303" s="142" t="s">
        <v>81</v>
      </c>
      <c r="AY303" s="17" t="s">
        <v>133</v>
      </c>
      <c r="BE303" s="143">
        <f t="shared" si="14"/>
        <v>0</v>
      </c>
      <c r="BF303" s="143">
        <f t="shared" si="15"/>
        <v>0</v>
      </c>
      <c r="BG303" s="143">
        <f t="shared" si="16"/>
        <v>0</v>
      </c>
      <c r="BH303" s="143">
        <f t="shared" si="17"/>
        <v>0</v>
      </c>
      <c r="BI303" s="143">
        <f t="shared" si="18"/>
        <v>0</v>
      </c>
      <c r="BJ303" s="17" t="s">
        <v>77</v>
      </c>
      <c r="BK303" s="143">
        <f t="shared" si="19"/>
        <v>0</v>
      </c>
      <c r="BL303" s="17" t="s">
        <v>175</v>
      </c>
      <c r="BM303" s="142" t="s">
        <v>406</v>
      </c>
    </row>
    <row r="304" spans="2:65" s="1" customFormat="1" ht="24.2" customHeight="1">
      <c r="B304" s="129"/>
      <c r="C304" s="130" t="s">
        <v>407</v>
      </c>
      <c r="D304" s="130" t="s">
        <v>136</v>
      </c>
      <c r="E304" s="131" t="s">
        <v>408</v>
      </c>
      <c r="F304" s="132" t="s">
        <v>409</v>
      </c>
      <c r="G304" s="133" t="s">
        <v>355</v>
      </c>
      <c r="H304" s="134">
        <v>6</v>
      </c>
      <c r="I304" s="135"/>
      <c r="J304" s="136">
        <f t="shared" si="10"/>
        <v>0</v>
      </c>
      <c r="K304" s="137"/>
      <c r="L304" s="32"/>
      <c r="M304" s="138" t="s">
        <v>1</v>
      </c>
      <c r="N304" s="139" t="s">
        <v>38</v>
      </c>
      <c r="P304" s="140">
        <f t="shared" si="11"/>
        <v>0</v>
      </c>
      <c r="Q304" s="140">
        <v>0</v>
      </c>
      <c r="R304" s="140">
        <f t="shared" si="12"/>
        <v>0</v>
      </c>
      <c r="S304" s="140">
        <v>0</v>
      </c>
      <c r="T304" s="141">
        <f t="shared" si="13"/>
        <v>0</v>
      </c>
      <c r="AR304" s="142" t="s">
        <v>175</v>
      </c>
      <c r="AT304" s="142" t="s">
        <v>136</v>
      </c>
      <c r="AU304" s="142" t="s">
        <v>81</v>
      </c>
      <c r="AY304" s="17" t="s">
        <v>133</v>
      </c>
      <c r="BE304" s="143">
        <f t="shared" si="14"/>
        <v>0</v>
      </c>
      <c r="BF304" s="143">
        <f t="shared" si="15"/>
        <v>0</v>
      </c>
      <c r="BG304" s="143">
        <f t="shared" si="16"/>
        <v>0</v>
      </c>
      <c r="BH304" s="143">
        <f t="shared" si="17"/>
        <v>0</v>
      </c>
      <c r="BI304" s="143">
        <f t="shared" si="18"/>
        <v>0</v>
      </c>
      <c r="BJ304" s="17" t="s">
        <v>77</v>
      </c>
      <c r="BK304" s="143">
        <f t="shared" si="19"/>
        <v>0</v>
      </c>
      <c r="BL304" s="17" t="s">
        <v>175</v>
      </c>
      <c r="BM304" s="142" t="s">
        <v>410</v>
      </c>
    </row>
    <row r="305" spans="2:65" s="1" customFormat="1" ht="24.2" customHeight="1">
      <c r="B305" s="129"/>
      <c r="C305" s="130" t="s">
        <v>314</v>
      </c>
      <c r="D305" s="130" t="s">
        <v>136</v>
      </c>
      <c r="E305" s="131" t="s">
        <v>411</v>
      </c>
      <c r="F305" s="132" t="s">
        <v>412</v>
      </c>
      <c r="G305" s="133" t="s">
        <v>355</v>
      </c>
      <c r="H305" s="134">
        <v>1</v>
      </c>
      <c r="I305" s="135"/>
      <c r="J305" s="136">
        <f t="shared" si="10"/>
        <v>0</v>
      </c>
      <c r="K305" s="137"/>
      <c r="L305" s="32"/>
      <c r="M305" s="138" t="s">
        <v>1</v>
      </c>
      <c r="N305" s="139" t="s">
        <v>38</v>
      </c>
      <c r="P305" s="140">
        <f t="shared" si="11"/>
        <v>0</v>
      </c>
      <c r="Q305" s="140">
        <v>0</v>
      </c>
      <c r="R305" s="140">
        <f t="shared" si="12"/>
        <v>0</v>
      </c>
      <c r="S305" s="140">
        <v>0</v>
      </c>
      <c r="T305" s="141">
        <f t="shared" si="13"/>
        <v>0</v>
      </c>
      <c r="AR305" s="142" t="s">
        <v>175</v>
      </c>
      <c r="AT305" s="142" t="s">
        <v>136</v>
      </c>
      <c r="AU305" s="142" t="s">
        <v>81</v>
      </c>
      <c r="AY305" s="17" t="s">
        <v>133</v>
      </c>
      <c r="BE305" s="143">
        <f t="shared" si="14"/>
        <v>0</v>
      </c>
      <c r="BF305" s="143">
        <f t="shared" si="15"/>
        <v>0</v>
      </c>
      <c r="BG305" s="143">
        <f t="shared" si="16"/>
        <v>0</v>
      </c>
      <c r="BH305" s="143">
        <f t="shared" si="17"/>
        <v>0</v>
      </c>
      <c r="BI305" s="143">
        <f t="shared" si="18"/>
        <v>0</v>
      </c>
      <c r="BJ305" s="17" t="s">
        <v>77</v>
      </c>
      <c r="BK305" s="143">
        <f t="shared" si="19"/>
        <v>0</v>
      </c>
      <c r="BL305" s="17" t="s">
        <v>175</v>
      </c>
      <c r="BM305" s="142" t="s">
        <v>413</v>
      </c>
    </row>
    <row r="306" spans="2:65" s="1" customFormat="1" ht="24.2" customHeight="1">
      <c r="B306" s="129"/>
      <c r="C306" s="130" t="s">
        <v>414</v>
      </c>
      <c r="D306" s="130" t="s">
        <v>136</v>
      </c>
      <c r="E306" s="131" t="s">
        <v>415</v>
      </c>
      <c r="F306" s="132" t="s">
        <v>416</v>
      </c>
      <c r="G306" s="133" t="s">
        <v>355</v>
      </c>
      <c r="H306" s="134">
        <v>1</v>
      </c>
      <c r="I306" s="135"/>
      <c r="J306" s="136">
        <f t="shared" si="10"/>
        <v>0</v>
      </c>
      <c r="K306" s="137"/>
      <c r="L306" s="32"/>
      <c r="M306" s="138" t="s">
        <v>1</v>
      </c>
      <c r="N306" s="139" t="s">
        <v>38</v>
      </c>
      <c r="P306" s="140">
        <f t="shared" si="11"/>
        <v>0</v>
      </c>
      <c r="Q306" s="140">
        <v>0</v>
      </c>
      <c r="R306" s="140">
        <f t="shared" si="12"/>
        <v>0</v>
      </c>
      <c r="S306" s="140">
        <v>0</v>
      </c>
      <c r="T306" s="141">
        <f t="shared" si="13"/>
        <v>0</v>
      </c>
      <c r="AR306" s="142" t="s">
        <v>175</v>
      </c>
      <c r="AT306" s="142" t="s">
        <v>136</v>
      </c>
      <c r="AU306" s="142" t="s">
        <v>81</v>
      </c>
      <c r="AY306" s="17" t="s">
        <v>133</v>
      </c>
      <c r="BE306" s="143">
        <f t="shared" si="14"/>
        <v>0</v>
      </c>
      <c r="BF306" s="143">
        <f t="shared" si="15"/>
        <v>0</v>
      </c>
      <c r="BG306" s="143">
        <f t="shared" si="16"/>
        <v>0</v>
      </c>
      <c r="BH306" s="143">
        <f t="shared" si="17"/>
        <v>0</v>
      </c>
      <c r="BI306" s="143">
        <f t="shared" si="18"/>
        <v>0</v>
      </c>
      <c r="BJ306" s="17" t="s">
        <v>77</v>
      </c>
      <c r="BK306" s="143">
        <f t="shared" si="19"/>
        <v>0</v>
      </c>
      <c r="BL306" s="17" t="s">
        <v>175</v>
      </c>
      <c r="BM306" s="142" t="s">
        <v>417</v>
      </c>
    </row>
    <row r="307" spans="2:65" s="1" customFormat="1" ht="24.2" customHeight="1">
      <c r="B307" s="129"/>
      <c r="C307" s="130" t="s">
        <v>319</v>
      </c>
      <c r="D307" s="130" t="s">
        <v>136</v>
      </c>
      <c r="E307" s="131" t="s">
        <v>418</v>
      </c>
      <c r="F307" s="132" t="s">
        <v>419</v>
      </c>
      <c r="G307" s="133" t="s">
        <v>355</v>
      </c>
      <c r="H307" s="134">
        <v>1</v>
      </c>
      <c r="I307" s="135"/>
      <c r="J307" s="136">
        <f t="shared" si="10"/>
        <v>0</v>
      </c>
      <c r="K307" s="137"/>
      <c r="L307" s="32"/>
      <c r="M307" s="138" t="s">
        <v>1</v>
      </c>
      <c r="N307" s="139" t="s">
        <v>38</v>
      </c>
      <c r="P307" s="140">
        <f t="shared" si="11"/>
        <v>0</v>
      </c>
      <c r="Q307" s="140">
        <v>0</v>
      </c>
      <c r="R307" s="140">
        <f t="shared" si="12"/>
        <v>0</v>
      </c>
      <c r="S307" s="140">
        <v>0</v>
      </c>
      <c r="T307" s="141">
        <f t="shared" si="13"/>
        <v>0</v>
      </c>
      <c r="AR307" s="142" t="s">
        <v>175</v>
      </c>
      <c r="AT307" s="142" t="s">
        <v>136</v>
      </c>
      <c r="AU307" s="142" t="s">
        <v>81</v>
      </c>
      <c r="AY307" s="17" t="s">
        <v>133</v>
      </c>
      <c r="BE307" s="143">
        <f t="shared" si="14"/>
        <v>0</v>
      </c>
      <c r="BF307" s="143">
        <f t="shared" si="15"/>
        <v>0</v>
      </c>
      <c r="BG307" s="143">
        <f t="shared" si="16"/>
        <v>0</v>
      </c>
      <c r="BH307" s="143">
        <f t="shared" si="17"/>
        <v>0</v>
      </c>
      <c r="BI307" s="143">
        <f t="shared" si="18"/>
        <v>0</v>
      </c>
      <c r="BJ307" s="17" t="s">
        <v>77</v>
      </c>
      <c r="BK307" s="143">
        <f t="shared" si="19"/>
        <v>0</v>
      </c>
      <c r="BL307" s="17" t="s">
        <v>175</v>
      </c>
      <c r="BM307" s="142" t="s">
        <v>420</v>
      </c>
    </row>
    <row r="308" spans="2:65" s="1" customFormat="1" ht="21.75" customHeight="1">
      <c r="B308" s="129"/>
      <c r="C308" s="130" t="s">
        <v>421</v>
      </c>
      <c r="D308" s="130" t="s">
        <v>136</v>
      </c>
      <c r="E308" s="131" t="s">
        <v>422</v>
      </c>
      <c r="F308" s="132" t="s">
        <v>423</v>
      </c>
      <c r="G308" s="133" t="s">
        <v>355</v>
      </c>
      <c r="H308" s="134">
        <v>8</v>
      </c>
      <c r="I308" s="135"/>
      <c r="J308" s="136">
        <f t="shared" si="10"/>
        <v>0</v>
      </c>
      <c r="K308" s="137"/>
      <c r="L308" s="32"/>
      <c r="M308" s="138" t="s">
        <v>1</v>
      </c>
      <c r="N308" s="139" t="s">
        <v>38</v>
      </c>
      <c r="P308" s="140">
        <f t="shared" si="11"/>
        <v>0</v>
      </c>
      <c r="Q308" s="140">
        <v>0</v>
      </c>
      <c r="R308" s="140">
        <f t="shared" si="12"/>
        <v>0</v>
      </c>
      <c r="S308" s="140">
        <v>0</v>
      </c>
      <c r="T308" s="141">
        <f t="shared" si="13"/>
        <v>0</v>
      </c>
      <c r="AR308" s="142" t="s">
        <v>175</v>
      </c>
      <c r="AT308" s="142" t="s">
        <v>136</v>
      </c>
      <c r="AU308" s="142" t="s">
        <v>81</v>
      </c>
      <c r="AY308" s="17" t="s">
        <v>133</v>
      </c>
      <c r="BE308" s="143">
        <f t="shared" si="14"/>
        <v>0</v>
      </c>
      <c r="BF308" s="143">
        <f t="shared" si="15"/>
        <v>0</v>
      </c>
      <c r="BG308" s="143">
        <f t="shared" si="16"/>
        <v>0</v>
      </c>
      <c r="BH308" s="143">
        <f t="shared" si="17"/>
        <v>0</v>
      </c>
      <c r="BI308" s="143">
        <f t="shared" si="18"/>
        <v>0</v>
      </c>
      <c r="BJ308" s="17" t="s">
        <v>77</v>
      </c>
      <c r="BK308" s="143">
        <f t="shared" si="19"/>
        <v>0</v>
      </c>
      <c r="BL308" s="17" t="s">
        <v>175</v>
      </c>
      <c r="BM308" s="142" t="s">
        <v>424</v>
      </c>
    </row>
    <row r="309" spans="2:65" s="1" customFormat="1" ht="16.5" customHeight="1">
      <c r="B309" s="129"/>
      <c r="C309" s="130" t="s">
        <v>324</v>
      </c>
      <c r="D309" s="130" t="s">
        <v>136</v>
      </c>
      <c r="E309" s="131" t="s">
        <v>425</v>
      </c>
      <c r="F309" s="132" t="s">
        <v>426</v>
      </c>
      <c r="G309" s="133" t="s">
        <v>355</v>
      </c>
      <c r="H309" s="134">
        <v>1</v>
      </c>
      <c r="I309" s="135"/>
      <c r="J309" s="136">
        <f t="shared" si="10"/>
        <v>0</v>
      </c>
      <c r="K309" s="137"/>
      <c r="L309" s="32"/>
      <c r="M309" s="138" t="s">
        <v>1</v>
      </c>
      <c r="N309" s="139" t="s">
        <v>38</v>
      </c>
      <c r="P309" s="140">
        <f t="shared" si="11"/>
        <v>0</v>
      </c>
      <c r="Q309" s="140">
        <v>0</v>
      </c>
      <c r="R309" s="140">
        <f t="shared" si="12"/>
        <v>0</v>
      </c>
      <c r="S309" s="140">
        <v>0</v>
      </c>
      <c r="T309" s="141">
        <f t="shared" si="13"/>
        <v>0</v>
      </c>
      <c r="AR309" s="142" t="s">
        <v>175</v>
      </c>
      <c r="AT309" s="142" t="s">
        <v>136</v>
      </c>
      <c r="AU309" s="142" t="s">
        <v>81</v>
      </c>
      <c r="AY309" s="17" t="s">
        <v>133</v>
      </c>
      <c r="BE309" s="143">
        <f t="shared" si="14"/>
        <v>0</v>
      </c>
      <c r="BF309" s="143">
        <f t="shared" si="15"/>
        <v>0</v>
      </c>
      <c r="BG309" s="143">
        <f t="shared" si="16"/>
        <v>0</v>
      </c>
      <c r="BH309" s="143">
        <f t="shared" si="17"/>
        <v>0</v>
      </c>
      <c r="BI309" s="143">
        <f t="shared" si="18"/>
        <v>0</v>
      </c>
      <c r="BJ309" s="17" t="s">
        <v>77</v>
      </c>
      <c r="BK309" s="143">
        <f t="shared" si="19"/>
        <v>0</v>
      </c>
      <c r="BL309" s="17" t="s">
        <v>175</v>
      </c>
      <c r="BM309" s="142" t="s">
        <v>427</v>
      </c>
    </row>
    <row r="310" spans="2:65" s="1" customFormat="1" ht="16.5" customHeight="1">
      <c r="B310" s="129"/>
      <c r="C310" s="130" t="s">
        <v>428</v>
      </c>
      <c r="D310" s="130" t="s">
        <v>136</v>
      </c>
      <c r="E310" s="131" t="s">
        <v>429</v>
      </c>
      <c r="F310" s="132" t="s">
        <v>430</v>
      </c>
      <c r="G310" s="133" t="s">
        <v>147</v>
      </c>
      <c r="H310" s="134">
        <v>6</v>
      </c>
      <c r="I310" s="135"/>
      <c r="J310" s="136">
        <f t="shared" si="10"/>
        <v>0</v>
      </c>
      <c r="K310" s="137"/>
      <c r="L310" s="32"/>
      <c r="M310" s="138" t="s">
        <v>1</v>
      </c>
      <c r="N310" s="139" t="s">
        <v>38</v>
      </c>
      <c r="P310" s="140">
        <f t="shared" si="11"/>
        <v>0</v>
      </c>
      <c r="Q310" s="140">
        <v>0</v>
      </c>
      <c r="R310" s="140">
        <f t="shared" si="12"/>
        <v>0</v>
      </c>
      <c r="S310" s="140">
        <v>0</v>
      </c>
      <c r="T310" s="141">
        <f t="shared" si="13"/>
        <v>0</v>
      </c>
      <c r="AR310" s="142" t="s">
        <v>175</v>
      </c>
      <c r="AT310" s="142" t="s">
        <v>136</v>
      </c>
      <c r="AU310" s="142" t="s">
        <v>81</v>
      </c>
      <c r="AY310" s="17" t="s">
        <v>133</v>
      </c>
      <c r="BE310" s="143">
        <f t="shared" si="14"/>
        <v>0</v>
      </c>
      <c r="BF310" s="143">
        <f t="shared" si="15"/>
        <v>0</v>
      </c>
      <c r="BG310" s="143">
        <f t="shared" si="16"/>
        <v>0</v>
      </c>
      <c r="BH310" s="143">
        <f t="shared" si="17"/>
        <v>0</v>
      </c>
      <c r="BI310" s="143">
        <f t="shared" si="18"/>
        <v>0</v>
      </c>
      <c r="BJ310" s="17" t="s">
        <v>77</v>
      </c>
      <c r="BK310" s="143">
        <f t="shared" si="19"/>
        <v>0</v>
      </c>
      <c r="BL310" s="17" t="s">
        <v>175</v>
      </c>
      <c r="BM310" s="142" t="s">
        <v>431</v>
      </c>
    </row>
    <row r="311" spans="2:65" s="1" customFormat="1" ht="16.5" customHeight="1">
      <c r="B311" s="129"/>
      <c r="C311" s="130" t="s">
        <v>329</v>
      </c>
      <c r="D311" s="130" t="s">
        <v>136</v>
      </c>
      <c r="E311" s="131" t="s">
        <v>432</v>
      </c>
      <c r="F311" s="132" t="s">
        <v>433</v>
      </c>
      <c r="G311" s="133" t="s">
        <v>147</v>
      </c>
      <c r="H311" s="134">
        <v>1</v>
      </c>
      <c r="I311" s="135"/>
      <c r="J311" s="136">
        <f t="shared" si="10"/>
        <v>0</v>
      </c>
      <c r="K311" s="137"/>
      <c r="L311" s="32"/>
      <c r="M311" s="138" t="s">
        <v>1</v>
      </c>
      <c r="N311" s="139" t="s">
        <v>38</v>
      </c>
      <c r="P311" s="140">
        <f t="shared" si="11"/>
        <v>0</v>
      </c>
      <c r="Q311" s="140">
        <v>0</v>
      </c>
      <c r="R311" s="140">
        <f t="shared" si="12"/>
        <v>0</v>
      </c>
      <c r="S311" s="140">
        <v>0</v>
      </c>
      <c r="T311" s="141">
        <f t="shared" si="13"/>
        <v>0</v>
      </c>
      <c r="AR311" s="142" t="s">
        <v>175</v>
      </c>
      <c r="AT311" s="142" t="s">
        <v>136</v>
      </c>
      <c r="AU311" s="142" t="s">
        <v>81</v>
      </c>
      <c r="AY311" s="17" t="s">
        <v>133</v>
      </c>
      <c r="BE311" s="143">
        <f t="shared" si="14"/>
        <v>0</v>
      </c>
      <c r="BF311" s="143">
        <f t="shared" si="15"/>
        <v>0</v>
      </c>
      <c r="BG311" s="143">
        <f t="shared" si="16"/>
        <v>0</v>
      </c>
      <c r="BH311" s="143">
        <f t="shared" si="17"/>
        <v>0</v>
      </c>
      <c r="BI311" s="143">
        <f t="shared" si="18"/>
        <v>0</v>
      </c>
      <c r="BJ311" s="17" t="s">
        <v>77</v>
      </c>
      <c r="BK311" s="143">
        <f t="shared" si="19"/>
        <v>0</v>
      </c>
      <c r="BL311" s="17" t="s">
        <v>175</v>
      </c>
      <c r="BM311" s="142" t="s">
        <v>434</v>
      </c>
    </row>
    <row r="312" spans="2:65" s="1" customFormat="1" ht="24.2" customHeight="1">
      <c r="B312" s="129"/>
      <c r="C312" s="130" t="s">
        <v>435</v>
      </c>
      <c r="D312" s="130" t="s">
        <v>136</v>
      </c>
      <c r="E312" s="131" t="s">
        <v>436</v>
      </c>
      <c r="F312" s="132" t="s">
        <v>437</v>
      </c>
      <c r="G312" s="133" t="s">
        <v>263</v>
      </c>
      <c r="H312" s="134">
        <v>0.71199999999999997</v>
      </c>
      <c r="I312" s="135"/>
      <c r="J312" s="136">
        <f t="shared" si="10"/>
        <v>0</v>
      </c>
      <c r="K312" s="137"/>
      <c r="L312" s="32"/>
      <c r="M312" s="138" t="s">
        <v>1</v>
      </c>
      <c r="N312" s="139" t="s">
        <v>38</v>
      </c>
      <c r="P312" s="140">
        <f t="shared" si="11"/>
        <v>0</v>
      </c>
      <c r="Q312" s="140">
        <v>0</v>
      </c>
      <c r="R312" s="140">
        <f t="shared" si="12"/>
        <v>0</v>
      </c>
      <c r="S312" s="140">
        <v>0</v>
      </c>
      <c r="T312" s="141">
        <f t="shared" si="13"/>
        <v>0</v>
      </c>
      <c r="AR312" s="142" t="s">
        <v>175</v>
      </c>
      <c r="AT312" s="142" t="s">
        <v>136</v>
      </c>
      <c r="AU312" s="142" t="s">
        <v>81</v>
      </c>
      <c r="AY312" s="17" t="s">
        <v>133</v>
      </c>
      <c r="BE312" s="143">
        <f t="shared" si="14"/>
        <v>0</v>
      </c>
      <c r="BF312" s="143">
        <f t="shared" si="15"/>
        <v>0</v>
      </c>
      <c r="BG312" s="143">
        <f t="shared" si="16"/>
        <v>0</v>
      </c>
      <c r="BH312" s="143">
        <f t="shared" si="17"/>
        <v>0</v>
      </c>
      <c r="BI312" s="143">
        <f t="shared" si="18"/>
        <v>0</v>
      </c>
      <c r="BJ312" s="17" t="s">
        <v>77</v>
      </c>
      <c r="BK312" s="143">
        <f t="shared" si="19"/>
        <v>0</v>
      </c>
      <c r="BL312" s="17" t="s">
        <v>175</v>
      </c>
      <c r="BM312" s="142" t="s">
        <v>438</v>
      </c>
    </row>
    <row r="313" spans="2:65" s="11" customFormat="1" ht="22.9" customHeight="1">
      <c r="B313" s="117"/>
      <c r="D313" s="118" t="s">
        <v>72</v>
      </c>
      <c r="E313" s="127" t="s">
        <v>439</v>
      </c>
      <c r="F313" s="127" t="s">
        <v>440</v>
      </c>
      <c r="I313" s="120"/>
      <c r="J313" s="128">
        <f>BK313</f>
        <v>0</v>
      </c>
      <c r="L313" s="117"/>
      <c r="M313" s="122"/>
      <c r="P313" s="123">
        <f>SUM(P314:P316)</f>
        <v>0</v>
      </c>
      <c r="R313" s="123">
        <f>SUM(R314:R316)</f>
        <v>0</v>
      </c>
      <c r="T313" s="124">
        <f>SUM(T314:T316)</f>
        <v>0</v>
      </c>
      <c r="AR313" s="118" t="s">
        <v>81</v>
      </c>
      <c r="AT313" s="125" t="s">
        <v>72</v>
      </c>
      <c r="AU313" s="125" t="s">
        <v>77</v>
      </c>
      <c r="AY313" s="118" t="s">
        <v>133</v>
      </c>
      <c r="BK313" s="126">
        <f>SUM(BK314:BK316)</f>
        <v>0</v>
      </c>
    </row>
    <row r="314" spans="2:65" s="1" customFormat="1" ht="16.5" customHeight="1">
      <c r="B314" s="129"/>
      <c r="C314" s="130" t="s">
        <v>332</v>
      </c>
      <c r="D314" s="130" t="s">
        <v>136</v>
      </c>
      <c r="E314" s="131" t="s">
        <v>441</v>
      </c>
      <c r="F314" s="132" t="s">
        <v>442</v>
      </c>
      <c r="G314" s="133" t="s">
        <v>313</v>
      </c>
      <c r="H314" s="134">
        <v>42</v>
      </c>
      <c r="I314" s="135"/>
      <c r="J314" s="136">
        <f>ROUND(I314*H314,2)</f>
        <v>0</v>
      </c>
      <c r="K314" s="137"/>
      <c r="L314" s="32"/>
      <c r="M314" s="138" t="s">
        <v>1</v>
      </c>
      <c r="N314" s="139" t="s">
        <v>38</v>
      </c>
      <c r="P314" s="140">
        <f>O314*H314</f>
        <v>0</v>
      </c>
      <c r="Q314" s="140">
        <v>0</v>
      </c>
      <c r="R314" s="140">
        <f>Q314*H314</f>
        <v>0</v>
      </c>
      <c r="S314" s="140">
        <v>0</v>
      </c>
      <c r="T314" s="141">
        <f>S314*H314</f>
        <v>0</v>
      </c>
      <c r="AR314" s="142" t="s">
        <v>175</v>
      </c>
      <c r="AT314" s="142" t="s">
        <v>136</v>
      </c>
      <c r="AU314" s="142" t="s">
        <v>81</v>
      </c>
      <c r="AY314" s="17" t="s">
        <v>133</v>
      </c>
      <c r="BE314" s="143">
        <f>IF(N314="základní",J314,0)</f>
        <v>0</v>
      </c>
      <c r="BF314" s="143">
        <f>IF(N314="snížená",J314,0)</f>
        <v>0</v>
      </c>
      <c r="BG314" s="143">
        <f>IF(N314="zákl. přenesená",J314,0)</f>
        <v>0</v>
      </c>
      <c r="BH314" s="143">
        <f>IF(N314="sníž. přenesená",J314,0)</f>
        <v>0</v>
      </c>
      <c r="BI314" s="143">
        <f>IF(N314="nulová",J314,0)</f>
        <v>0</v>
      </c>
      <c r="BJ314" s="17" t="s">
        <v>77</v>
      </c>
      <c r="BK314" s="143">
        <f>ROUND(I314*H314,2)</f>
        <v>0</v>
      </c>
      <c r="BL314" s="17" t="s">
        <v>175</v>
      </c>
      <c r="BM314" s="142" t="s">
        <v>443</v>
      </c>
    </row>
    <row r="315" spans="2:65" s="12" customFormat="1" ht="22.5">
      <c r="B315" s="144"/>
      <c r="D315" s="145" t="s">
        <v>141</v>
      </c>
      <c r="E315" s="146" t="s">
        <v>1</v>
      </c>
      <c r="F315" s="147" t="s">
        <v>444</v>
      </c>
      <c r="H315" s="148">
        <v>42</v>
      </c>
      <c r="I315" s="149"/>
      <c r="L315" s="144"/>
      <c r="M315" s="150"/>
      <c r="T315" s="151"/>
      <c r="AT315" s="146" t="s">
        <v>141</v>
      </c>
      <c r="AU315" s="146" t="s">
        <v>81</v>
      </c>
      <c r="AV315" s="12" t="s">
        <v>81</v>
      </c>
      <c r="AW315" s="12" t="s">
        <v>30</v>
      </c>
      <c r="AX315" s="12" t="s">
        <v>73</v>
      </c>
      <c r="AY315" s="146" t="s">
        <v>133</v>
      </c>
    </row>
    <row r="316" spans="2:65" s="13" customFormat="1">
      <c r="B316" s="152"/>
      <c r="D316" s="145" t="s">
        <v>141</v>
      </c>
      <c r="E316" s="153" t="s">
        <v>1</v>
      </c>
      <c r="F316" s="154" t="s">
        <v>144</v>
      </c>
      <c r="H316" s="155">
        <v>42</v>
      </c>
      <c r="I316" s="156"/>
      <c r="L316" s="152"/>
      <c r="M316" s="157"/>
      <c r="T316" s="158"/>
      <c r="AT316" s="153" t="s">
        <v>141</v>
      </c>
      <c r="AU316" s="153" t="s">
        <v>81</v>
      </c>
      <c r="AV316" s="13" t="s">
        <v>140</v>
      </c>
      <c r="AW316" s="13" t="s">
        <v>30</v>
      </c>
      <c r="AX316" s="13" t="s">
        <v>77</v>
      </c>
      <c r="AY316" s="153" t="s">
        <v>133</v>
      </c>
    </row>
    <row r="317" spans="2:65" s="11" customFormat="1" ht="22.9" customHeight="1">
      <c r="B317" s="117"/>
      <c r="D317" s="118" t="s">
        <v>72</v>
      </c>
      <c r="E317" s="127" t="s">
        <v>445</v>
      </c>
      <c r="F317" s="127" t="s">
        <v>446</v>
      </c>
      <c r="I317" s="120"/>
      <c r="J317" s="128">
        <f>BK317</f>
        <v>0</v>
      </c>
      <c r="L317" s="117"/>
      <c r="M317" s="122"/>
      <c r="P317" s="123">
        <f>SUM(P318:P324)</f>
        <v>0</v>
      </c>
      <c r="R317" s="123">
        <f>SUM(R318:R324)</f>
        <v>0</v>
      </c>
      <c r="T317" s="124">
        <f>SUM(T318:T324)</f>
        <v>0</v>
      </c>
      <c r="AR317" s="118" t="s">
        <v>81</v>
      </c>
      <c r="AT317" s="125" t="s">
        <v>72</v>
      </c>
      <c r="AU317" s="125" t="s">
        <v>77</v>
      </c>
      <c r="AY317" s="118" t="s">
        <v>133</v>
      </c>
      <c r="BK317" s="126">
        <f>SUM(BK318:BK324)</f>
        <v>0</v>
      </c>
    </row>
    <row r="318" spans="2:65" s="1" customFormat="1" ht="16.5" customHeight="1">
      <c r="B318" s="129"/>
      <c r="C318" s="130" t="s">
        <v>447</v>
      </c>
      <c r="D318" s="130" t="s">
        <v>136</v>
      </c>
      <c r="E318" s="131" t="s">
        <v>448</v>
      </c>
      <c r="F318" s="132" t="s">
        <v>449</v>
      </c>
      <c r="G318" s="133" t="s">
        <v>313</v>
      </c>
      <c r="H318" s="134">
        <v>30</v>
      </c>
      <c r="I318" s="135"/>
      <c r="J318" s="136">
        <f>ROUND(I318*H318,2)</f>
        <v>0</v>
      </c>
      <c r="K318" s="137"/>
      <c r="L318" s="32"/>
      <c r="M318" s="138" t="s">
        <v>1</v>
      </c>
      <c r="N318" s="139" t="s">
        <v>38</v>
      </c>
      <c r="P318" s="140">
        <f>O318*H318</f>
        <v>0</v>
      </c>
      <c r="Q318" s="140">
        <v>0</v>
      </c>
      <c r="R318" s="140">
        <f>Q318*H318</f>
        <v>0</v>
      </c>
      <c r="S318" s="140">
        <v>0</v>
      </c>
      <c r="T318" s="141">
        <f>S318*H318</f>
        <v>0</v>
      </c>
      <c r="AR318" s="142" t="s">
        <v>175</v>
      </c>
      <c r="AT318" s="142" t="s">
        <v>136</v>
      </c>
      <c r="AU318" s="142" t="s">
        <v>81</v>
      </c>
      <c r="AY318" s="17" t="s">
        <v>133</v>
      </c>
      <c r="BE318" s="143">
        <f>IF(N318="základní",J318,0)</f>
        <v>0</v>
      </c>
      <c r="BF318" s="143">
        <f>IF(N318="snížená",J318,0)</f>
        <v>0</v>
      </c>
      <c r="BG318" s="143">
        <f>IF(N318="zákl. přenesená",J318,0)</f>
        <v>0</v>
      </c>
      <c r="BH318" s="143">
        <f>IF(N318="sníž. přenesená",J318,0)</f>
        <v>0</v>
      </c>
      <c r="BI318" s="143">
        <f>IF(N318="nulová",J318,0)</f>
        <v>0</v>
      </c>
      <c r="BJ318" s="17" t="s">
        <v>77</v>
      </c>
      <c r="BK318" s="143">
        <f>ROUND(I318*H318,2)</f>
        <v>0</v>
      </c>
      <c r="BL318" s="17" t="s">
        <v>175</v>
      </c>
      <c r="BM318" s="142" t="s">
        <v>450</v>
      </c>
    </row>
    <row r="319" spans="2:65" s="12" customFormat="1">
      <c r="B319" s="144"/>
      <c r="D319" s="145" t="s">
        <v>141</v>
      </c>
      <c r="E319" s="146" t="s">
        <v>1</v>
      </c>
      <c r="F319" s="147" t="s">
        <v>451</v>
      </c>
      <c r="H319" s="148">
        <v>30</v>
      </c>
      <c r="I319" s="149"/>
      <c r="L319" s="144"/>
      <c r="M319" s="150"/>
      <c r="T319" s="151"/>
      <c r="AT319" s="146" t="s">
        <v>141</v>
      </c>
      <c r="AU319" s="146" t="s">
        <v>81</v>
      </c>
      <c r="AV319" s="12" t="s">
        <v>81</v>
      </c>
      <c r="AW319" s="12" t="s">
        <v>30</v>
      </c>
      <c r="AX319" s="12" t="s">
        <v>73</v>
      </c>
      <c r="AY319" s="146" t="s">
        <v>133</v>
      </c>
    </row>
    <row r="320" spans="2:65" s="13" customFormat="1">
      <c r="B320" s="152"/>
      <c r="D320" s="145" t="s">
        <v>141</v>
      </c>
      <c r="E320" s="153" t="s">
        <v>1</v>
      </c>
      <c r="F320" s="154" t="s">
        <v>144</v>
      </c>
      <c r="H320" s="155">
        <v>30</v>
      </c>
      <c r="I320" s="156"/>
      <c r="L320" s="152"/>
      <c r="M320" s="157"/>
      <c r="T320" s="158"/>
      <c r="AT320" s="153" t="s">
        <v>141</v>
      </c>
      <c r="AU320" s="153" t="s">
        <v>81</v>
      </c>
      <c r="AV320" s="13" t="s">
        <v>140</v>
      </c>
      <c r="AW320" s="13" t="s">
        <v>30</v>
      </c>
      <c r="AX320" s="13" t="s">
        <v>77</v>
      </c>
      <c r="AY320" s="153" t="s">
        <v>133</v>
      </c>
    </row>
    <row r="321" spans="2:65" s="1" customFormat="1" ht="16.5" customHeight="1">
      <c r="B321" s="129"/>
      <c r="C321" s="130" t="s">
        <v>336</v>
      </c>
      <c r="D321" s="130" t="s">
        <v>136</v>
      </c>
      <c r="E321" s="131" t="s">
        <v>452</v>
      </c>
      <c r="F321" s="132" t="s">
        <v>453</v>
      </c>
      <c r="G321" s="133" t="s">
        <v>313</v>
      </c>
      <c r="H321" s="134">
        <v>134</v>
      </c>
      <c r="I321" s="135"/>
      <c r="J321" s="136">
        <f>ROUND(I321*H321,2)</f>
        <v>0</v>
      </c>
      <c r="K321" s="137"/>
      <c r="L321" s="32"/>
      <c r="M321" s="138" t="s">
        <v>1</v>
      </c>
      <c r="N321" s="139" t="s">
        <v>38</v>
      </c>
      <c r="P321" s="140">
        <f>O321*H321</f>
        <v>0</v>
      </c>
      <c r="Q321" s="140">
        <v>0</v>
      </c>
      <c r="R321" s="140">
        <f>Q321*H321</f>
        <v>0</v>
      </c>
      <c r="S321" s="140">
        <v>0</v>
      </c>
      <c r="T321" s="141">
        <f>S321*H321</f>
        <v>0</v>
      </c>
      <c r="AR321" s="142" t="s">
        <v>175</v>
      </c>
      <c r="AT321" s="142" t="s">
        <v>136</v>
      </c>
      <c r="AU321" s="142" t="s">
        <v>81</v>
      </c>
      <c r="AY321" s="17" t="s">
        <v>133</v>
      </c>
      <c r="BE321" s="143">
        <f>IF(N321="základní",J321,0)</f>
        <v>0</v>
      </c>
      <c r="BF321" s="143">
        <f>IF(N321="snížená",J321,0)</f>
        <v>0</v>
      </c>
      <c r="BG321" s="143">
        <f>IF(N321="zákl. přenesená",J321,0)</f>
        <v>0</v>
      </c>
      <c r="BH321" s="143">
        <f>IF(N321="sníž. přenesená",J321,0)</f>
        <v>0</v>
      </c>
      <c r="BI321" s="143">
        <f>IF(N321="nulová",J321,0)</f>
        <v>0</v>
      </c>
      <c r="BJ321" s="17" t="s">
        <v>77</v>
      </c>
      <c r="BK321" s="143">
        <f>ROUND(I321*H321,2)</f>
        <v>0</v>
      </c>
      <c r="BL321" s="17" t="s">
        <v>175</v>
      </c>
      <c r="BM321" s="142" t="s">
        <v>454</v>
      </c>
    </row>
    <row r="322" spans="2:65" s="12" customFormat="1">
      <c r="B322" s="144"/>
      <c r="D322" s="145" t="s">
        <v>141</v>
      </c>
      <c r="E322" s="146" t="s">
        <v>1</v>
      </c>
      <c r="F322" s="147" t="s">
        <v>455</v>
      </c>
      <c r="H322" s="148">
        <v>134</v>
      </c>
      <c r="I322" s="149"/>
      <c r="L322" s="144"/>
      <c r="M322" s="150"/>
      <c r="T322" s="151"/>
      <c r="AT322" s="146" t="s">
        <v>141</v>
      </c>
      <c r="AU322" s="146" t="s">
        <v>81</v>
      </c>
      <c r="AV322" s="12" t="s">
        <v>81</v>
      </c>
      <c r="AW322" s="12" t="s">
        <v>30</v>
      </c>
      <c r="AX322" s="12" t="s">
        <v>73</v>
      </c>
      <c r="AY322" s="146" t="s">
        <v>133</v>
      </c>
    </row>
    <row r="323" spans="2:65" s="13" customFormat="1">
      <c r="B323" s="152"/>
      <c r="D323" s="145" t="s">
        <v>141</v>
      </c>
      <c r="E323" s="153" t="s">
        <v>1</v>
      </c>
      <c r="F323" s="154" t="s">
        <v>144</v>
      </c>
      <c r="H323" s="155">
        <v>134</v>
      </c>
      <c r="I323" s="156"/>
      <c r="L323" s="152"/>
      <c r="M323" s="157"/>
      <c r="T323" s="158"/>
      <c r="AT323" s="153" t="s">
        <v>141</v>
      </c>
      <c r="AU323" s="153" t="s">
        <v>81</v>
      </c>
      <c r="AV323" s="13" t="s">
        <v>140</v>
      </c>
      <c r="AW323" s="13" t="s">
        <v>30</v>
      </c>
      <c r="AX323" s="13" t="s">
        <v>77</v>
      </c>
      <c r="AY323" s="153" t="s">
        <v>133</v>
      </c>
    </row>
    <row r="324" spans="2:65" s="1" customFormat="1" ht="24.2" customHeight="1">
      <c r="B324" s="129"/>
      <c r="C324" s="130" t="s">
        <v>456</v>
      </c>
      <c r="D324" s="130" t="s">
        <v>136</v>
      </c>
      <c r="E324" s="131" t="s">
        <v>457</v>
      </c>
      <c r="F324" s="132" t="s">
        <v>458</v>
      </c>
      <c r="G324" s="133" t="s">
        <v>147</v>
      </c>
      <c r="H324" s="134">
        <v>1</v>
      </c>
      <c r="I324" s="135"/>
      <c r="J324" s="136">
        <f>ROUND(I324*H324,2)</f>
        <v>0</v>
      </c>
      <c r="K324" s="137"/>
      <c r="L324" s="32"/>
      <c r="M324" s="138" t="s">
        <v>1</v>
      </c>
      <c r="N324" s="139" t="s">
        <v>38</v>
      </c>
      <c r="P324" s="140">
        <f>O324*H324</f>
        <v>0</v>
      </c>
      <c r="Q324" s="140">
        <v>0</v>
      </c>
      <c r="R324" s="140">
        <f>Q324*H324</f>
        <v>0</v>
      </c>
      <c r="S324" s="140">
        <v>0</v>
      </c>
      <c r="T324" s="141">
        <f>S324*H324</f>
        <v>0</v>
      </c>
      <c r="AR324" s="142" t="s">
        <v>175</v>
      </c>
      <c r="AT324" s="142" t="s">
        <v>136</v>
      </c>
      <c r="AU324" s="142" t="s">
        <v>81</v>
      </c>
      <c r="AY324" s="17" t="s">
        <v>133</v>
      </c>
      <c r="BE324" s="143">
        <f>IF(N324="základní",J324,0)</f>
        <v>0</v>
      </c>
      <c r="BF324" s="143">
        <f>IF(N324="snížená",J324,0)</f>
        <v>0</v>
      </c>
      <c r="BG324" s="143">
        <f>IF(N324="zákl. přenesená",J324,0)</f>
        <v>0</v>
      </c>
      <c r="BH324" s="143">
        <f>IF(N324="sníž. přenesená",J324,0)</f>
        <v>0</v>
      </c>
      <c r="BI324" s="143">
        <f>IF(N324="nulová",J324,0)</f>
        <v>0</v>
      </c>
      <c r="BJ324" s="17" t="s">
        <v>77</v>
      </c>
      <c r="BK324" s="143">
        <f>ROUND(I324*H324,2)</f>
        <v>0</v>
      </c>
      <c r="BL324" s="17" t="s">
        <v>175</v>
      </c>
      <c r="BM324" s="142" t="s">
        <v>459</v>
      </c>
    </row>
    <row r="325" spans="2:65" s="11" customFormat="1" ht="22.9" customHeight="1">
      <c r="B325" s="117"/>
      <c r="D325" s="118" t="s">
        <v>72</v>
      </c>
      <c r="E325" s="127" t="s">
        <v>460</v>
      </c>
      <c r="F325" s="127" t="s">
        <v>461</v>
      </c>
      <c r="I325" s="120"/>
      <c r="J325" s="128">
        <f>BK325</f>
        <v>0</v>
      </c>
      <c r="L325" s="117"/>
      <c r="M325" s="122"/>
      <c r="P325" s="123">
        <f>SUM(P326:P328)</f>
        <v>0</v>
      </c>
      <c r="R325" s="123">
        <f>SUM(R326:R328)</f>
        <v>0</v>
      </c>
      <c r="T325" s="124">
        <f>SUM(T326:T328)</f>
        <v>0</v>
      </c>
      <c r="AR325" s="118" t="s">
        <v>81</v>
      </c>
      <c r="AT325" s="125" t="s">
        <v>72</v>
      </c>
      <c r="AU325" s="125" t="s">
        <v>77</v>
      </c>
      <c r="AY325" s="118" t="s">
        <v>133</v>
      </c>
      <c r="BK325" s="126">
        <f>SUM(BK326:BK328)</f>
        <v>0</v>
      </c>
    </row>
    <row r="326" spans="2:65" s="1" customFormat="1" ht="21.75" customHeight="1">
      <c r="B326" s="129"/>
      <c r="C326" s="130" t="s">
        <v>462</v>
      </c>
      <c r="D326" s="130" t="s">
        <v>136</v>
      </c>
      <c r="E326" s="131" t="s">
        <v>311</v>
      </c>
      <c r="F326" s="132" t="s">
        <v>312</v>
      </c>
      <c r="G326" s="133" t="s">
        <v>313</v>
      </c>
      <c r="H326" s="134">
        <v>1</v>
      </c>
      <c r="I326" s="135"/>
      <c r="J326" s="136">
        <f>ROUND(I326*H326,2)</f>
        <v>0</v>
      </c>
      <c r="K326" s="137"/>
      <c r="L326" s="32"/>
      <c r="M326" s="138" t="s">
        <v>1</v>
      </c>
      <c r="N326" s="139" t="s">
        <v>38</v>
      </c>
      <c r="P326" s="140">
        <f>O326*H326</f>
        <v>0</v>
      </c>
      <c r="Q326" s="140">
        <v>0</v>
      </c>
      <c r="R326" s="140">
        <f>Q326*H326</f>
        <v>0</v>
      </c>
      <c r="S326" s="140">
        <v>0</v>
      </c>
      <c r="T326" s="141">
        <f>S326*H326</f>
        <v>0</v>
      </c>
      <c r="AR326" s="142" t="s">
        <v>175</v>
      </c>
      <c r="AT326" s="142" t="s">
        <v>136</v>
      </c>
      <c r="AU326" s="142" t="s">
        <v>81</v>
      </c>
      <c r="AY326" s="17" t="s">
        <v>133</v>
      </c>
      <c r="BE326" s="143">
        <f>IF(N326="základní",J326,0)</f>
        <v>0</v>
      </c>
      <c r="BF326" s="143">
        <f>IF(N326="snížená",J326,0)</f>
        <v>0</v>
      </c>
      <c r="BG326" s="143">
        <f>IF(N326="zákl. přenesená",J326,0)</f>
        <v>0</v>
      </c>
      <c r="BH326" s="143">
        <f>IF(N326="sníž. přenesená",J326,0)</f>
        <v>0</v>
      </c>
      <c r="BI326" s="143">
        <f>IF(N326="nulová",J326,0)</f>
        <v>0</v>
      </c>
      <c r="BJ326" s="17" t="s">
        <v>77</v>
      </c>
      <c r="BK326" s="143">
        <f>ROUND(I326*H326,2)</f>
        <v>0</v>
      </c>
      <c r="BL326" s="17" t="s">
        <v>175</v>
      </c>
      <c r="BM326" s="142" t="s">
        <v>463</v>
      </c>
    </row>
    <row r="327" spans="2:65" s="12" customFormat="1">
      <c r="B327" s="144"/>
      <c r="D327" s="145" t="s">
        <v>141</v>
      </c>
      <c r="E327" s="146" t="s">
        <v>1</v>
      </c>
      <c r="F327" s="147" t="s">
        <v>464</v>
      </c>
      <c r="H327" s="148">
        <v>1</v>
      </c>
      <c r="I327" s="149"/>
      <c r="L327" s="144"/>
      <c r="M327" s="150"/>
      <c r="T327" s="151"/>
      <c r="AT327" s="146" t="s">
        <v>141</v>
      </c>
      <c r="AU327" s="146" t="s">
        <v>81</v>
      </c>
      <c r="AV327" s="12" t="s">
        <v>81</v>
      </c>
      <c r="AW327" s="12" t="s">
        <v>30</v>
      </c>
      <c r="AX327" s="12" t="s">
        <v>73</v>
      </c>
      <c r="AY327" s="146" t="s">
        <v>133</v>
      </c>
    </row>
    <row r="328" spans="2:65" s="13" customFormat="1">
      <c r="B328" s="152"/>
      <c r="D328" s="145" t="s">
        <v>141</v>
      </c>
      <c r="E328" s="153" t="s">
        <v>1</v>
      </c>
      <c r="F328" s="154" t="s">
        <v>144</v>
      </c>
      <c r="H328" s="155">
        <v>1</v>
      </c>
      <c r="I328" s="156"/>
      <c r="L328" s="152"/>
      <c r="M328" s="157"/>
      <c r="T328" s="158"/>
      <c r="AT328" s="153" t="s">
        <v>141</v>
      </c>
      <c r="AU328" s="153" t="s">
        <v>81</v>
      </c>
      <c r="AV328" s="13" t="s">
        <v>140</v>
      </c>
      <c r="AW328" s="13" t="s">
        <v>30</v>
      </c>
      <c r="AX328" s="13" t="s">
        <v>77</v>
      </c>
      <c r="AY328" s="153" t="s">
        <v>133</v>
      </c>
    </row>
    <row r="329" spans="2:65" s="11" customFormat="1" ht="22.9" customHeight="1">
      <c r="B329" s="117"/>
      <c r="D329" s="118" t="s">
        <v>72</v>
      </c>
      <c r="E329" s="127" t="s">
        <v>465</v>
      </c>
      <c r="F329" s="127" t="s">
        <v>466</v>
      </c>
      <c r="I329" s="120"/>
      <c r="J329" s="128">
        <f>BK329</f>
        <v>0</v>
      </c>
      <c r="L329" s="117"/>
      <c r="M329" s="122"/>
      <c r="P329" s="123">
        <f>SUM(P330:P367)</f>
        <v>0</v>
      </c>
      <c r="R329" s="123">
        <f>SUM(R330:R367)</f>
        <v>1.3507019000000002</v>
      </c>
      <c r="T329" s="124">
        <f>SUM(T330:T367)</f>
        <v>0</v>
      </c>
      <c r="AR329" s="118" t="s">
        <v>81</v>
      </c>
      <c r="AT329" s="125" t="s">
        <v>72</v>
      </c>
      <c r="AU329" s="125" t="s">
        <v>77</v>
      </c>
      <c r="AY329" s="118" t="s">
        <v>133</v>
      </c>
      <c r="BK329" s="126">
        <f>SUM(BK330:BK367)</f>
        <v>0</v>
      </c>
    </row>
    <row r="330" spans="2:65" s="1" customFormat="1" ht="24.2" customHeight="1">
      <c r="B330" s="129"/>
      <c r="C330" s="130" t="s">
        <v>210</v>
      </c>
      <c r="D330" s="130" t="s">
        <v>136</v>
      </c>
      <c r="E330" s="131" t="s">
        <v>467</v>
      </c>
      <c r="F330" s="132" t="s">
        <v>468</v>
      </c>
      <c r="G330" s="133" t="s">
        <v>139</v>
      </c>
      <c r="H330" s="134">
        <v>15</v>
      </c>
      <c r="I330" s="135"/>
      <c r="J330" s="136">
        <f>ROUND(I330*H330,2)</f>
        <v>0</v>
      </c>
      <c r="K330" s="137"/>
      <c r="L330" s="32"/>
      <c r="M330" s="138" t="s">
        <v>1</v>
      </c>
      <c r="N330" s="139" t="s">
        <v>38</v>
      </c>
      <c r="P330" s="140">
        <f>O330*H330</f>
        <v>0</v>
      </c>
      <c r="Q330" s="140">
        <v>2.5510000000000001E-2</v>
      </c>
      <c r="R330" s="140">
        <f>Q330*H330</f>
        <v>0.38265000000000005</v>
      </c>
      <c r="S330" s="140">
        <v>0</v>
      </c>
      <c r="T330" s="141">
        <f>S330*H330</f>
        <v>0</v>
      </c>
      <c r="AR330" s="142" t="s">
        <v>175</v>
      </c>
      <c r="AT330" s="142" t="s">
        <v>136</v>
      </c>
      <c r="AU330" s="142" t="s">
        <v>81</v>
      </c>
      <c r="AY330" s="17" t="s">
        <v>133</v>
      </c>
      <c r="BE330" s="143">
        <f>IF(N330="základní",J330,0)</f>
        <v>0</v>
      </c>
      <c r="BF330" s="143">
        <f>IF(N330="snížená",J330,0)</f>
        <v>0</v>
      </c>
      <c r="BG330" s="143">
        <f>IF(N330="zákl. přenesená",J330,0)</f>
        <v>0</v>
      </c>
      <c r="BH330" s="143">
        <f>IF(N330="sníž. přenesená",J330,0)</f>
        <v>0</v>
      </c>
      <c r="BI330" s="143">
        <f>IF(N330="nulová",J330,0)</f>
        <v>0</v>
      </c>
      <c r="BJ330" s="17" t="s">
        <v>77</v>
      </c>
      <c r="BK330" s="143">
        <f>ROUND(I330*H330,2)</f>
        <v>0</v>
      </c>
      <c r="BL330" s="17" t="s">
        <v>175</v>
      </c>
      <c r="BM330" s="142" t="s">
        <v>469</v>
      </c>
    </row>
    <row r="331" spans="2:65" s="12" customFormat="1">
      <c r="B331" s="144"/>
      <c r="D331" s="145" t="s">
        <v>141</v>
      </c>
      <c r="E331" s="146" t="s">
        <v>1</v>
      </c>
      <c r="F331" s="147" t="s">
        <v>470</v>
      </c>
      <c r="H331" s="148">
        <v>15</v>
      </c>
      <c r="I331" s="149"/>
      <c r="L331" s="144"/>
      <c r="M331" s="150"/>
      <c r="T331" s="151"/>
      <c r="AT331" s="146" t="s">
        <v>141</v>
      </c>
      <c r="AU331" s="146" t="s">
        <v>81</v>
      </c>
      <c r="AV331" s="12" t="s">
        <v>81</v>
      </c>
      <c r="AW331" s="12" t="s">
        <v>30</v>
      </c>
      <c r="AX331" s="12" t="s">
        <v>73</v>
      </c>
      <c r="AY331" s="146" t="s">
        <v>133</v>
      </c>
    </row>
    <row r="332" spans="2:65" s="13" customFormat="1">
      <c r="B332" s="152"/>
      <c r="D332" s="145" t="s">
        <v>141</v>
      </c>
      <c r="E332" s="153" t="s">
        <v>1</v>
      </c>
      <c r="F332" s="154" t="s">
        <v>144</v>
      </c>
      <c r="H332" s="155">
        <v>15</v>
      </c>
      <c r="I332" s="156"/>
      <c r="L332" s="152"/>
      <c r="M332" s="157"/>
      <c r="T332" s="158"/>
      <c r="AT332" s="153" t="s">
        <v>141</v>
      </c>
      <c r="AU332" s="153" t="s">
        <v>81</v>
      </c>
      <c r="AV332" s="13" t="s">
        <v>140</v>
      </c>
      <c r="AW332" s="13" t="s">
        <v>30</v>
      </c>
      <c r="AX332" s="13" t="s">
        <v>77</v>
      </c>
      <c r="AY332" s="153" t="s">
        <v>133</v>
      </c>
    </row>
    <row r="333" spans="2:65" s="1" customFormat="1" ht="24.2" customHeight="1">
      <c r="B333" s="129"/>
      <c r="C333" s="130" t="s">
        <v>216</v>
      </c>
      <c r="D333" s="130" t="s">
        <v>136</v>
      </c>
      <c r="E333" s="131" t="s">
        <v>471</v>
      </c>
      <c r="F333" s="132" t="s">
        <v>472</v>
      </c>
      <c r="G333" s="133" t="s">
        <v>139</v>
      </c>
      <c r="H333" s="134">
        <v>8.6999999999999993</v>
      </c>
      <c r="I333" s="135"/>
      <c r="J333" s="136">
        <f>ROUND(I333*H333,2)</f>
        <v>0</v>
      </c>
      <c r="K333" s="137"/>
      <c r="L333" s="32"/>
      <c r="M333" s="138" t="s">
        <v>1</v>
      </c>
      <c r="N333" s="139" t="s">
        <v>38</v>
      </c>
      <c r="P333" s="140">
        <f>O333*H333</f>
        <v>0</v>
      </c>
      <c r="Q333" s="140">
        <v>0</v>
      </c>
      <c r="R333" s="140">
        <f>Q333*H333</f>
        <v>0</v>
      </c>
      <c r="S333" s="140">
        <v>0</v>
      </c>
      <c r="T333" s="141">
        <f>S333*H333</f>
        <v>0</v>
      </c>
      <c r="AR333" s="142" t="s">
        <v>175</v>
      </c>
      <c r="AT333" s="142" t="s">
        <v>136</v>
      </c>
      <c r="AU333" s="142" t="s">
        <v>81</v>
      </c>
      <c r="AY333" s="17" t="s">
        <v>133</v>
      </c>
      <c r="BE333" s="143">
        <f>IF(N333="základní",J333,0)</f>
        <v>0</v>
      </c>
      <c r="BF333" s="143">
        <f>IF(N333="snížená",J333,0)</f>
        <v>0</v>
      </c>
      <c r="BG333" s="143">
        <f>IF(N333="zákl. přenesená",J333,0)</f>
        <v>0</v>
      </c>
      <c r="BH333" s="143">
        <f>IF(N333="sníž. přenesená",J333,0)</f>
        <v>0</v>
      </c>
      <c r="BI333" s="143">
        <f>IF(N333="nulová",J333,0)</f>
        <v>0</v>
      </c>
      <c r="BJ333" s="17" t="s">
        <v>77</v>
      </c>
      <c r="BK333" s="143">
        <f>ROUND(I333*H333,2)</f>
        <v>0</v>
      </c>
      <c r="BL333" s="17" t="s">
        <v>175</v>
      </c>
      <c r="BM333" s="142" t="s">
        <v>473</v>
      </c>
    </row>
    <row r="334" spans="2:65" s="12" customFormat="1">
      <c r="B334" s="144"/>
      <c r="D334" s="145" t="s">
        <v>141</v>
      </c>
      <c r="E334" s="146" t="s">
        <v>1</v>
      </c>
      <c r="F334" s="147" t="s">
        <v>474</v>
      </c>
      <c r="H334" s="148">
        <v>8.6999999999999993</v>
      </c>
      <c r="I334" s="149"/>
      <c r="L334" s="144"/>
      <c r="M334" s="150"/>
      <c r="T334" s="151"/>
      <c r="AT334" s="146" t="s">
        <v>141</v>
      </c>
      <c r="AU334" s="146" t="s">
        <v>81</v>
      </c>
      <c r="AV334" s="12" t="s">
        <v>81</v>
      </c>
      <c r="AW334" s="12" t="s">
        <v>30</v>
      </c>
      <c r="AX334" s="12" t="s">
        <v>73</v>
      </c>
      <c r="AY334" s="146" t="s">
        <v>133</v>
      </c>
    </row>
    <row r="335" spans="2:65" s="13" customFormat="1">
      <c r="B335" s="152"/>
      <c r="D335" s="145" t="s">
        <v>141</v>
      </c>
      <c r="E335" s="153" t="s">
        <v>1</v>
      </c>
      <c r="F335" s="154" t="s">
        <v>144</v>
      </c>
      <c r="H335" s="155">
        <v>8.6999999999999993</v>
      </c>
      <c r="I335" s="156"/>
      <c r="L335" s="152"/>
      <c r="M335" s="157"/>
      <c r="T335" s="158"/>
      <c r="AT335" s="153" t="s">
        <v>141</v>
      </c>
      <c r="AU335" s="153" t="s">
        <v>81</v>
      </c>
      <c r="AV335" s="13" t="s">
        <v>140</v>
      </c>
      <c r="AW335" s="13" t="s">
        <v>30</v>
      </c>
      <c r="AX335" s="13" t="s">
        <v>77</v>
      </c>
      <c r="AY335" s="153" t="s">
        <v>133</v>
      </c>
    </row>
    <row r="336" spans="2:65" s="1" customFormat="1" ht="37.9" customHeight="1">
      <c r="B336" s="129"/>
      <c r="C336" s="130" t="s">
        <v>221</v>
      </c>
      <c r="D336" s="130" t="s">
        <v>136</v>
      </c>
      <c r="E336" s="131" t="s">
        <v>475</v>
      </c>
      <c r="F336" s="132" t="s">
        <v>476</v>
      </c>
      <c r="G336" s="133" t="s">
        <v>139</v>
      </c>
      <c r="H336" s="134">
        <v>8.7750000000000004</v>
      </c>
      <c r="I336" s="135"/>
      <c r="J336" s="136">
        <f>ROUND(I336*H336,2)</f>
        <v>0</v>
      </c>
      <c r="K336" s="137"/>
      <c r="L336" s="32"/>
      <c r="M336" s="138" t="s">
        <v>1</v>
      </c>
      <c r="N336" s="139" t="s">
        <v>38</v>
      </c>
      <c r="P336" s="140">
        <f>O336*H336</f>
        <v>0</v>
      </c>
      <c r="Q336" s="140">
        <v>0</v>
      </c>
      <c r="R336" s="140">
        <f>Q336*H336</f>
        <v>0</v>
      </c>
      <c r="S336" s="140">
        <v>0</v>
      </c>
      <c r="T336" s="141">
        <f>S336*H336</f>
        <v>0</v>
      </c>
      <c r="AR336" s="142" t="s">
        <v>175</v>
      </c>
      <c r="AT336" s="142" t="s">
        <v>136</v>
      </c>
      <c r="AU336" s="142" t="s">
        <v>81</v>
      </c>
      <c r="AY336" s="17" t="s">
        <v>133</v>
      </c>
      <c r="BE336" s="143">
        <f>IF(N336="základní",J336,0)</f>
        <v>0</v>
      </c>
      <c r="BF336" s="143">
        <f>IF(N336="snížená",J336,0)</f>
        <v>0</v>
      </c>
      <c r="BG336" s="143">
        <f>IF(N336="zákl. přenesená",J336,0)</f>
        <v>0</v>
      </c>
      <c r="BH336" s="143">
        <f>IF(N336="sníž. přenesená",J336,0)</f>
        <v>0</v>
      </c>
      <c r="BI336" s="143">
        <f>IF(N336="nulová",J336,0)</f>
        <v>0</v>
      </c>
      <c r="BJ336" s="17" t="s">
        <v>77</v>
      </c>
      <c r="BK336" s="143">
        <f>ROUND(I336*H336,2)</f>
        <v>0</v>
      </c>
      <c r="BL336" s="17" t="s">
        <v>175</v>
      </c>
      <c r="BM336" s="142" t="s">
        <v>477</v>
      </c>
    </row>
    <row r="337" spans="2:65" s="12" customFormat="1">
      <c r="B337" s="144"/>
      <c r="D337" s="145" t="s">
        <v>141</v>
      </c>
      <c r="E337" s="146" t="s">
        <v>1</v>
      </c>
      <c r="F337" s="147" t="s">
        <v>478</v>
      </c>
      <c r="H337" s="148">
        <v>5.46</v>
      </c>
      <c r="I337" s="149"/>
      <c r="L337" s="144"/>
      <c r="M337" s="150"/>
      <c r="T337" s="151"/>
      <c r="AT337" s="146" t="s">
        <v>141</v>
      </c>
      <c r="AU337" s="146" t="s">
        <v>81</v>
      </c>
      <c r="AV337" s="12" t="s">
        <v>81</v>
      </c>
      <c r="AW337" s="12" t="s">
        <v>30</v>
      </c>
      <c r="AX337" s="12" t="s">
        <v>73</v>
      </c>
      <c r="AY337" s="146" t="s">
        <v>133</v>
      </c>
    </row>
    <row r="338" spans="2:65" s="12" customFormat="1">
      <c r="B338" s="144"/>
      <c r="D338" s="145" t="s">
        <v>141</v>
      </c>
      <c r="E338" s="146" t="s">
        <v>1</v>
      </c>
      <c r="F338" s="147" t="s">
        <v>479</v>
      </c>
      <c r="H338" s="148">
        <v>3.3149999999999999</v>
      </c>
      <c r="I338" s="149"/>
      <c r="L338" s="144"/>
      <c r="M338" s="150"/>
      <c r="T338" s="151"/>
      <c r="AT338" s="146" t="s">
        <v>141</v>
      </c>
      <c r="AU338" s="146" t="s">
        <v>81</v>
      </c>
      <c r="AV338" s="12" t="s">
        <v>81</v>
      </c>
      <c r="AW338" s="12" t="s">
        <v>30</v>
      </c>
      <c r="AX338" s="12" t="s">
        <v>73</v>
      </c>
      <c r="AY338" s="146" t="s">
        <v>133</v>
      </c>
    </row>
    <row r="339" spans="2:65" s="13" customFormat="1">
      <c r="B339" s="152"/>
      <c r="D339" s="145" t="s">
        <v>141</v>
      </c>
      <c r="E339" s="153" t="s">
        <v>1</v>
      </c>
      <c r="F339" s="154" t="s">
        <v>144</v>
      </c>
      <c r="H339" s="155">
        <v>8.7750000000000004</v>
      </c>
      <c r="I339" s="156"/>
      <c r="L339" s="152"/>
      <c r="M339" s="157"/>
      <c r="T339" s="158"/>
      <c r="AT339" s="153" t="s">
        <v>141</v>
      </c>
      <c r="AU339" s="153" t="s">
        <v>81</v>
      </c>
      <c r="AV339" s="13" t="s">
        <v>140</v>
      </c>
      <c r="AW339" s="13" t="s">
        <v>30</v>
      </c>
      <c r="AX339" s="13" t="s">
        <v>77</v>
      </c>
      <c r="AY339" s="153" t="s">
        <v>133</v>
      </c>
    </row>
    <row r="340" spans="2:65" s="1" customFormat="1" ht="24.2" customHeight="1">
      <c r="B340" s="129"/>
      <c r="C340" s="130" t="s">
        <v>480</v>
      </c>
      <c r="D340" s="130" t="s">
        <v>136</v>
      </c>
      <c r="E340" s="131" t="s">
        <v>481</v>
      </c>
      <c r="F340" s="132" t="s">
        <v>482</v>
      </c>
      <c r="G340" s="133" t="s">
        <v>139</v>
      </c>
      <c r="H340" s="134">
        <v>56.6</v>
      </c>
      <c r="I340" s="135"/>
      <c r="J340" s="136">
        <f>ROUND(I340*H340,2)</f>
        <v>0</v>
      </c>
      <c r="K340" s="137"/>
      <c r="L340" s="32"/>
      <c r="M340" s="138" t="s">
        <v>1</v>
      </c>
      <c r="N340" s="139" t="s">
        <v>38</v>
      </c>
      <c r="P340" s="140">
        <f>O340*H340</f>
        <v>0</v>
      </c>
      <c r="Q340" s="140">
        <v>1.6080000000000001E-2</v>
      </c>
      <c r="R340" s="140">
        <f>Q340*H340</f>
        <v>0.91012800000000005</v>
      </c>
      <c r="S340" s="140">
        <v>0</v>
      </c>
      <c r="T340" s="141">
        <f>S340*H340</f>
        <v>0</v>
      </c>
      <c r="AR340" s="142" t="s">
        <v>175</v>
      </c>
      <c r="AT340" s="142" t="s">
        <v>136</v>
      </c>
      <c r="AU340" s="142" t="s">
        <v>81</v>
      </c>
      <c r="AY340" s="17" t="s">
        <v>133</v>
      </c>
      <c r="BE340" s="143">
        <f>IF(N340="základní",J340,0)</f>
        <v>0</v>
      </c>
      <c r="BF340" s="143">
        <f>IF(N340="snížená",J340,0)</f>
        <v>0</v>
      </c>
      <c r="BG340" s="143">
        <f>IF(N340="zákl. přenesená",J340,0)</f>
        <v>0</v>
      </c>
      <c r="BH340" s="143">
        <f>IF(N340="sníž. přenesená",J340,0)</f>
        <v>0</v>
      </c>
      <c r="BI340" s="143">
        <f>IF(N340="nulová",J340,0)</f>
        <v>0</v>
      </c>
      <c r="BJ340" s="17" t="s">
        <v>77</v>
      </c>
      <c r="BK340" s="143">
        <f>ROUND(I340*H340,2)</f>
        <v>0</v>
      </c>
      <c r="BL340" s="17" t="s">
        <v>175</v>
      </c>
      <c r="BM340" s="142" t="s">
        <v>483</v>
      </c>
    </row>
    <row r="341" spans="2:65" s="12" customFormat="1">
      <c r="B341" s="144"/>
      <c r="D341" s="145" t="s">
        <v>141</v>
      </c>
      <c r="E341" s="146" t="s">
        <v>1</v>
      </c>
      <c r="F341" s="147" t="s">
        <v>484</v>
      </c>
      <c r="H341" s="148">
        <v>56.6</v>
      </c>
      <c r="I341" s="149"/>
      <c r="L341" s="144"/>
      <c r="M341" s="150"/>
      <c r="T341" s="151"/>
      <c r="AT341" s="146" t="s">
        <v>141</v>
      </c>
      <c r="AU341" s="146" t="s">
        <v>81</v>
      </c>
      <c r="AV341" s="12" t="s">
        <v>81</v>
      </c>
      <c r="AW341" s="12" t="s">
        <v>30</v>
      </c>
      <c r="AX341" s="12" t="s">
        <v>73</v>
      </c>
      <c r="AY341" s="146" t="s">
        <v>133</v>
      </c>
    </row>
    <row r="342" spans="2:65" s="13" customFormat="1">
      <c r="B342" s="152"/>
      <c r="D342" s="145" t="s">
        <v>141</v>
      </c>
      <c r="E342" s="153" t="s">
        <v>1</v>
      </c>
      <c r="F342" s="154" t="s">
        <v>144</v>
      </c>
      <c r="H342" s="155">
        <v>56.6</v>
      </c>
      <c r="I342" s="156"/>
      <c r="L342" s="152"/>
      <c r="M342" s="157"/>
      <c r="T342" s="158"/>
      <c r="AT342" s="153" t="s">
        <v>141</v>
      </c>
      <c r="AU342" s="153" t="s">
        <v>81</v>
      </c>
      <c r="AV342" s="13" t="s">
        <v>140</v>
      </c>
      <c r="AW342" s="13" t="s">
        <v>30</v>
      </c>
      <c r="AX342" s="13" t="s">
        <v>77</v>
      </c>
      <c r="AY342" s="153" t="s">
        <v>133</v>
      </c>
    </row>
    <row r="343" spans="2:65" s="1" customFormat="1" ht="16.5" customHeight="1">
      <c r="B343" s="129"/>
      <c r="C343" s="130" t="s">
        <v>366</v>
      </c>
      <c r="D343" s="130" t="s">
        <v>136</v>
      </c>
      <c r="E343" s="131" t="s">
        <v>485</v>
      </c>
      <c r="F343" s="132" t="s">
        <v>486</v>
      </c>
      <c r="G343" s="133" t="s">
        <v>139</v>
      </c>
      <c r="H343" s="134">
        <v>56.6</v>
      </c>
      <c r="I343" s="135"/>
      <c r="J343" s="136">
        <f>ROUND(I343*H343,2)</f>
        <v>0</v>
      </c>
      <c r="K343" s="137"/>
      <c r="L343" s="32"/>
      <c r="M343" s="138" t="s">
        <v>1</v>
      </c>
      <c r="N343" s="139" t="s">
        <v>38</v>
      </c>
      <c r="P343" s="140">
        <f>O343*H343</f>
        <v>0</v>
      </c>
      <c r="Q343" s="140">
        <v>0</v>
      </c>
      <c r="R343" s="140">
        <f>Q343*H343</f>
        <v>0</v>
      </c>
      <c r="S343" s="140">
        <v>0</v>
      </c>
      <c r="T343" s="141">
        <f>S343*H343</f>
        <v>0</v>
      </c>
      <c r="AR343" s="142" t="s">
        <v>175</v>
      </c>
      <c r="AT343" s="142" t="s">
        <v>136</v>
      </c>
      <c r="AU343" s="142" t="s">
        <v>81</v>
      </c>
      <c r="AY343" s="17" t="s">
        <v>133</v>
      </c>
      <c r="BE343" s="143">
        <f>IF(N343="základní",J343,0)</f>
        <v>0</v>
      </c>
      <c r="BF343" s="143">
        <f>IF(N343="snížená",J343,0)</f>
        <v>0</v>
      </c>
      <c r="BG343" s="143">
        <f>IF(N343="zákl. přenesená",J343,0)</f>
        <v>0</v>
      </c>
      <c r="BH343" s="143">
        <f>IF(N343="sníž. přenesená",J343,0)</f>
        <v>0</v>
      </c>
      <c r="BI343" s="143">
        <f>IF(N343="nulová",J343,0)</f>
        <v>0</v>
      </c>
      <c r="BJ343" s="17" t="s">
        <v>77</v>
      </c>
      <c r="BK343" s="143">
        <f>ROUND(I343*H343,2)</f>
        <v>0</v>
      </c>
      <c r="BL343" s="17" t="s">
        <v>175</v>
      </c>
      <c r="BM343" s="142" t="s">
        <v>487</v>
      </c>
    </row>
    <row r="344" spans="2:65" s="1" customFormat="1" ht="24.2" customHeight="1">
      <c r="B344" s="129"/>
      <c r="C344" s="166" t="s">
        <v>488</v>
      </c>
      <c r="D344" s="166" t="s">
        <v>204</v>
      </c>
      <c r="E344" s="167" t="s">
        <v>489</v>
      </c>
      <c r="F344" s="168" t="s">
        <v>490</v>
      </c>
      <c r="G344" s="169" t="s">
        <v>139</v>
      </c>
      <c r="H344" s="170">
        <v>65.09</v>
      </c>
      <c r="I344" s="171"/>
      <c r="J344" s="172">
        <f>ROUND(I344*H344,2)</f>
        <v>0</v>
      </c>
      <c r="K344" s="173"/>
      <c r="L344" s="174"/>
      <c r="M344" s="175" t="s">
        <v>1</v>
      </c>
      <c r="N344" s="176" t="s">
        <v>38</v>
      </c>
      <c r="P344" s="140">
        <f>O344*H344</f>
        <v>0</v>
      </c>
      <c r="Q344" s="140">
        <v>1.1E-4</v>
      </c>
      <c r="R344" s="140">
        <f>Q344*H344</f>
        <v>7.1599000000000003E-3</v>
      </c>
      <c r="S344" s="140">
        <v>0</v>
      </c>
      <c r="T344" s="141">
        <f>S344*H344</f>
        <v>0</v>
      </c>
      <c r="AR344" s="142" t="s">
        <v>215</v>
      </c>
      <c r="AT344" s="142" t="s">
        <v>204</v>
      </c>
      <c r="AU344" s="142" t="s">
        <v>81</v>
      </c>
      <c r="AY344" s="17" t="s">
        <v>133</v>
      </c>
      <c r="BE344" s="143">
        <f>IF(N344="základní",J344,0)</f>
        <v>0</v>
      </c>
      <c r="BF344" s="143">
        <f>IF(N344="snížená",J344,0)</f>
        <v>0</v>
      </c>
      <c r="BG344" s="143">
        <f>IF(N344="zákl. přenesená",J344,0)</f>
        <v>0</v>
      </c>
      <c r="BH344" s="143">
        <f>IF(N344="sníž. přenesená",J344,0)</f>
        <v>0</v>
      </c>
      <c r="BI344" s="143">
        <f>IF(N344="nulová",J344,0)</f>
        <v>0</v>
      </c>
      <c r="BJ344" s="17" t="s">
        <v>77</v>
      </c>
      <c r="BK344" s="143">
        <f>ROUND(I344*H344,2)</f>
        <v>0</v>
      </c>
      <c r="BL344" s="17" t="s">
        <v>175</v>
      </c>
      <c r="BM344" s="142" t="s">
        <v>491</v>
      </c>
    </row>
    <row r="345" spans="2:65" s="12" customFormat="1">
      <c r="B345" s="144"/>
      <c r="D345" s="145" t="s">
        <v>141</v>
      </c>
      <c r="E345" s="146" t="s">
        <v>1</v>
      </c>
      <c r="F345" s="147" t="s">
        <v>492</v>
      </c>
      <c r="H345" s="148">
        <v>65.09</v>
      </c>
      <c r="I345" s="149"/>
      <c r="L345" s="144"/>
      <c r="M345" s="150"/>
      <c r="T345" s="151"/>
      <c r="AT345" s="146" t="s">
        <v>141</v>
      </c>
      <c r="AU345" s="146" t="s">
        <v>81</v>
      </c>
      <c r="AV345" s="12" t="s">
        <v>81</v>
      </c>
      <c r="AW345" s="12" t="s">
        <v>30</v>
      </c>
      <c r="AX345" s="12" t="s">
        <v>73</v>
      </c>
      <c r="AY345" s="146" t="s">
        <v>133</v>
      </c>
    </row>
    <row r="346" spans="2:65" s="13" customFormat="1">
      <c r="B346" s="152"/>
      <c r="D346" s="145" t="s">
        <v>141</v>
      </c>
      <c r="E346" s="153" t="s">
        <v>1</v>
      </c>
      <c r="F346" s="154" t="s">
        <v>144</v>
      </c>
      <c r="H346" s="155">
        <v>65.09</v>
      </c>
      <c r="I346" s="156"/>
      <c r="L346" s="152"/>
      <c r="M346" s="157"/>
      <c r="T346" s="158"/>
      <c r="AT346" s="153" t="s">
        <v>141</v>
      </c>
      <c r="AU346" s="153" t="s">
        <v>81</v>
      </c>
      <c r="AV346" s="13" t="s">
        <v>140</v>
      </c>
      <c r="AW346" s="13" t="s">
        <v>30</v>
      </c>
      <c r="AX346" s="13" t="s">
        <v>77</v>
      </c>
      <c r="AY346" s="153" t="s">
        <v>133</v>
      </c>
    </row>
    <row r="347" spans="2:65" s="1" customFormat="1" ht="21.75" customHeight="1">
      <c r="B347" s="129"/>
      <c r="C347" s="130" t="s">
        <v>370</v>
      </c>
      <c r="D347" s="130" t="s">
        <v>136</v>
      </c>
      <c r="E347" s="131" t="s">
        <v>493</v>
      </c>
      <c r="F347" s="132" t="s">
        <v>494</v>
      </c>
      <c r="G347" s="133" t="s">
        <v>242</v>
      </c>
      <c r="H347" s="134">
        <v>6.96</v>
      </c>
      <c r="I347" s="135"/>
      <c r="J347" s="136">
        <f>ROUND(I347*H347,2)</f>
        <v>0</v>
      </c>
      <c r="K347" s="137"/>
      <c r="L347" s="32"/>
      <c r="M347" s="138" t="s">
        <v>1</v>
      </c>
      <c r="N347" s="139" t="s">
        <v>38</v>
      </c>
      <c r="P347" s="140">
        <f>O347*H347</f>
        <v>0</v>
      </c>
      <c r="Q347" s="140">
        <v>0</v>
      </c>
      <c r="R347" s="140">
        <f>Q347*H347</f>
        <v>0</v>
      </c>
      <c r="S347" s="140">
        <v>0</v>
      </c>
      <c r="T347" s="141">
        <f>S347*H347</f>
        <v>0</v>
      </c>
      <c r="AR347" s="142" t="s">
        <v>175</v>
      </c>
      <c r="AT347" s="142" t="s">
        <v>136</v>
      </c>
      <c r="AU347" s="142" t="s">
        <v>81</v>
      </c>
      <c r="AY347" s="17" t="s">
        <v>133</v>
      </c>
      <c r="BE347" s="143">
        <f>IF(N347="základní",J347,0)</f>
        <v>0</v>
      </c>
      <c r="BF347" s="143">
        <f>IF(N347="snížená",J347,0)</f>
        <v>0</v>
      </c>
      <c r="BG347" s="143">
        <f>IF(N347="zákl. přenesená",J347,0)</f>
        <v>0</v>
      </c>
      <c r="BH347" s="143">
        <f>IF(N347="sníž. přenesená",J347,0)</f>
        <v>0</v>
      </c>
      <c r="BI347" s="143">
        <f>IF(N347="nulová",J347,0)</f>
        <v>0</v>
      </c>
      <c r="BJ347" s="17" t="s">
        <v>77</v>
      </c>
      <c r="BK347" s="143">
        <f>ROUND(I347*H347,2)</f>
        <v>0</v>
      </c>
      <c r="BL347" s="17" t="s">
        <v>175</v>
      </c>
      <c r="BM347" s="142" t="s">
        <v>495</v>
      </c>
    </row>
    <row r="348" spans="2:65" s="12" customFormat="1">
      <c r="B348" s="144"/>
      <c r="D348" s="145" t="s">
        <v>141</v>
      </c>
      <c r="E348" s="146" t="s">
        <v>1</v>
      </c>
      <c r="F348" s="147" t="s">
        <v>496</v>
      </c>
      <c r="H348" s="148">
        <v>6.96</v>
      </c>
      <c r="I348" s="149"/>
      <c r="L348" s="144"/>
      <c r="M348" s="150"/>
      <c r="T348" s="151"/>
      <c r="AT348" s="146" t="s">
        <v>141</v>
      </c>
      <c r="AU348" s="146" t="s">
        <v>81</v>
      </c>
      <c r="AV348" s="12" t="s">
        <v>81</v>
      </c>
      <c r="AW348" s="12" t="s">
        <v>30</v>
      </c>
      <c r="AX348" s="12" t="s">
        <v>73</v>
      </c>
      <c r="AY348" s="146" t="s">
        <v>133</v>
      </c>
    </row>
    <row r="349" spans="2:65" s="13" customFormat="1">
      <c r="B349" s="152"/>
      <c r="D349" s="145" t="s">
        <v>141</v>
      </c>
      <c r="E349" s="153" t="s">
        <v>1</v>
      </c>
      <c r="F349" s="154" t="s">
        <v>144</v>
      </c>
      <c r="H349" s="155">
        <v>6.96</v>
      </c>
      <c r="I349" s="156"/>
      <c r="L349" s="152"/>
      <c r="M349" s="157"/>
      <c r="T349" s="158"/>
      <c r="AT349" s="153" t="s">
        <v>141</v>
      </c>
      <c r="AU349" s="153" t="s">
        <v>81</v>
      </c>
      <c r="AV349" s="13" t="s">
        <v>140</v>
      </c>
      <c r="AW349" s="13" t="s">
        <v>30</v>
      </c>
      <c r="AX349" s="13" t="s">
        <v>77</v>
      </c>
      <c r="AY349" s="153" t="s">
        <v>133</v>
      </c>
    </row>
    <row r="350" spans="2:65" s="1" customFormat="1" ht="21.75" customHeight="1">
      <c r="B350" s="129"/>
      <c r="C350" s="130" t="s">
        <v>497</v>
      </c>
      <c r="D350" s="130" t="s">
        <v>136</v>
      </c>
      <c r="E350" s="131" t="s">
        <v>498</v>
      </c>
      <c r="F350" s="132" t="s">
        <v>499</v>
      </c>
      <c r="G350" s="133" t="s">
        <v>242</v>
      </c>
      <c r="H350" s="134">
        <v>6.96</v>
      </c>
      <c r="I350" s="135"/>
      <c r="J350" s="136">
        <f>ROUND(I350*H350,2)</f>
        <v>0</v>
      </c>
      <c r="K350" s="137"/>
      <c r="L350" s="32"/>
      <c r="M350" s="138" t="s">
        <v>1</v>
      </c>
      <c r="N350" s="139" t="s">
        <v>38</v>
      </c>
      <c r="P350" s="140">
        <f>O350*H350</f>
        <v>0</v>
      </c>
      <c r="Q350" s="140">
        <v>0</v>
      </c>
      <c r="R350" s="140">
        <f>Q350*H350</f>
        <v>0</v>
      </c>
      <c r="S350" s="140">
        <v>0</v>
      </c>
      <c r="T350" s="141">
        <f>S350*H350</f>
        <v>0</v>
      </c>
      <c r="AR350" s="142" t="s">
        <v>175</v>
      </c>
      <c r="AT350" s="142" t="s">
        <v>136</v>
      </c>
      <c r="AU350" s="142" t="s">
        <v>81</v>
      </c>
      <c r="AY350" s="17" t="s">
        <v>133</v>
      </c>
      <c r="BE350" s="143">
        <f>IF(N350="základní",J350,0)</f>
        <v>0</v>
      </c>
      <c r="BF350" s="143">
        <f>IF(N350="snížená",J350,0)</f>
        <v>0</v>
      </c>
      <c r="BG350" s="143">
        <f>IF(N350="zákl. přenesená",J350,0)</f>
        <v>0</v>
      </c>
      <c r="BH350" s="143">
        <f>IF(N350="sníž. přenesená",J350,0)</f>
        <v>0</v>
      </c>
      <c r="BI350" s="143">
        <f>IF(N350="nulová",J350,0)</f>
        <v>0</v>
      </c>
      <c r="BJ350" s="17" t="s">
        <v>77</v>
      </c>
      <c r="BK350" s="143">
        <f>ROUND(I350*H350,2)</f>
        <v>0</v>
      </c>
      <c r="BL350" s="17" t="s">
        <v>175</v>
      </c>
      <c r="BM350" s="142" t="s">
        <v>500</v>
      </c>
    </row>
    <row r="351" spans="2:65" s="12" customFormat="1">
      <c r="B351" s="144"/>
      <c r="D351" s="145" t="s">
        <v>141</v>
      </c>
      <c r="E351" s="146" t="s">
        <v>1</v>
      </c>
      <c r="F351" s="147" t="s">
        <v>496</v>
      </c>
      <c r="H351" s="148">
        <v>6.96</v>
      </c>
      <c r="I351" s="149"/>
      <c r="L351" s="144"/>
      <c r="M351" s="150"/>
      <c r="T351" s="151"/>
      <c r="AT351" s="146" t="s">
        <v>141</v>
      </c>
      <c r="AU351" s="146" t="s">
        <v>81</v>
      </c>
      <c r="AV351" s="12" t="s">
        <v>81</v>
      </c>
      <c r="AW351" s="12" t="s">
        <v>30</v>
      </c>
      <c r="AX351" s="12" t="s">
        <v>73</v>
      </c>
      <c r="AY351" s="146" t="s">
        <v>133</v>
      </c>
    </row>
    <row r="352" spans="2:65" s="13" customFormat="1">
      <c r="B352" s="152"/>
      <c r="D352" s="145" t="s">
        <v>141</v>
      </c>
      <c r="E352" s="153" t="s">
        <v>1</v>
      </c>
      <c r="F352" s="154" t="s">
        <v>144</v>
      </c>
      <c r="H352" s="155">
        <v>6.96</v>
      </c>
      <c r="I352" s="156"/>
      <c r="L352" s="152"/>
      <c r="M352" s="157"/>
      <c r="T352" s="158"/>
      <c r="AT352" s="153" t="s">
        <v>141</v>
      </c>
      <c r="AU352" s="153" t="s">
        <v>81</v>
      </c>
      <c r="AV352" s="13" t="s">
        <v>140</v>
      </c>
      <c r="AW352" s="13" t="s">
        <v>30</v>
      </c>
      <c r="AX352" s="13" t="s">
        <v>77</v>
      </c>
      <c r="AY352" s="153" t="s">
        <v>133</v>
      </c>
    </row>
    <row r="353" spans="2:65" s="1" customFormat="1" ht="21.75" customHeight="1">
      <c r="B353" s="129"/>
      <c r="C353" s="130" t="s">
        <v>373</v>
      </c>
      <c r="D353" s="130" t="s">
        <v>136</v>
      </c>
      <c r="E353" s="131" t="s">
        <v>501</v>
      </c>
      <c r="F353" s="132" t="s">
        <v>502</v>
      </c>
      <c r="G353" s="133" t="s">
        <v>147</v>
      </c>
      <c r="H353" s="134">
        <v>2</v>
      </c>
      <c r="I353" s="135"/>
      <c r="J353" s="136">
        <f>ROUND(I353*H353,2)</f>
        <v>0</v>
      </c>
      <c r="K353" s="137"/>
      <c r="L353" s="32"/>
      <c r="M353" s="138" t="s">
        <v>1</v>
      </c>
      <c r="N353" s="139" t="s">
        <v>38</v>
      </c>
      <c r="P353" s="140">
        <f>O353*H353</f>
        <v>0</v>
      </c>
      <c r="Q353" s="140">
        <v>2.2000000000000001E-4</v>
      </c>
      <c r="R353" s="140">
        <f>Q353*H353</f>
        <v>4.4000000000000002E-4</v>
      </c>
      <c r="S353" s="140">
        <v>0</v>
      </c>
      <c r="T353" s="141">
        <f>S353*H353</f>
        <v>0</v>
      </c>
      <c r="AR353" s="142" t="s">
        <v>175</v>
      </c>
      <c r="AT353" s="142" t="s">
        <v>136</v>
      </c>
      <c r="AU353" s="142" t="s">
        <v>81</v>
      </c>
      <c r="AY353" s="17" t="s">
        <v>133</v>
      </c>
      <c r="BE353" s="143">
        <f>IF(N353="základní",J353,0)</f>
        <v>0</v>
      </c>
      <c r="BF353" s="143">
        <f>IF(N353="snížená",J353,0)</f>
        <v>0</v>
      </c>
      <c r="BG353" s="143">
        <f>IF(N353="zákl. přenesená",J353,0)</f>
        <v>0</v>
      </c>
      <c r="BH353" s="143">
        <f>IF(N353="sníž. přenesená",J353,0)</f>
        <v>0</v>
      </c>
      <c r="BI353" s="143">
        <f>IF(N353="nulová",J353,0)</f>
        <v>0</v>
      </c>
      <c r="BJ353" s="17" t="s">
        <v>77</v>
      </c>
      <c r="BK353" s="143">
        <f>ROUND(I353*H353,2)</f>
        <v>0</v>
      </c>
      <c r="BL353" s="17" t="s">
        <v>175</v>
      </c>
      <c r="BM353" s="142" t="s">
        <v>503</v>
      </c>
    </row>
    <row r="354" spans="2:65" s="1" customFormat="1" ht="33" customHeight="1">
      <c r="B354" s="129"/>
      <c r="C354" s="166" t="s">
        <v>504</v>
      </c>
      <c r="D354" s="166" t="s">
        <v>204</v>
      </c>
      <c r="E354" s="167" t="s">
        <v>505</v>
      </c>
      <c r="F354" s="168" t="s">
        <v>506</v>
      </c>
      <c r="G354" s="169" t="s">
        <v>147</v>
      </c>
      <c r="H354" s="170">
        <v>2</v>
      </c>
      <c r="I354" s="171"/>
      <c r="J354" s="172">
        <f>ROUND(I354*H354,2)</f>
        <v>0</v>
      </c>
      <c r="K354" s="173"/>
      <c r="L354" s="174"/>
      <c r="M354" s="175" t="s">
        <v>1</v>
      </c>
      <c r="N354" s="176" t="s">
        <v>38</v>
      </c>
      <c r="P354" s="140">
        <f>O354*H354</f>
        <v>0</v>
      </c>
      <c r="Q354" s="140">
        <v>1.225E-2</v>
      </c>
      <c r="R354" s="140">
        <f>Q354*H354</f>
        <v>2.4500000000000001E-2</v>
      </c>
      <c r="S354" s="140">
        <v>0</v>
      </c>
      <c r="T354" s="141">
        <f>S354*H354</f>
        <v>0</v>
      </c>
      <c r="AR354" s="142" t="s">
        <v>215</v>
      </c>
      <c r="AT354" s="142" t="s">
        <v>204</v>
      </c>
      <c r="AU354" s="142" t="s">
        <v>81</v>
      </c>
      <c r="AY354" s="17" t="s">
        <v>133</v>
      </c>
      <c r="BE354" s="143">
        <f>IF(N354="základní",J354,0)</f>
        <v>0</v>
      </c>
      <c r="BF354" s="143">
        <f>IF(N354="snížená",J354,0)</f>
        <v>0</v>
      </c>
      <c r="BG354" s="143">
        <f>IF(N354="zákl. přenesená",J354,0)</f>
        <v>0</v>
      </c>
      <c r="BH354" s="143">
        <f>IF(N354="sníž. přenesená",J354,0)</f>
        <v>0</v>
      </c>
      <c r="BI354" s="143">
        <f>IF(N354="nulová",J354,0)</f>
        <v>0</v>
      </c>
      <c r="BJ354" s="17" t="s">
        <v>77</v>
      </c>
      <c r="BK354" s="143">
        <f>ROUND(I354*H354,2)</f>
        <v>0</v>
      </c>
      <c r="BL354" s="17" t="s">
        <v>175</v>
      </c>
      <c r="BM354" s="142" t="s">
        <v>507</v>
      </c>
    </row>
    <row r="355" spans="2:65" s="1" customFormat="1" ht="24.2" customHeight="1">
      <c r="B355" s="129"/>
      <c r="C355" s="130" t="s">
        <v>377</v>
      </c>
      <c r="D355" s="130" t="s">
        <v>136</v>
      </c>
      <c r="E355" s="131" t="s">
        <v>508</v>
      </c>
      <c r="F355" s="132" t="s">
        <v>509</v>
      </c>
      <c r="G355" s="133" t="s">
        <v>139</v>
      </c>
      <c r="H355" s="134">
        <v>29.76</v>
      </c>
      <c r="I355" s="135"/>
      <c r="J355" s="136">
        <f>ROUND(I355*H355,2)</f>
        <v>0</v>
      </c>
      <c r="K355" s="137"/>
      <c r="L355" s="32"/>
      <c r="M355" s="138" t="s">
        <v>1</v>
      </c>
      <c r="N355" s="139" t="s">
        <v>38</v>
      </c>
      <c r="P355" s="140">
        <f>O355*H355</f>
        <v>0</v>
      </c>
      <c r="Q355" s="140">
        <v>0</v>
      </c>
      <c r="R355" s="140">
        <f>Q355*H355</f>
        <v>0</v>
      </c>
      <c r="S355" s="140">
        <v>0</v>
      </c>
      <c r="T355" s="141">
        <f>S355*H355</f>
        <v>0</v>
      </c>
      <c r="AR355" s="142" t="s">
        <v>175</v>
      </c>
      <c r="AT355" s="142" t="s">
        <v>136</v>
      </c>
      <c r="AU355" s="142" t="s">
        <v>81</v>
      </c>
      <c r="AY355" s="17" t="s">
        <v>133</v>
      </c>
      <c r="BE355" s="143">
        <f>IF(N355="základní",J355,0)</f>
        <v>0</v>
      </c>
      <c r="BF355" s="143">
        <f>IF(N355="snížená",J355,0)</f>
        <v>0</v>
      </c>
      <c r="BG355" s="143">
        <f>IF(N355="zákl. přenesená",J355,0)</f>
        <v>0</v>
      </c>
      <c r="BH355" s="143">
        <f>IF(N355="sníž. přenesená",J355,0)</f>
        <v>0</v>
      </c>
      <c r="BI355" s="143">
        <f>IF(N355="nulová",J355,0)</f>
        <v>0</v>
      </c>
      <c r="BJ355" s="17" t="s">
        <v>77</v>
      </c>
      <c r="BK355" s="143">
        <f>ROUND(I355*H355,2)</f>
        <v>0</v>
      </c>
      <c r="BL355" s="17" t="s">
        <v>175</v>
      </c>
      <c r="BM355" s="142" t="s">
        <v>510</v>
      </c>
    </row>
    <row r="356" spans="2:65" s="15" customFormat="1">
      <c r="B356" s="177"/>
      <c r="D356" s="145" t="s">
        <v>141</v>
      </c>
      <c r="E356" s="178" t="s">
        <v>1</v>
      </c>
      <c r="F356" s="179" t="s">
        <v>511</v>
      </c>
      <c r="H356" s="178" t="s">
        <v>1</v>
      </c>
      <c r="I356" s="180"/>
      <c r="L356" s="177"/>
      <c r="M356" s="181"/>
      <c r="T356" s="182"/>
      <c r="AT356" s="178" t="s">
        <v>141</v>
      </c>
      <c r="AU356" s="178" t="s">
        <v>81</v>
      </c>
      <c r="AV356" s="15" t="s">
        <v>77</v>
      </c>
      <c r="AW356" s="15" t="s">
        <v>30</v>
      </c>
      <c r="AX356" s="15" t="s">
        <v>73</v>
      </c>
      <c r="AY356" s="178" t="s">
        <v>133</v>
      </c>
    </row>
    <row r="357" spans="2:65" s="12" customFormat="1" ht="22.5">
      <c r="B357" s="144"/>
      <c r="D357" s="145" t="s">
        <v>141</v>
      </c>
      <c r="E357" s="146" t="s">
        <v>1</v>
      </c>
      <c r="F357" s="147" t="s">
        <v>735</v>
      </c>
      <c r="H357" s="148">
        <v>24.56</v>
      </c>
      <c r="I357" s="149"/>
      <c r="L357" s="144"/>
      <c r="M357" s="150"/>
      <c r="T357" s="151"/>
      <c r="AT357" s="146" t="s">
        <v>141</v>
      </c>
      <c r="AU357" s="146" t="s">
        <v>81</v>
      </c>
      <c r="AV357" s="12" t="s">
        <v>81</v>
      </c>
      <c r="AW357" s="12" t="s">
        <v>30</v>
      </c>
      <c r="AX357" s="12" t="s">
        <v>73</v>
      </c>
      <c r="AY357" s="146" t="s">
        <v>133</v>
      </c>
    </row>
    <row r="358" spans="2:65" s="12" customFormat="1">
      <c r="B358" s="144"/>
      <c r="D358" s="145" t="s">
        <v>141</v>
      </c>
      <c r="E358" s="146" t="s">
        <v>1</v>
      </c>
      <c r="F358" s="147" t="s">
        <v>512</v>
      </c>
      <c r="H358" s="148">
        <v>-5.6</v>
      </c>
      <c r="I358" s="149"/>
      <c r="L358" s="144"/>
      <c r="M358" s="150"/>
      <c r="T358" s="151"/>
      <c r="AT358" s="146" t="s">
        <v>141</v>
      </c>
      <c r="AU358" s="146" t="s">
        <v>81</v>
      </c>
      <c r="AV358" s="12" t="s">
        <v>81</v>
      </c>
      <c r="AW358" s="12" t="s">
        <v>30</v>
      </c>
      <c r="AX358" s="12" t="s">
        <v>73</v>
      </c>
      <c r="AY358" s="146" t="s">
        <v>133</v>
      </c>
    </row>
    <row r="359" spans="2:65" s="15" customFormat="1">
      <c r="B359" s="177"/>
      <c r="D359" s="145" t="s">
        <v>141</v>
      </c>
      <c r="E359" s="178" t="s">
        <v>1</v>
      </c>
      <c r="F359" s="179" t="s">
        <v>513</v>
      </c>
      <c r="H359" s="178" t="s">
        <v>1</v>
      </c>
      <c r="I359" s="180"/>
      <c r="L359" s="177"/>
      <c r="M359" s="181"/>
      <c r="T359" s="182"/>
      <c r="AT359" s="178" t="s">
        <v>141</v>
      </c>
      <c r="AU359" s="178" t="s">
        <v>81</v>
      </c>
      <c r="AV359" s="15" t="s">
        <v>77</v>
      </c>
      <c r="AW359" s="15" t="s">
        <v>30</v>
      </c>
      <c r="AX359" s="15" t="s">
        <v>73</v>
      </c>
      <c r="AY359" s="178" t="s">
        <v>133</v>
      </c>
    </row>
    <row r="360" spans="2:65" s="12" customFormat="1">
      <c r="B360" s="144"/>
      <c r="D360" s="145" t="s">
        <v>141</v>
      </c>
      <c r="E360" s="146" t="s">
        <v>1</v>
      </c>
      <c r="F360" s="147" t="s">
        <v>514</v>
      </c>
      <c r="H360" s="148">
        <v>15</v>
      </c>
      <c r="I360" s="149"/>
      <c r="L360" s="144"/>
      <c r="M360" s="150"/>
      <c r="T360" s="151"/>
      <c r="AT360" s="146" t="s">
        <v>141</v>
      </c>
      <c r="AU360" s="146" t="s">
        <v>81</v>
      </c>
      <c r="AV360" s="12" t="s">
        <v>81</v>
      </c>
      <c r="AW360" s="12" t="s">
        <v>30</v>
      </c>
      <c r="AX360" s="12" t="s">
        <v>73</v>
      </c>
      <c r="AY360" s="146" t="s">
        <v>133</v>
      </c>
    </row>
    <row r="361" spans="2:65" s="12" customFormat="1">
      <c r="B361" s="144"/>
      <c r="D361" s="145" t="s">
        <v>141</v>
      </c>
      <c r="E361" s="146" t="s">
        <v>1</v>
      </c>
      <c r="F361" s="147" t="s">
        <v>515</v>
      </c>
      <c r="H361" s="148">
        <v>-4.2</v>
      </c>
      <c r="I361" s="149"/>
      <c r="L361" s="144"/>
      <c r="M361" s="150"/>
      <c r="T361" s="151"/>
      <c r="AT361" s="146" t="s">
        <v>141</v>
      </c>
      <c r="AU361" s="146" t="s">
        <v>81</v>
      </c>
      <c r="AV361" s="12" t="s">
        <v>81</v>
      </c>
      <c r="AW361" s="12" t="s">
        <v>30</v>
      </c>
      <c r="AX361" s="12" t="s">
        <v>73</v>
      </c>
      <c r="AY361" s="146" t="s">
        <v>133</v>
      </c>
    </row>
    <row r="362" spans="2:65" s="13" customFormat="1">
      <c r="B362" s="152"/>
      <c r="D362" s="145" t="s">
        <v>141</v>
      </c>
      <c r="E362" s="153" t="s">
        <v>1</v>
      </c>
      <c r="F362" s="154" t="s">
        <v>144</v>
      </c>
      <c r="H362" s="155">
        <f>SUM(H356:H361)</f>
        <v>29.76</v>
      </c>
      <c r="I362" s="156"/>
      <c r="L362" s="152"/>
      <c r="M362" s="157"/>
      <c r="T362" s="158"/>
      <c r="AT362" s="153" t="s">
        <v>141</v>
      </c>
      <c r="AU362" s="153" t="s">
        <v>81</v>
      </c>
      <c r="AV362" s="13" t="s">
        <v>140</v>
      </c>
      <c r="AW362" s="13" t="s">
        <v>30</v>
      </c>
      <c r="AX362" s="13" t="s">
        <v>77</v>
      </c>
      <c r="AY362" s="153" t="s">
        <v>133</v>
      </c>
    </row>
    <row r="363" spans="2:65" s="1" customFormat="1" ht="33" customHeight="1">
      <c r="B363" s="129"/>
      <c r="C363" s="130" t="s">
        <v>516</v>
      </c>
      <c r="D363" s="130" t="s">
        <v>136</v>
      </c>
      <c r="E363" s="131" t="s">
        <v>517</v>
      </c>
      <c r="F363" s="132" t="s">
        <v>518</v>
      </c>
      <c r="G363" s="133" t="s">
        <v>147</v>
      </c>
      <c r="H363" s="134">
        <v>8</v>
      </c>
      <c r="I363" s="135"/>
      <c r="J363" s="136">
        <f>ROUND(I363*H363,2)</f>
        <v>0</v>
      </c>
      <c r="K363" s="137"/>
      <c r="L363" s="32"/>
      <c r="M363" s="138" t="s">
        <v>1</v>
      </c>
      <c r="N363" s="139" t="s">
        <v>38</v>
      </c>
      <c r="P363" s="140">
        <f>O363*H363</f>
        <v>0</v>
      </c>
      <c r="Q363" s="140">
        <v>0</v>
      </c>
      <c r="R363" s="140">
        <f>Q363*H363</f>
        <v>0</v>
      </c>
      <c r="S363" s="140">
        <v>0</v>
      </c>
      <c r="T363" s="141">
        <f>S363*H363</f>
        <v>0</v>
      </c>
      <c r="AR363" s="142" t="s">
        <v>175</v>
      </c>
      <c r="AT363" s="142" t="s">
        <v>136</v>
      </c>
      <c r="AU363" s="142" t="s">
        <v>81</v>
      </c>
      <c r="AY363" s="17" t="s">
        <v>133</v>
      </c>
      <c r="BE363" s="143">
        <f>IF(N363="základní",J363,0)</f>
        <v>0</v>
      </c>
      <c r="BF363" s="143">
        <f>IF(N363="snížená",J363,0)</f>
        <v>0</v>
      </c>
      <c r="BG363" s="143">
        <f>IF(N363="zákl. přenesená",J363,0)</f>
        <v>0</v>
      </c>
      <c r="BH363" s="143">
        <f>IF(N363="sníž. přenesená",J363,0)</f>
        <v>0</v>
      </c>
      <c r="BI363" s="143">
        <f>IF(N363="nulová",J363,0)</f>
        <v>0</v>
      </c>
      <c r="BJ363" s="17" t="s">
        <v>77</v>
      </c>
      <c r="BK363" s="143">
        <f>ROUND(I363*H363,2)</f>
        <v>0</v>
      </c>
      <c r="BL363" s="17" t="s">
        <v>175</v>
      </c>
      <c r="BM363" s="142" t="s">
        <v>519</v>
      </c>
    </row>
    <row r="364" spans="2:65" s="1" customFormat="1" ht="24.2" customHeight="1">
      <c r="B364" s="129"/>
      <c r="C364" s="130" t="s">
        <v>380</v>
      </c>
      <c r="D364" s="130" t="s">
        <v>136</v>
      </c>
      <c r="E364" s="131" t="s">
        <v>520</v>
      </c>
      <c r="F364" s="132" t="s">
        <v>521</v>
      </c>
      <c r="G364" s="133" t="s">
        <v>139</v>
      </c>
      <c r="H364" s="134">
        <v>1.6</v>
      </c>
      <c r="I364" s="135"/>
      <c r="J364" s="136">
        <f>ROUND(I364*H364,2)</f>
        <v>0</v>
      </c>
      <c r="K364" s="137"/>
      <c r="L364" s="32"/>
      <c r="M364" s="138" t="s">
        <v>1</v>
      </c>
      <c r="N364" s="139" t="s">
        <v>38</v>
      </c>
      <c r="P364" s="140">
        <f>O364*H364</f>
        <v>0</v>
      </c>
      <c r="Q364" s="140">
        <v>1.6140000000000002E-2</v>
      </c>
      <c r="R364" s="140">
        <f>Q364*H364</f>
        <v>2.5824000000000003E-2</v>
      </c>
      <c r="S364" s="140">
        <v>0</v>
      </c>
      <c r="T364" s="141">
        <f>S364*H364</f>
        <v>0</v>
      </c>
      <c r="AR364" s="142" t="s">
        <v>175</v>
      </c>
      <c r="AT364" s="142" t="s">
        <v>136</v>
      </c>
      <c r="AU364" s="142" t="s">
        <v>81</v>
      </c>
      <c r="AY364" s="17" t="s">
        <v>133</v>
      </c>
      <c r="BE364" s="143">
        <f>IF(N364="základní",J364,0)</f>
        <v>0</v>
      </c>
      <c r="BF364" s="143">
        <f>IF(N364="snížená",J364,0)</f>
        <v>0</v>
      </c>
      <c r="BG364" s="143">
        <f>IF(N364="zákl. přenesená",J364,0)</f>
        <v>0</v>
      </c>
      <c r="BH364" s="143">
        <f>IF(N364="sníž. přenesená",J364,0)</f>
        <v>0</v>
      </c>
      <c r="BI364" s="143">
        <f>IF(N364="nulová",J364,0)</f>
        <v>0</v>
      </c>
      <c r="BJ364" s="17" t="s">
        <v>77</v>
      </c>
      <c r="BK364" s="143">
        <f>ROUND(I364*H364,2)</f>
        <v>0</v>
      </c>
      <c r="BL364" s="17" t="s">
        <v>175</v>
      </c>
      <c r="BM364" s="142" t="s">
        <v>522</v>
      </c>
    </row>
    <row r="365" spans="2:65" s="12" customFormat="1">
      <c r="B365" s="144"/>
      <c r="D365" s="145" t="s">
        <v>141</v>
      </c>
      <c r="E365" s="146" t="s">
        <v>1</v>
      </c>
      <c r="F365" s="147" t="s">
        <v>523</v>
      </c>
      <c r="H365" s="148">
        <v>1.6</v>
      </c>
      <c r="I365" s="149"/>
      <c r="L365" s="144"/>
      <c r="M365" s="150"/>
      <c r="T365" s="151"/>
      <c r="AT365" s="146" t="s">
        <v>141</v>
      </c>
      <c r="AU365" s="146" t="s">
        <v>81</v>
      </c>
      <c r="AV365" s="12" t="s">
        <v>81</v>
      </c>
      <c r="AW365" s="12" t="s">
        <v>30</v>
      </c>
      <c r="AX365" s="12" t="s">
        <v>73</v>
      </c>
      <c r="AY365" s="146" t="s">
        <v>133</v>
      </c>
    </row>
    <row r="366" spans="2:65" s="13" customFormat="1">
      <c r="B366" s="152"/>
      <c r="D366" s="145" t="s">
        <v>141</v>
      </c>
      <c r="E366" s="153" t="s">
        <v>1</v>
      </c>
      <c r="F366" s="154" t="s">
        <v>144</v>
      </c>
      <c r="H366" s="155">
        <v>1.6</v>
      </c>
      <c r="I366" s="156"/>
      <c r="L366" s="152"/>
      <c r="M366" s="157"/>
      <c r="T366" s="158"/>
      <c r="AT366" s="153" t="s">
        <v>141</v>
      </c>
      <c r="AU366" s="153" t="s">
        <v>81</v>
      </c>
      <c r="AV366" s="13" t="s">
        <v>140</v>
      </c>
      <c r="AW366" s="13" t="s">
        <v>30</v>
      </c>
      <c r="AX366" s="13" t="s">
        <v>77</v>
      </c>
      <c r="AY366" s="153" t="s">
        <v>133</v>
      </c>
    </row>
    <row r="367" spans="2:65" s="1" customFormat="1" ht="24.2" customHeight="1">
      <c r="B367" s="129"/>
      <c r="C367" s="130" t="s">
        <v>524</v>
      </c>
      <c r="D367" s="130" t="s">
        <v>136</v>
      </c>
      <c r="E367" s="131" t="s">
        <v>525</v>
      </c>
      <c r="F367" s="132" t="s">
        <v>526</v>
      </c>
      <c r="G367" s="133" t="s">
        <v>263</v>
      </c>
      <c r="H367" s="134">
        <v>2.145</v>
      </c>
      <c r="I367" s="135"/>
      <c r="J367" s="136">
        <f>ROUND(I367*H367,2)</f>
        <v>0</v>
      </c>
      <c r="K367" s="137"/>
      <c r="L367" s="32"/>
      <c r="M367" s="138" t="s">
        <v>1</v>
      </c>
      <c r="N367" s="139" t="s">
        <v>38</v>
      </c>
      <c r="P367" s="140">
        <f>O367*H367</f>
        <v>0</v>
      </c>
      <c r="Q367" s="140">
        <v>0</v>
      </c>
      <c r="R367" s="140">
        <f>Q367*H367</f>
        <v>0</v>
      </c>
      <c r="S367" s="140">
        <v>0</v>
      </c>
      <c r="T367" s="141">
        <f>S367*H367</f>
        <v>0</v>
      </c>
      <c r="AR367" s="142" t="s">
        <v>175</v>
      </c>
      <c r="AT367" s="142" t="s">
        <v>136</v>
      </c>
      <c r="AU367" s="142" t="s">
        <v>81</v>
      </c>
      <c r="AY367" s="17" t="s">
        <v>133</v>
      </c>
      <c r="BE367" s="143">
        <f>IF(N367="základní",J367,0)</f>
        <v>0</v>
      </c>
      <c r="BF367" s="143">
        <f>IF(N367="snížená",J367,0)</f>
        <v>0</v>
      </c>
      <c r="BG367" s="143">
        <f>IF(N367="zákl. přenesená",J367,0)</f>
        <v>0</v>
      </c>
      <c r="BH367" s="143">
        <f>IF(N367="sníž. přenesená",J367,0)</f>
        <v>0</v>
      </c>
      <c r="BI367" s="143">
        <f>IF(N367="nulová",J367,0)</f>
        <v>0</v>
      </c>
      <c r="BJ367" s="17" t="s">
        <v>77</v>
      </c>
      <c r="BK367" s="143">
        <f>ROUND(I367*H367,2)</f>
        <v>0</v>
      </c>
      <c r="BL367" s="17" t="s">
        <v>175</v>
      </c>
      <c r="BM367" s="142" t="s">
        <v>527</v>
      </c>
    </row>
    <row r="368" spans="2:65" s="11" customFormat="1" ht="22.9" customHeight="1">
      <c r="B368" s="117"/>
      <c r="D368" s="118" t="s">
        <v>72</v>
      </c>
      <c r="E368" s="127" t="s">
        <v>528</v>
      </c>
      <c r="F368" s="127" t="s">
        <v>529</v>
      </c>
      <c r="I368" s="120"/>
      <c r="J368" s="128">
        <f>BK368</f>
        <v>0</v>
      </c>
      <c r="L368" s="117"/>
      <c r="M368" s="122"/>
      <c r="P368" s="123">
        <f>SUM(P369:P381)</f>
        <v>0</v>
      </c>
      <c r="R368" s="123">
        <f>SUM(R369:R381)</f>
        <v>4.7999999999999996E-3</v>
      </c>
      <c r="T368" s="124">
        <f>SUM(T369:T381)</f>
        <v>0</v>
      </c>
      <c r="AR368" s="118" t="s">
        <v>81</v>
      </c>
      <c r="AT368" s="125" t="s">
        <v>72</v>
      </c>
      <c r="AU368" s="125" t="s">
        <v>77</v>
      </c>
      <c r="AY368" s="118" t="s">
        <v>133</v>
      </c>
      <c r="BK368" s="126">
        <f>SUM(BK369:BK381)</f>
        <v>0</v>
      </c>
    </row>
    <row r="369" spans="2:65" s="1" customFormat="1" ht="24.2" customHeight="1">
      <c r="B369" s="129"/>
      <c r="C369" s="130" t="s">
        <v>530</v>
      </c>
      <c r="D369" s="130" t="s">
        <v>136</v>
      </c>
      <c r="E369" s="131" t="s">
        <v>531</v>
      </c>
      <c r="F369" s="132" t="s">
        <v>532</v>
      </c>
      <c r="G369" s="133" t="s">
        <v>147</v>
      </c>
      <c r="H369" s="134">
        <v>2</v>
      </c>
      <c r="I369" s="135"/>
      <c r="J369" s="136">
        <f t="shared" ref="J369:J381" si="20">ROUND(I369*H369,2)</f>
        <v>0</v>
      </c>
      <c r="K369" s="137"/>
      <c r="L369" s="32"/>
      <c r="M369" s="138" t="s">
        <v>1</v>
      </c>
      <c r="N369" s="139" t="s">
        <v>38</v>
      </c>
      <c r="P369" s="140">
        <f t="shared" ref="P369:P381" si="21">O369*H369</f>
        <v>0</v>
      </c>
      <c r="Q369" s="140">
        <v>0</v>
      </c>
      <c r="R369" s="140">
        <f t="shared" ref="R369:R381" si="22">Q369*H369</f>
        <v>0</v>
      </c>
      <c r="S369" s="140">
        <v>0</v>
      </c>
      <c r="T369" s="141">
        <f t="shared" ref="T369:T381" si="23">S369*H369</f>
        <v>0</v>
      </c>
      <c r="AR369" s="142" t="s">
        <v>175</v>
      </c>
      <c r="AT369" s="142" t="s">
        <v>136</v>
      </c>
      <c r="AU369" s="142" t="s">
        <v>81</v>
      </c>
      <c r="AY369" s="17" t="s">
        <v>133</v>
      </c>
      <c r="BE369" s="143">
        <f t="shared" ref="BE369:BE381" si="24">IF(N369="základní",J369,0)</f>
        <v>0</v>
      </c>
      <c r="BF369" s="143">
        <f t="shared" ref="BF369:BF381" si="25">IF(N369="snížená",J369,0)</f>
        <v>0</v>
      </c>
      <c r="BG369" s="143">
        <f t="shared" ref="BG369:BG381" si="26">IF(N369="zákl. přenesená",J369,0)</f>
        <v>0</v>
      </c>
      <c r="BH369" s="143">
        <f t="shared" ref="BH369:BH381" si="27">IF(N369="sníž. přenesená",J369,0)</f>
        <v>0</v>
      </c>
      <c r="BI369" s="143">
        <f t="shared" ref="BI369:BI381" si="28">IF(N369="nulová",J369,0)</f>
        <v>0</v>
      </c>
      <c r="BJ369" s="17" t="s">
        <v>77</v>
      </c>
      <c r="BK369" s="143">
        <f t="shared" ref="BK369:BK381" si="29">ROUND(I369*H369,2)</f>
        <v>0</v>
      </c>
      <c r="BL369" s="17" t="s">
        <v>175</v>
      </c>
      <c r="BM369" s="142" t="s">
        <v>533</v>
      </c>
    </row>
    <row r="370" spans="2:65" s="1" customFormat="1" ht="24.2" customHeight="1">
      <c r="B370" s="129"/>
      <c r="C370" s="166" t="s">
        <v>381</v>
      </c>
      <c r="D370" s="166" t="s">
        <v>204</v>
      </c>
      <c r="E370" s="167" t="s">
        <v>534</v>
      </c>
      <c r="F370" s="168" t="s">
        <v>535</v>
      </c>
      <c r="G370" s="169" t="s">
        <v>147</v>
      </c>
      <c r="H370" s="170">
        <v>2</v>
      </c>
      <c r="I370" s="171"/>
      <c r="J370" s="172">
        <f t="shared" si="20"/>
        <v>0</v>
      </c>
      <c r="K370" s="173"/>
      <c r="L370" s="174"/>
      <c r="M370" s="175" t="s">
        <v>1</v>
      </c>
      <c r="N370" s="176" t="s">
        <v>38</v>
      </c>
      <c r="P370" s="140">
        <f t="shared" si="21"/>
        <v>0</v>
      </c>
      <c r="Q370" s="140">
        <v>0</v>
      </c>
      <c r="R370" s="140">
        <f t="shared" si="22"/>
        <v>0</v>
      </c>
      <c r="S370" s="140">
        <v>0</v>
      </c>
      <c r="T370" s="141">
        <f t="shared" si="23"/>
        <v>0</v>
      </c>
      <c r="AR370" s="142" t="s">
        <v>215</v>
      </c>
      <c r="AT370" s="142" t="s">
        <v>204</v>
      </c>
      <c r="AU370" s="142" t="s">
        <v>81</v>
      </c>
      <c r="AY370" s="17" t="s">
        <v>133</v>
      </c>
      <c r="BE370" s="143">
        <f t="shared" si="24"/>
        <v>0</v>
      </c>
      <c r="BF370" s="143">
        <f t="shared" si="25"/>
        <v>0</v>
      </c>
      <c r="BG370" s="143">
        <f t="shared" si="26"/>
        <v>0</v>
      </c>
      <c r="BH370" s="143">
        <f t="shared" si="27"/>
        <v>0</v>
      </c>
      <c r="BI370" s="143">
        <f t="shared" si="28"/>
        <v>0</v>
      </c>
      <c r="BJ370" s="17" t="s">
        <v>77</v>
      </c>
      <c r="BK370" s="143">
        <f t="shared" si="29"/>
        <v>0</v>
      </c>
      <c r="BL370" s="17" t="s">
        <v>175</v>
      </c>
      <c r="BM370" s="142" t="s">
        <v>536</v>
      </c>
    </row>
    <row r="371" spans="2:65" s="1" customFormat="1" ht="24.2" customHeight="1">
      <c r="B371" s="129"/>
      <c r="C371" s="130" t="s">
        <v>537</v>
      </c>
      <c r="D371" s="130" t="s">
        <v>136</v>
      </c>
      <c r="E371" s="131" t="s">
        <v>538</v>
      </c>
      <c r="F371" s="132" t="s">
        <v>539</v>
      </c>
      <c r="G371" s="133" t="s">
        <v>147</v>
      </c>
      <c r="H371" s="134">
        <v>2</v>
      </c>
      <c r="I371" s="135"/>
      <c r="J371" s="136">
        <f t="shared" si="20"/>
        <v>0</v>
      </c>
      <c r="K371" s="137"/>
      <c r="L371" s="32"/>
      <c r="M371" s="138" t="s">
        <v>1</v>
      </c>
      <c r="N371" s="139" t="s">
        <v>38</v>
      </c>
      <c r="P371" s="140">
        <f t="shared" si="21"/>
        <v>0</v>
      </c>
      <c r="Q371" s="140">
        <v>0</v>
      </c>
      <c r="R371" s="140">
        <f t="shared" si="22"/>
        <v>0</v>
      </c>
      <c r="S371" s="140">
        <v>0</v>
      </c>
      <c r="T371" s="141">
        <f t="shared" si="23"/>
        <v>0</v>
      </c>
      <c r="AR371" s="142" t="s">
        <v>175</v>
      </c>
      <c r="AT371" s="142" t="s">
        <v>136</v>
      </c>
      <c r="AU371" s="142" t="s">
        <v>81</v>
      </c>
      <c r="AY371" s="17" t="s">
        <v>133</v>
      </c>
      <c r="BE371" s="143">
        <f t="shared" si="24"/>
        <v>0</v>
      </c>
      <c r="BF371" s="143">
        <f t="shared" si="25"/>
        <v>0</v>
      </c>
      <c r="BG371" s="143">
        <f t="shared" si="26"/>
        <v>0</v>
      </c>
      <c r="BH371" s="143">
        <f t="shared" si="27"/>
        <v>0</v>
      </c>
      <c r="BI371" s="143">
        <f t="shared" si="28"/>
        <v>0</v>
      </c>
      <c r="BJ371" s="17" t="s">
        <v>77</v>
      </c>
      <c r="BK371" s="143">
        <f t="shared" si="29"/>
        <v>0</v>
      </c>
      <c r="BL371" s="17" t="s">
        <v>175</v>
      </c>
      <c r="BM371" s="142" t="s">
        <v>540</v>
      </c>
    </row>
    <row r="372" spans="2:65" s="1" customFormat="1" ht="16.5" customHeight="1">
      <c r="B372" s="129"/>
      <c r="C372" s="166" t="s">
        <v>382</v>
      </c>
      <c r="D372" s="166" t="s">
        <v>204</v>
      </c>
      <c r="E372" s="167" t="s">
        <v>541</v>
      </c>
      <c r="F372" s="168" t="s">
        <v>542</v>
      </c>
      <c r="G372" s="169" t="s">
        <v>147</v>
      </c>
      <c r="H372" s="170">
        <v>2</v>
      </c>
      <c r="I372" s="171"/>
      <c r="J372" s="172">
        <f t="shared" si="20"/>
        <v>0</v>
      </c>
      <c r="K372" s="173"/>
      <c r="L372" s="174"/>
      <c r="M372" s="175" t="s">
        <v>1</v>
      </c>
      <c r="N372" s="176" t="s">
        <v>38</v>
      </c>
      <c r="P372" s="140">
        <f t="shared" si="21"/>
        <v>0</v>
      </c>
      <c r="Q372" s="140">
        <v>2.3999999999999998E-3</v>
      </c>
      <c r="R372" s="140">
        <f t="shared" si="22"/>
        <v>4.7999999999999996E-3</v>
      </c>
      <c r="S372" s="140">
        <v>0</v>
      </c>
      <c r="T372" s="141">
        <f t="shared" si="23"/>
        <v>0</v>
      </c>
      <c r="AR372" s="142" t="s">
        <v>215</v>
      </c>
      <c r="AT372" s="142" t="s">
        <v>204</v>
      </c>
      <c r="AU372" s="142" t="s">
        <v>81</v>
      </c>
      <c r="AY372" s="17" t="s">
        <v>133</v>
      </c>
      <c r="BE372" s="143">
        <f t="shared" si="24"/>
        <v>0</v>
      </c>
      <c r="BF372" s="143">
        <f t="shared" si="25"/>
        <v>0</v>
      </c>
      <c r="BG372" s="143">
        <f t="shared" si="26"/>
        <v>0</v>
      </c>
      <c r="BH372" s="143">
        <f t="shared" si="27"/>
        <v>0</v>
      </c>
      <c r="BI372" s="143">
        <f t="shared" si="28"/>
        <v>0</v>
      </c>
      <c r="BJ372" s="17" t="s">
        <v>77</v>
      </c>
      <c r="BK372" s="143">
        <f t="shared" si="29"/>
        <v>0</v>
      </c>
      <c r="BL372" s="17" t="s">
        <v>175</v>
      </c>
      <c r="BM372" s="142" t="s">
        <v>543</v>
      </c>
    </row>
    <row r="373" spans="2:65" s="1" customFormat="1" ht="16.5" customHeight="1">
      <c r="B373" s="129"/>
      <c r="C373" s="130" t="s">
        <v>544</v>
      </c>
      <c r="D373" s="130" t="s">
        <v>136</v>
      </c>
      <c r="E373" s="131" t="s">
        <v>545</v>
      </c>
      <c r="F373" s="132" t="s">
        <v>546</v>
      </c>
      <c r="G373" s="133" t="s">
        <v>147</v>
      </c>
      <c r="H373" s="134">
        <v>2</v>
      </c>
      <c r="I373" s="135"/>
      <c r="J373" s="136">
        <f t="shared" si="20"/>
        <v>0</v>
      </c>
      <c r="K373" s="137"/>
      <c r="L373" s="32"/>
      <c r="M373" s="138" t="s">
        <v>1</v>
      </c>
      <c r="N373" s="139" t="s">
        <v>38</v>
      </c>
      <c r="P373" s="140">
        <f t="shared" si="21"/>
        <v>0</v>
      </c>
      <c r="Q373" s="140">
        <v>0</v>
      </c>
      <c r="R373" s="140">
        <f t="shared" si="22"/>
        <v>0</v>
      </c>
      <c r="S373" s="140">
        <v>0</v>
      </c>
      <c r="T373" s="141">
        <f t="shared" si="23"/>
        <v>0</v>
      </c>
      <c r="AR373" s="142" t="s">
        <v>175</v>
      </c>
      <c r="AT373" s="142" t="s">
        <v>136</v>
      </c>
      <c r="AU373" s="142" t="s">
        <v>81</v>
      </c>
      <c r="AY373" s="17" t="s">
        <v>133</v>
      </c>
      <c r="BE373" s="143">
        <f t="shared" si="24"/>
        <v>0</v>
      </c>
      <c r="BF373" s="143">
        <f t="shared" si="25"/>
        <v>0</v>
      </c>
      <c r="BG373" s="143">
        <f t="shared" si="26"/>
        <v>0</v>
      </c>
      <c r="BH373" s="143">
        <f t="shared" si="27"/>
        <v>0</v>
      </c>
      <c r="BI373" s="143">
        <f t="shared" si="28"/>
        <v>0</v>
      </c>
      <c r="BJ373" s="17" t="s">
        <v>77</v>
      </c>
      <c r="BK373" s="143">
        <f t="shared" si="29"/>
        <v>0</v>
      </c>
      <c r="BL373" s="17" t="s">
        <v>175</v>
      </c>
      <c r="BM373" s="142" t="s">
        <v>547</v>
      </c>
    </row>
    <row r="374" spans="2:65" s="1" customFormat="1" ht="21.75" customHeight="1">
      <c r="B374" s="129"/>
      <c r="C374" s="130" t="s">
        <v>383</v>
      </c>
      <c r="D374" s="130" t="s">
        <v>136</v>
      </c>
      <c r="E374" s="131" t="s">
        <v>548</v>
      </c>
      <c r="F374" s="132" t="s">
        <v>549</v>
      </c>
      <c r="G374" s="133" t="s">
        <v>147</v>
      </c>
      <c r="H374" s="134">
        <v>2</v>
      </c>
      <c r="I374" s="135"/>
      <c r="J374" s="136">
        <f t="shared" si="20"/>
        <v>0</v>
      </c>
      <c r="K374" s="137"/>
      <c r="L374" s="32"/>
      <c r="M374" s="138" t="s">
        <v>1</v>
      </c>
      <c r="N374" s="139" t="s">
        <v>38</v>
      </c>
      <c r="P374" s="140">
        <f t="shared" si="21"/>
        <v>0</v>
      </c>
      <c r="Q374" s="140">
        <v>0</v>
      </c>
      <c r="R374" s="140">
        <f t="shared" si="22"/>
        <v>0</v>
      </c>
      <c r="S374" s="140">
        <v>0</v>
      </c>
      <c r="T374" s="141">
        <f t="shared" si="23"/>
        <v>0</v>
      </c>
      <c r="AR374" s="142" t="s">
        <v>175</v>
      </c>
      <c r="AT374" s="142" t="s">
        <v>136</v>
      </c>
      <c r="AU374" s="142" t="s">
        <v>81</v>
      </c>
      <c r="AY374" s="17" t="s">
        <v>133</v>
      </c>
      <c r="BE374" s="143">
        <f t="shared" si="24"/>
        <v>0</v>
      </c>
      <c r="BF374" s="143">
        <f t="shared" si="25"/>
        <v>0</v>
      </c>
      <c r="BG374" s="143">
        <f t="shared" si="26"/>
        <v>0</v>
      </c>
      <c r="BH374" s="143">
        <f t="shared" si="27"/>
        <v>0</v>
      </c>
      <c r="BI374" s="143">
        <f t="shared" si="28"/>
        <v>0</v>
      </c>
      <c r="BJ374" s="17" t="s">
        <v>77</v>
      </c>
      <c r="BK374" s="143">
        <f t="shared" si="29"/>
        <v>0</v>
      </c>
      <c r="BL374" s="17" t="s">
        <v>175</v>
      </c>
      <c r="BM374" s="142" t="s">
        <v>550</v>
      </c>
    </row>
    <row r="375" spans="2:65" s="1" customFormat="1" ht="16.5" customHeight="1">
      <c r="B375" s="129"/>
      <c r="C375" s="166" t="s">
        <v>551</v>
      </c>
      <c r="D375" s="166" t="s">
        <v>204</v>
      </c>
      <c r="E375" s="167" t="s">
        <v>552</v>
      </c>
      <c r="F375" s="168" t="s">
        <v>553</v>
      </c>
      <c r="G375" s="169" t="s">
        <v>147</v>
      </c>
      <c r="H375" s="170">
        <v>2</v>
      </c>
      <c r="I375" s="171"/>
      <c r="J375" s="172">
        <f t="shared" si="20"/>
        <v>0</v>
      </c>
      <c r="K375" s="173"/>
      <c r="L375" s="174"/>
      <c r="M375" s="175" t="s">
        <v>1</v>
      </c>
      <c r="N375" s="176" t="s">
        <v>38</v>
      </c>
      <c r="P375" s="140">
        <f t="shared" si="21"/>
        <v>0</v>
      </c>
      <c r="Q375" s="140">
        <v>0</v>
      </c>
      <c r="R375" s="140">
        <f t="shared" si="22"/>
        <v>0</v>
      </c>
      <c r="S375" s="140">
        <v>0</v>
      </c>
      <c r="T375" s="141">
        <f t="shared" si="23"/>
        <v>0</v>
      </c>
      <c r="AR375" s="142" t="s">
        <v>215</v>
      </c>
      <c r="AT375" s="142" t="s">
        <v>204</v>
      </c>
      <c r="AU375" s="142" t="s">
        <v>81</v>
      </c>
      <c r="AY375" s="17" t="s">
        <v>133</v>
      </c>
      <c r="BE375" s="143">
        <f t="shared" si="24"/>
        <v>0</v>
      </c>
      <c r="BF375" s="143">
        <f t="shared" si="25"/>
        <v>0</v>
      </c>
      <c r="BG375" s="143">
        <f t="shared" si="26"/>
        <v>0</v>
      </c>
      <c r="BH375" s="143">
        <f t="shared" si="27"/>
        <v>0</v>
      </c>
      <c r="BI375" s="143">
        <f t="shared" si="28"/>
        <v>0</v>
      </c>
      <c r="BJ375" s="17" t="s">
        <v>77</v>
      </c>
      <c r="BK375" s="143">
        <f t="shared" si="29"/>
        <v>0</v>
      </c>
      <c r="BL375" s="17" t="s">
        <v>175</v>
      </c>
      <c r="BM375" s="142" t="s">
        <v>554</v>
      </c>
    </row>
    <row r="376" spans="2:65" s="1" customFormat="1" ht="16.5" customHeight="1">
      <c r="B376" s="129"/>
      <c r="C376" s="130" t="s">
        <v>384</v>
      </c>
      <c r="D376" s="130" t="s">
        <v>136</v>
      </c>
      <c r="E376" s="131" t="s">
        <v>555</v>
      </c>
      <c r="F376" s="132" t="s">
        <v>556</v>
      </c>
      <c r="G376" s="133" t="s">
        <v>147</v>
      </c>
      <c r="H376" s="134">
        <v>2</v>
      </c>
      <c r="I376" s="135"/>
      <c r="J376" s="136">
        <f t="shared" si="20"/>
        <v>0</v>
      </c>
      <c r="K376" s="137"/>
      <c r="L376" s="32"/>
      <c r="M376" s="138" t="s">
        <v>1</v>
      </c>
      <c r="N376" s="139" t="s">
        <v>38</v>
      </c>
      <c r="P376" s="140">
        <f t="shared" si="21"/>
        <v>0</v>
      </c>
      <c r="Q376" s="140">
        <v>0</v>
      </c>
      <c r="R376" s="140">
        <f t="shared" si="22"/>
        <v>0</v>
      </c>
      <c r="S376" s="140">
        <v>0</v>
      </c>
      <c r="T376" s="141">
        <f t="shared" si="23"/>
        <v>0</v>
      </c>
      <c r="AR376" s="142" t="s">
        <v>175</v>
      </c>
      <c r="AT376" s="142" t="s">
        <v>136</v>
      </c>
      <c r="AU376" s="142" t="s">
        <v>81</v>
      </c>
      <c r="AY376" s="17" t="s">
        <v>133</v>
      </c>
      <c r="BE376" s="143">
        <f t="shared" si="24"/>
        <v>0</v>
      </c>
      <c r="BF376" s="143">
        <f t="shared" si="25"/>
        <v>0</v>
      </c>
      <c r="BG376" s="143">
        <f t="shared" si="26"/>
        <v>0</v>
      </c>
      <c r="BH376" s="143">
        <f t="shared" si="27"/>
        <v>0</v>
      </c>
      <c r="BI376" s="143">
        <f t="shared" si="28"/>
        <v>0</v>
      </c>
      <c r="BJ376" s="17" t="s">
        <v>77</v>
      </c>
      <c r="BK376" s="143">
        <f t="shared" si="29"/>
        <v>0</v>
      </c>
      <c r="BL376" s="17" t="s">
        <v>175</v>
      </c>
      <c r="BM376" s="142" t="s">
        <v>557</v>
      </c>
    </row>
    <row r="377" spans="2:65" s="1" customFormat="1" ht="24.2" customHeight="1">
      <c r="B377" s="129"/>
      <c r="C377" s="130" t="s">
        <v>385</v>
      </c>
      <c r="D377" s="130" t="s">
        <v>136</v>
      </c>
      <c r="E377" s="131" t="s">
        <v>558</v>
      </c>
      <c r="F377" s="132" t="s">
        <v>559</v>
      </c>
      <c r="G377" s="133" t="s">
        <v>147</v>
      </c>
      <c r="H377" s="134">
        <v>2</v>
      </c>
      <c r="I377" s="135"/>
      <c r="J377" s="136">
        <f t="shared" si="20"/>
        <v>0</v>
      </c>
      <c r="K377" s="137"/>
      <c r="L377" s="32"/>
      <c r="M377" s="138" t="s">
        <v>1</v>
      </c>
      <c r="N377" s="139" t="s">
        <v>38</v>
      </c>
      <c r="P377" s="140">
        <f t="shared" si="21"/>
        <v>0</v>
      </c>
      <c r="Q377" s="140">
        <v>0</v>
      </c>
      <c r="R377" s="140">
        <f t="shared" si="22"/>
        <v>0</v>
      </c>
      <c r="S377" s="140">
        <v>0</v>
      </c>
      <c r="T377" s="141">
        <f t="shared" si="23"/>
        <v>0</v>
      </c>
      <c r="AR377" s="142" t="s">
        <v>175</v>
      </c>
      <c r="AT377" s="142" t="s">
        <v>136</v>
      </c>
      <c r="AU377" s="142" t="s">
        <v>81</v>
      </c>
      <c r="AY377" s="17" t="s">
        <v>133</v>
      </c>
      <c r="BE377" s="143">
        <f t="shared" si="24"/>
        <v>0</v>
      </c>
      <c r="BF377" s="143">
        <f t="shared" si="25"/>
        <v>0</v>
      </c>
      <c r="BG377" s="143">
        <f t="shared" si="26"/>
        <v>0</v>
      </c>
      <c r="BH377" s="143">
        <f t="shared" si="27"/>
        <v>0</v>
      </c>
      <c r="BI377" s="143">
        <f t="shared" si="28"/>
        <v>0</v>
      </c>
      <c r="BJ377" s="17" t="s">
        <v>77</v>
      </c>
      <c r="BK377" s="143">
        <f t="shared" si="29"/>
        <v>0</v>
      </c>
      <c r="BL377" s="17" t="s">
        <v>175</v>
      </c>
      <c r="BM377" s="142" t="s">
        <v>560</v>
      </c>
    </row>
    <row r="378" spans="2:65" s="1" customFormat="1" ht="24.2" customHeight="1">
      <c r="B378" s="129"/>
      <c r="C378" s="166" t="s">
        <v>561</v>
      </c>
      <c r="D378" s="166" t="s">
        <v>204</v>
      </c>
      <c r="E378" s="167" t="s">
        <v>562</v>
      </c>
      <c r="F378" s="168" t="s">
        <v>563</v>
      </c>
      <c r="G378" s="169" t="s">
        <v>242</v>
      </c>
      <c r="H378" s="170">
        <v>2</v>
      </c>
      <c r="I378" s="171"/>
      <c r="J378" s="172">
        <f t="shared" si="20"/>
        <v>0</v>
      </c>
      <c r="K378" s="173"/>
      <c r="L378" s="174"/>
      <c r="M378" s="175" t="s">
        <v>1</v>
      </c>
      <c r="N378" s="176" t="s">
        <v>38</v>
      </c>
      <c r="P378" s="140">
        <f t="shared" si="21"/>
        <v>0</v>
      </c>
      <c r="Q378" s="140">
        <v>0</v>
      </c>
      <c r="R378" s="140">
        <f t="shared" si="22"/>
        <v>0</v>
      </c>
      <c r="S378" s="140">
        <v>0</v>
      </c>
      <c r="T378" s="141">
        <f t="shared" si="23"/>
        <v>0</v>
      </c>
      <c r="AR378" s="142" t="s">
        <v>215</v>
      </c>
      <c r="AT378" s="142" t="s">
        <v>204</v>
      </c>
      <c r="AU378" s="142" t="s">
        <v>81</v>
      </c>
      <c r="AY378" s="17" t="s">
        <v>133</v>
      </c>
      <c r="BE378" s="143">
        <f t="shared" si="24"/>
        <v>0</v>
      </c>
      <c r="BF378" s="143">
        <f t="shared" si="25"/>
        <v>0</v>
      </c>
      <c r="BG378" s="143">
        <f t="shared" si="26"/>
        <v>0</v>
      </c>
      <c r="BH378" s="143">
        <f t="shared" si="27"/>
        <v>0</v>
      </c>
      <c r="BI378" s="143">
        <f t="shared" si="28"/>
        <v>0</v>
      </c>
      <c r="BJ378" s="17" t="s">
        <v>77</v>
      </c>
      <c r="BK378" s="143">
        <f t="shared" si="29"/>
        <v>0</v>
      </c>
      <c r="BL378" s="17" t="s">
        <v>175</v>
      </c>
      <c r="BM378" s="142" t="s">
        <v>564</v>
      </c>
    </row>
    <row r="379" spans="2:65" s="1" customFormat="1" ht="16.5" customHeight="1">
      <c r="B379" s="129"/>
      <c r="C379" s="130" t="s">
        <v>386</v>
      </c>
      <c r="D379" s="130" t="s">
        <v>136</v>
      </c>
      <c r="E379" s="131" t="s">
        <v>565</v>
      </c>
      <c r="F379" s="132" t="s">
        <v>566</v>
      </c>
      <c r="G379" s="133" t="s">
        <v>147</v>
      </c>
      <c r="H379" s="134">
        <v>2</v>
      </c>
      <c r="I379" s="135"/>
      <c r="J379" s="136">
        <f t="shared" si="20"/>
        <v>0</v>
      </c>
      <c r="K379" s="137"/>
      <c r="L379" s="32"/>
      <c r="M379" s="138" t="s">
        <v>1</v>
      </c>
      <c r="N379" s="139" t="s">
        <v>38</v>
      </c>
      <c r="P379" s="140">
        <f t="shared" si="21"/>
        <v>0</v>
      </c>
      <c r="Q379" s="140">
        <v>0</v>
      </c>
      <c r="R379" s="140">
        <f t="shared" si="22"/>
        <v>0</v>
      </c>
      <c r="S379" s="140">
        <v>0</v>
      </c>
      <c r="T379" s="141">
        <f t="shared" si="23"/>
        <v>0</v>
      </c>
      <c r="AR379" s="142" t="s">
        <v>175</v>
      </c>
      <c r="AT379" s="142" t="s">
        <v>136</v>
      </c>
      <c r="AU379" s="142" t="s">
        <v>81</v>
      </c>
      <c r="AY379" s="17" t="s">
        <v>133</v>
      </c>
      <c r="BE379" s="143">
        <f t="shared" si="24"/>
        <v>0</v>
      </c>
      <c r="BF379" s="143">
        <f t="shared" si="25"/>
        <v>0</v>
      </c>
      <c r="BG379" s="143">
        <f t="shared" si="26"/>
        <v>0</v>
      </c>
      <c r="BH379" s="143">
        <f t="shared" si="27"/>
        <v>0</v>
      </c>
      <c r="BI379" s="143">
        <f t="shared" si="28"/>
        <v>0</v>
      </c>
      <c r="BJ379" s="17" t="s">
        <v>77</v>
      </c>
      <c r="BK379" s="143">
        <f t="shared" si="29"/>
        <v>0</v>
      </c>
      <c r="BL379" s="17" t="s">
        <v>175</v>
      </c>
      <c r="BM379" s="142" t="s">
        <v>567</v>
      </c>
    </row>
    <row r="380" spans="2:65" s="1" customFormat="1" ht="24.2" customHeight="1">
      <c r="B380" s="129"/>
      <c r="C380" s="166" t="s">
        <v>568</v>
      </c>
      <c r="D380" s="166" t="s">
        <v>204</v>
      </c>
      <c r="E380" s="167" t="s">
        <v>569</v>
      </c>
      <c r="F380" s="168" t="s">
        <v>570</v>
      </c>
      <c r="G380" s="169" t="s">
        <v>147</v>
      </c>
      <c r="H380" s="170">
        <v>2</v>
      </c>
      <c r="I380" s="171"/>
      <c r="J380" s="172">
        <f t="shared" si="20"/>
        <v>0</v>
      </c>
      <c r="K380" s="173"/>
      <c r="L380" s="174"/>
      <c r="M380" s="175" t="s">
        <v>1</v>
      </c>
      <c r="N380" s="176" t="s">
        <v>38</v>
      </c>
      <c r="P380" s="140">
        <f t="shared" si="21"/>
        <v>0</v>
      </c>
      <c r="Q380" s="140">
        <v>0</v>
      </c>
      <c r="R380" s="140">
        <f t="shared" si="22"/>
        <v>0</v>
      </c>
      <c r="S380" s="140">
        <v>0</v>
      </c>
      <c r="T380" s="141">
        <f t="shared" si="23"/>
        <v>0</v>
      </c>
      <c r="AR380" s="142" t="s">
        <v>215</v>
      </c>
      <c r="AT380" s="142" t="s">
        <v>204</v>
      </c>
      <c r="AU380" s="142" t="s">
        <v>81</v>
      </c>
      <c r="AY380" s="17" t="s">
        <v>133</v>
      </c>
      <c r="BE380" s="143">
        <f t="shared" si="24"/>
        <v>0</v>
      </c>
      <c r="BF380" s="143">
        <f t="shared" si="25"/>
        <v>0</v>
      </c>
      <c r="BG380" s="143">
        <f t="shared" si="26"/>
        <v>0</v>
      </c>
      <c r="BH380" s="143">
        <f t="shared" si="27"/>
        <v>0</v>
      </c>
      <c r="BI380" s="143">
        <f t="shared" si="28"/>
        <v>0</v>
      </c>
      <c r="BJ380" s="17" t="s">
        <v>77</v>
      </c>
      <c r="BK380" s="143">
        <f t="shared" si="29"/>
        <v>0</v>
      </c>
      <c r="BL380" s="17" t="s">
        <v>175</v>
      </c>
      <c r="BM380" s="142" t="s">
        <v>571</v>
      </c>
    </row>
    <row r="381" spans="2:65" s="1" customFormat="1" ht="24.2" customHeight="1">
      <c r="B381" s="129"/>
      <c r="C381" s="130" t="s">
        <v>387</v>
      </c>
      <c r="D381" s="130" t="s">
        <v>136</v>
      </c>
      <c r="E381" s="131" t="s">
        <v>572</v>
      </c>
      <c r="F381" s="132" t="s">
        <v>573</v>
      </c>
      <c r="G381" s="133" t="s">
        <v>263</v>
      </c>
      <c r="H381" s="134">
        <v>7.0999999999999994E-2</v>
      </c>
      <c r="I381" s="135"/>
      <c r="J381" s="136">
        <f t="shared" si="20"/>
        <v>0</v>
      </c>
      <c r="K381" s="137"/>
      <c r="L381" s="32"/>
      <c r="M381" s="138" t="s">
        <v>1</v>
      </c>
      <c r="N381" s="139" t="s">
        <v>38</v>
      </c>
      <c r="P381" s="140">
        <f t="shared" si="21"/>
        <v>0</v>
      </c>
      <c r="Q381" s="140">
        <v>0</v>
      </c>
      <c r="R381" s="140">
        <f t="shared" si="22"/>
        <v>0</v>
      </c>
      <c r="S381" s="140">
        <v>0</v>
      </c>
      <c r="T381" s="141">
        <f t="shared" si="23"/>
        <v>0</v>
      </c>
      <c r="AR381" s="142" t="s">
        <v>175</v>
      </c>
      <c r="AT381" s="142" t="s">
        <v>136</v>
      </c>
      <c r="AU381" s="142" t="s">
        <v>81</v>
      </c>
      <c r="AY381" s="17" t="s">
        <v>133</v>
      </c>
      <c r="BE381" s="143">
        <f t="shared" si="24"/>
        <v>0</v>
      </c>
      <c r="BF381" s="143">
        <f t="shared" si="25"/>
        <v>0</v>
      </c>
      <c r="BG381" s="143">
        <f t="shared" si="26"/>
        <v>0</v>
      </c>
      <c r="BH381" s="143">
        <f t="shared" si="27"/>
        <v>0</v>
      </c>
      <c r="BI381" s="143">
        <f t="shared" si="28"/>
        <v>0</v>
      </c>
      <c r="BJ381" s="17" t="s">
        <v>77</v>
      </c>
      <c r="BK381" s="143">
        <f t="shared" si="29"/>
        <v>0</v>
      </c>
      <c r="BL381" s="17" t="s">
        <v>175</v>
      </c>
      <c r="BM381" s="142" t="s">
        <v>574</v>
      </c>
    </row>
    <row r="382" spans="2:65" s="11" customFormat="1" ht="22.9" customHeight="1">
      <c r="B382" s="117"/>
      <c r="D382" s="118" t="s">
        <v>72</v>
      </c>
      <c r="E382" s="127" t="s">
        <v>575</v>
      </c>
      <c r="F382" s="127" t="s">
        <v>576</v>
      </c>
      <c r="I382" s="120"/>
      <c r="J382" s="128">
        <f>BK382</f>
        <v>0</v>
      </c>
      <c r="L382" s="117"/>
      <c r="M382" s="122"/>
      <c r="P382" s="123">
        <f>SUM(P383:P385)</f>
        <v>0</v>
      </c>
      <c r="R382" s="123">
        <f>SUM(R383:R385)</f>
        <v>0</v>
      </c>
      <c r="T382" s="124">
        <f>SUM(T383:T385)</f>
        <v>0</v>
      </c>
      <c r="AR382" s="118" t="s">
        <v>81</v>
      </c>
      <c r="AT382" s="125" t="s">
        <v>72</v>
      </c>
      <c r="AU382" s="125" t="s">
        <v>77</v>
      </c>
      <c r="AY382" s="118" t="s">
        <v>133</v>
      </c>
      <c r="BK382" s="126">
        <f>SUM(BK383:BK385)</f>
        <v>0</v>
      </c>
    </row>
    <row r="383" spans="2:65" s="1" customFormat="1" ht="16.5" customHeight="1">
      <c r="B383" s="129"/>
      <c r="C383" s="130" t="s">
        <v>577</v>
      </c>
      <c r="D383" s="130" t="s">
        <v>136</v>
      </c>
      <c r="E383" s="131" t="s">
        <v>578</v>
      </c>
      <c r="F383" s="132" t="s">
        <v>579</v>
      </c>
      <c r="G383" s="133" t="s">
        <v>139</v>
      </c>
      <c r="H383" s="134">
        <v>33.484000000000002</v>
      </c>
      <c r="I383" s="135"/>
      <c r="J383" s="136">
        <f>ROUND(I383*H383,2)</f>
        <v>0</v>
      </c>
      <c r="K383" s="137"/>
      <c r="L383" s="32"/>
      <c r="M383" s="138" t="s">
        <v>1</v>
      </c>
      <c r="N383" s="139" t="s">
        <v>38</v>
      </c>
      <c r="P383" s="140">
        <f>O383*H383</f>
        <v>0</v>
      </c>
      <c r="Q383" s="140">
        <v>0</v>
      </c>
      <c r="R383" s="140">
        <f>Q383*H383</f>
        <v>0</v>
      </c>
      <c r="S383" s="140">
        <v>0</v>
      </c>
      <c r="T383" s="141">
        <f>S383*H383</f>
        <v>0</v>
      </c>
      <c r="AR383" s="142" t="s">
        <v>175</v>
      </c>
      <c r="AT383" s="142" t="s">
        <v>136</v>
      </c>
      <c r="AU383" s="142" t="s">
        <v>81</v>
      </c>
      <c r="AY383" s="17" t="s">
        <v>133</v>
      </c>
      <c r="BE383" s="143">
        <f>IF(N383="základní",J383,0)</f>
        <v>0</v>
      </c>
      <c r="BF383" s="143">
        <f>IF(N383="snížená",J383,0)</f>
        <v>0</v>
      </c>
      <c r="BG383" s="143">
        <f>IF(N383="zákl. přenesená",J383,0)</f>
        <v>0</v>
      </c>
      <c r="BH383" s="143">
        <f>IF(N383="sníž. přenesená",J383,0)</f>
        <v>0</v>
      </c>
      <c r="BI383" s="143">
        <f>IF(N383="nulová",J383,0)</f>
        <v>0</v>
      </c>
      <c r="BJ383" s="17" t="s">
        <v>77</v>
      </c>
      <c r="BK383" s="143">
        <f>ROUND(I383*H383,2)</f>
        <v>0</v>
      </c>
      <c r="BL383" s="17" t="s">
        <v>175</v>
      </c>
      <c r="BM383" s="142" t="s">
        <v>580</v>
      </c>
    </row>
    <row r="384" spans="2:65" s="12" customFormat="1">
      <c r="B384" s="144"/>
      <c r="D384" s="145" t="s">
        <v>141</v>
      </c>
      <c r="E384" s="146" t="s">
        <v>1</v>
      </c>
      <c r="F384" s="147" t="s">
        <v>581</v>
      </c>
      <c r="H384" s="148">
        <v>33.484000000000002</v>
      </c>
      <c r="I384" s="149"/>
      <c r="L384" s="144"/>
      <c r="M384" s="150"/>
      <c r="T384" s="151"/>
      <c r="AT384" s="146" t="s">
        <v>141</v>
      </c>
      <c r="AU384" s="146" t="s">
        <v>81</v>
      </c>
      <c r="AV384" s="12" t="s">
        <v>81</v>
      </c>
      <c r="AW384" s="12" t="s">
        <v>30</v>
      </c>
      <c r="AX384" s="12" t="s">
        <v>73</v>
      </c>
      <c r="AY384" s="146" t="s">
        <v>133</v>
      </c>
    </row>
    <row r="385" spans="2:65" s="13" customFormat="1">
      <c r="B385" s="152"/>
      <c r="D385" s="145" t="s">
        <v>141</v>
      </c>
      <c r="E385" s="153" t="s">
        <v>1</v>
      </c>
      <c r="F385" s="154" t="s">
        <v>144</v>
      </c>
      <c r="H385" s="155">
        <v>33.484000000000002</v>
      </c>
      <c r="I385" s="156"/>
      <c r="L385" s="152"/>
      <c r="M385" s="157"/>
      <c r="T385" s="158"/>
      <c r="AT385" s="153" t="s">
        <v>141</v>
      </c>
      <c r="AU385" s="153" t="s">
        <v>81</v>
      </c>
      <c r="AV385" s="13" t="s">
        <v>140</v>
      </c>
      <c r="AW385" s="13" t="s">
        <v>30</v>
      </c>
      <c r="AX385" s="13" t="s">
        <v>77</v>
      </c>
      <c r="AY385" s="153" t="s">
        <v>133</v>
      </c>
    </row>
    <row r="386" spans="2:65" s="11" customFormat="1" ht="22.9" customHeight="1">
      <c r="B386" s="117"/>
      <c r="D386" s="118" t="s">
        <v>72</v>
      </c>
      <c r="E386" s="127" t="s">
        <v>582</v>
      </c>
      <c r="F386" s="127" t="s">
        <v>583</v>
      </c>
      <c r="I386" s="120"/>
      <c r="J386" s="128">
        <f>BK386</f>
        <v>0</v>
      </c>
      <c r="L386" s="117"/>
      <c r="M386" s="122"/>
      <c r="P386" s="123">
        <f>SUM(P387:P413)</f>
        <v>0</v>
      </c>
      <c r="R386" s="123">
        <f>SUM(R387:R413)</f>
        <v>0</v>
      </c>
      <c r="T386" s="124">
        <f>SUM(T387:T413)</f>
        <v>0</v>
      </c>
      <c r="AR386" s="118" t="s">
        <v>81</v>
      </c>
      <c r="AT386" s="125" t="s">
        <v>72</v>
      </c>
      <c r="AU386" s="125" t="s">
        <v>77</v>
      </c>
      <c r="AY386" s="118" t="s">
        <v>133</v>
      </c>
      <c r="BK386" s="126">
        <f>SUM(BK387:BK413)</f>
        <v>0</v>
      </c>
    </row>
    <row r="387" spans="2:65" s="1" customFormat="1" ht="16.5" customHeight="1">
      <c r="B387" s="129"/>
      <c r="C387" s="130" t="s">
        <v>388</v>
      </c>
      <c r="D387" s="130" t="s">
        <v>136</v>
      </c>
      <c r="E387" s="131" t="s">
        <v>584</v>
      </c>
      <c r="F387" s="132" t="s">
        <v>585</v>
      </c>
      <c r="G387" s="133" t="s">
        <v>139</v>
      </c>
      <c r="H387" s="134">
        <v>55.2</v>
      </c>
      <c r="I387" s="135"/>
      <c r="J387" s="136">
        <f>ROUND(I387*H387,2)</f>
        <v>0</v>
      </c>
      <c r="K387" s="137"/>
      <c r="L387" s="32"/>
      <c r="M387" s="138" t="s">
        <v>1</v>
      </c>
      <c r="N387" s="139" t="s">
        <v>38</v>
      </c>
      <c r="P387" s="140">
        <f>O387*H387</f>
        <v>0</v>
      </c>
      <c r="Q387" s="140">
        <v>0</v>
      </c>
      <c r="R387" s="140">
        <f>Q387*H387</f>
        <v>0</v>
      </c>
      <c r="S387" s="140">
        <v>0</v>
      </c>
      <c r="T387" s="141">
        <f>S387*H387</f>
        <v>0</v>
      </c>
      <c r="AR387" s="142" t="s">
        <v>175</v>
      </c>
      <c r="AT387" s="142" t="s">
        <v>136</v>
      </c>
      <c r="AU387" s="142" t="s">
        <v>81</v>
      </c>
      <c r="AY387" s="17" t="s">
        <v>133</v>
      </c>
      <c r="BE387" s="143">
        <f>IF(N387="základní",J387,0)</f>
        <v>0</v>
      </c>
      <c r="BF387" s="143">
        <f>IF(N387="snížená",J387,0)</f>
        <v>0</v>
      </c>
      <c r="BG387" s="143">
        <f>IF(N387="zákl. přenesená",J387,0)</f>
        <v>0</v>
      </c>
      <c r="BH387" s="143">
        <f>IF(N387="sníž. přenesená",J387,0)</f>
        <v>0</v>
      </c>
      <c r="BI387" s="143">
        <f>IF(N387="nulová",J387,0)</f>
        <v>0</v>
      </c>
      <c r="BJ387" s="17" t="s">
        <v>77</v>
      </c>
      <c r="BK387" s="143">
        <f>ROUND(I387*H387,2)</f>
        <v>0</v>
      </c>
      <c r="BL387" s="17" t="s">
        <v>175</v>
      </c>
      <c r="BM387" s="142" t="s">
        <v>586</v>
      </c>
    </row>
    <row r="388" spans="2:65" s="12" customFormat="1">
      <c r="B388" s="144"/>
      <c r="D388" s="145" t="s">
        <v>141</v>
      </c>
      <c r="E388" s="146" t="s">
        <v>1</v>
      </c>
      <c r="F388" s="147" t="s">
        <v>587</v>
      </c>
      <c r="H388" s="148">
        <v>55.2</v>
      </c>
      <c r="I388" s="149"/>
      <c r="L388" s="144"/>
      <c r="M388" s="150"/>
      <c r="T388" s="151"/>
      <c r="AT388" s="146" t="s">
        <v>141</v>
      </c>
      <c r="AU388" s="146" t="s">
        <v>81</v>
      </c>
      <c r="AV388" s="12" t="s">
        <v>81</v>
      </c>
      <c r="AW388" s="12" t="s">
        <v>30</v>
      </c>
      <c r="AX388" s="12" t="s">
        <v>73</v>
      </c>
      <c r="AY388" s="146" t="s">
        <v>133</v>
      </c>
    </row>
    <row r="389" spans="2:65" s="13" customFormat="1">
      <c r="B389" s="152"/>
      <c r="D389" s="145" t="s">
        <v>141</v>
      </c>
      <c r="E389" s="153" t="s">
        <v>1</v>
      </c>
      <c r="F389" s="154" t="s">
        <v>144</v>
      </c>
      <c r="H389" s="155">
        <v>55.2</v>
      </c>
      <c r="I389" s="156"/>
      <c r="L389" s="152"/>
      <c r="M389" s="157"/>
      <c r="T389" s="158"/>
      <c r="AT389" s="153" t="s">
        <v>141</v>
      </c>
      <c r="AU389" s="153" t="s">
        <v>81</v>
      </c>
      <c r="AV389" s="13" t="s">
        <v>140</v>
      </c>
      <c r="AW389" s="13" t="s">
        <v>30</v>
      </c>
      <c r="AX389" s="13" t="s">
        <v>77</v>
      </c>
      <c r="AY389" s="153" t="s">
        <v>133</v>
      </c>
    </row>
    <row r="390" spans="2:65" s="1" customFormat="1" ht="16.5" customHeight="1">
      <c r="B390" s="129"/>
      <c r="C390" s="130" t="s">
        <v>588</v>
      </c>
      <c r="D390" s="130" t="s">
        <v>136</v>
      </c>
      <c r="E390" s="131" t="s">
        <v>190</v>
      </c>
      <c r="F390" s="132" t="s">
        <v>191</v>
      </c>
      <c r="G390" s="133" t="s">
        <v>139</v>
      </c>
      <c r="H390" s="134">
        <v>55.2</v>
      </c>
      <c r="I390" s="135"/>
      <c r="J390" s="136">
        <f>ROUND(I390*H390,2)</f>
        <v>0</v>
      </c>
      <c r="K390" s="137"/>
      <c r="L390" s="32"/>
      <c r="M390" s="138" t="s">
        <v>1</v>
      </c>
      <c r="N390" s="139" t="s">
        <v>38</v>
      </c>
      <c r="P390" s="140">
        <f>O390*H390</f>
        <v>0</v>
      </c>
      <c r="Q390" s="140">
        <v>0</v>
      </c>
      <c r="R390" s="140">
        <f>Q390*H390</f>
        <v>0</v>
      </c>
      <c r="S390" s="140">
        <v>0</v>
      </c>
      <c r="T390" s="141">
        <f>S390*H390</f>
        <v>0</v>
      </c>
      <c r="AR390" s="142" t="s">
        <v>175</v>
      </c>
      <c r="AT390" s="142" t="s">
        <v>136</v>
      </c>
      <c r="AU390" s="142" t="s">
        <v>81</v>
      </c>
      <c r="AY390" s="17" t="s">
        <v>133</v>
      </c>
      <c r="BE390" s="143">
        <f>IF(N390="základní",J390,0)</f>
        <v>0</v>
      </c>
      <c r="BF390" s="143">
        <f>IF(N390="snížená",J390,0)</f>
        <v>0</v>
      </c>
      <c r="BG390" s="143">
        <f>IF(N390="zákl. přenesená",J390,0)</f>
        <v>0</v>
      </c>
      <c r="BH390" s="143">
        <f>IF(N390="sníž. přenesená",J390,0)</f>
        <v>0</v>
      </c>
      <c r="BI390" s="143">
        <f>IF(N390="nulová",J390,0)</f>
        <v>0</v>
      </c>
      <c r="BJ390" s="17" t="s">
        <v>77</v>
      </c>
      <c r="BK390" s="143">
        <f>ROUND(I390*H390,2)</f>
        <v>0</v>
      </c>
      <c r="BL390" s="17" t="s">
        <v>175</v>
      </c>
      <c r="BM390" s="142" t="s">
        <v>589</v>
      </c>
    </row>
    <row r="391" spans="2:65" s="1" customFormat="1" ht="24.2" customHeight="1">
      <c r="B391" s="129"/>
      <c r="C391" s="130" t="s">
        <v>392</v>
      </c>
      <c r="D391" s="130" t="s">
        <v>136</v>
      </c>
      <c r="E391" s="131" t="s">
        <v>590</v>
      </c>
      <c r="F391" s="132" t="s">
        <v>591</v>
      </c>
      <c r="G391" s="133" t="s">
        <v>242</v>
      </c>
      <c r="H391" s="134">
        <v>3.9</v>
      </c>
      <c r="I391" s="135"/>
      <c r="J391" s="136">
        <f>ROUND(I391*H391,2)</f>
        <v>0</v>
      </c>
      <c r="K391" s="137"/>
      <c r="L391" s="32"/>
      <c r="M391" s="138" t="s">
        <v>1</v>
      </c>
      <c r="N391" s="139" t="s">
        <v>38</v>
      </c>
      <c r="P391" s="140">
        <f>O391*H391</f>
        <v>0</v>
      </c>
      <c r="Q391" s="140">
        <v>0</v>
      </c>
      <c r="R391" s="140">
        <f>Q391*H391</f>
        <v>0</v>
      </c>
      <c r="S391" s="140">
        <v>0</v>
      </c>
      <c r="T391" s="141">
        <f>S391*H391</f>
        <v>0</v>
      </c>
      <c r="AR391" s="142" t="s">
        <v>175</v>
      </c>
      <c r="AT391" s="142" t="s">
        <v>136</v>
      </c>
      <c r="AU391" s="142" t="s">
        <v>81</v>
      </c>
      <c r="AY391" s="17" t="s">
        <v>133</v>
      </c>
      <c r="BE391" s="143">
        <f>IF(N391="základní",J391,0)</f>
        <v>0</v>
      </c>
      <c r="BF391" s="143">
        <f>IF(N391="snížená",J391,0)</f>
        <v>0</v>
      </c>
      <c r="BG391" s="143">
        <f>IF(N391="zákl. přenesená",J391,0)</f>
        <v>0</v>
      </c>
      <c r="BH391" s="143">
        <f>IF(N391="sníž. přenesená",J391,0)</f>
        <v>0</v>
      </c>
      <c r="BI391" s="143">
        <f>IF(N391="nulová",J391,0)</f>
        <v>0</v>
      </c>
      <c r="BJ391" s="17" t="s">
        <v>77</v>
      </c>
      <c r="BK391" s="143">
        <f>ROUND(I391*H391,2)</f>
        <v>0</v>
      </c>
      <c r="BL391" s="17" t="s">
        <v>175</v>
      </c>
      <c r="BM391" s="142" t="s">
        <v>592</v>
      </c>
    </row>
    <row r="392" spans="2:65" s="12" customFormat="1">
      <c r="B392" s="144"/>
      <c r="D392" s="145" t="s">
        <v>141</v>
      </c>
      <c r="E392" s="146" t="s">
        <v>1</v>
      </c>
      <c r="F392" s="147" t="s">
        <v>593</v>
      </c>
      <c r="H392" s="148">
        <v>3.9</v>
      </c>
      <c r="I392" s="149"/>
      <c r="L392" s="144"/>
      <c r="M392" s="150"/>
      <c r="T392" s="151"/>
      <c r="AT392" s="146" t="s">
        <v>141</v>
      </c>
      <c r="AU392" s="146" t="s">
        <v>81</v>
      </c>
      <c r="AV392" s="12" t="s">
        <v>81</v>
      </c>
      <c r="AW392" s="12" t="s">
        <v>30</v>
      </c>
      <c r="AX392" s="12" t="s">
        <v>73</v>
      </c>
      <c r="AY392" s="146" t="s">
        <v>133</v>
      </c>
    </row>
    <row r="393" spans="2:65" s="13" customFormat="1">
      <c r="B393" s="152"/>
      <c r="D393" s="145" t="s">
        <v>141</v>
      </c>
      <c r="E393" s="153" t="s">
        <v>1</v>
      </c>
      <c r="F393" s="154" t="s">
        <v>144</v>
      </c>
      <c r="H393" s="155">
        <v>3.9</v>
      </c>
      <c r="I393" s="156"/>
      <c r="L393" s="152"/>
      <c r="M393" s="157"/>
      <c r="T393" s="158"/>
      <c r="AT393" s="153" t="s">
        <v>141</v>
      </c>
      <c r="AU393" s="153" t="s">
        <v>81</v>
      </c>
      <c r="AV393" s="13" t="s">
        <v>140</v>
      </c>
      <c r="AW393" s="13" t="s">
        <v>30</v>
      </c>
      <c r="AX393" s="13" t="s">
        <v>77</v>
      </c>
      <c r="AY393" s="153" t="s">
        <v>133</v>
      </c>
    </row>
    <row r="394" spans="2:65" s="1" customFormat="1" ht="21.75" customHeight="1">
      <c r="B394" s="129"/>
      <c r="C394" s="166" t="s">
        <v>594</v>
      </c>
      <c r="D394" s="166" t="s">
        <v>204</v>
      </c>
      <c r="E394" s="167" t="s">
        <v>595</v>
      </c>
      <c r="F394" s="168" t="s">
        <v>596</v>
      </c>
      <c r="G394" s="169" t="s">
        <v>242</v>
      </c>
      <c r="H394" s="170">
        <v>4.29</v>
      </c>
      <c r="I394" s="171"/>
      <c r="J394" s="172">
        <f>ROUND(I394*H394,2)</f>
        <v>0</v>
      </c>
      <c r="K394" s="173"/>
      <c r="L394" s="174"/>
      <c r="M394" s="175" t="s">
        <v>1</v>
      </c>
      <c r="N394" s="176" t="s">
        <v>38</v>
      </c>
      <c r="P394" s="140">
        <f>O394*H394</f>
        <v>0</v>
      </c>
      <c r="Q394" s="140">
        <v>0</v>
      </c>
      <c r="R394" s="140">
        <f>Q394*H394</f>
        <v>0</v>
      </c>
      <c r="S394" s="140">
        <v>0</v>
      </c>
      <c r="T394" s="141">
        <f>S394*H394</f>
        <v>0</v>
      </c>
      <c r="AR394" s="142" t="s">
        <v>215</v>
      </c>
      <c r="AT394" s="142" t="s">
        <v>204</v>
      </c>
      <c r="AU394" s="142" t="s">
        <v>81</v>
      </c>
      <c r="AY394" s="17" t="s">
        <v>133</v>
      </c>
      <c r="BE394" s="143">
        <f>IF(N394="základní",J394,0)</f>
        <v>0</v>
      </c>
      <c r="BF394" s="143">
        <f>IF(N394="snížená",J394,0)</f>
        <v>0</v>
      </c>
      <c r="BG394" s="143">
        <f>IF(N394="zákl. přenesená",J394,0)</f>
        <v>0</v>
      </c>
      <c r="BH394" s="143">
        <f>IF(N394="sníž. přenesená",J394,0)</f>
        <v>0</v>
      </c>
      <c r="BI394" s="143">
        <f>IF(N394="nulová",J394,0)</f>
        <v>0</v>
      </c>
      <c r="BJ394" s="17" t="s">
        <v>77</v>
      </c>
      <c r="BK394" s="143">
        <f>ROUND(I394*H394,2)</f>
        <v>0</v>
      </c>
      <c r="BL394" s="17" t="s">
        <v>175</v>
      </c>
      <c r="BM394" s="142" t="s">
        <v>597</v>
      </c>
    </row>
    <row r="395" spans="2:65" s="12" customFormat="1">
      <c r="B395" s="144"/>
      <c r="D395" s="145" t="s">
        <v>141</v>
      </c>
      <c r="E395" s="146" t="s">
        <v>1</v>
      </c>
      <c r="F395" s="147" t="s">
        <v>598</v>
      </c>
      <c r="H395" s="148">
        <v>4.29</v>
      </c>
      <c r="I395" s="149"/>
      <c r="L395" s="144"/>
      <c r="M395" s="150"/>
      <c r="T395" s="151"/>
      <c r="AT395" s="146" t="s">
        <v>141</v>
      </c>
      <c r="AU395" s="146" t="s">
        <v>81</v>
      </c>
      <c r="AV395" s="12" t="s">
        <v>81</v>
      </c>
      <c r="AW395" s="12" t="s">
        <v>30</v>
      </c>
      <c r="AX395" s="12" t="s">
        <v>73</v>
      </c>
      <c r="AY395" s="146" t="s">
        <v>133</v>
      </c>
    </row>
    <row r="396" spans="2:65" s="13" customFormat="1">
      <c r="B396" s="152"/>
      <c r="D396" s="145" t="s">
        <v>141</v>
      </c>
      <c r="E396" s="153" t="s">
        <v>1</v>
      </c>
      <c r="F396" s="154" t="s">
        <v>144</v>
      </c>
      <c r="H396" s="155">
        <v>4.29</v>
      </c>
      <c r="I396" s="156"/>
      <c r="L396" s="152"/>
      <c r="M396" s="157"/>
      <c r="T396" s="158"/>
      <c r="AT396" s="153" t="s">
        <v>141</v>
      </c>
      <c r="AU396" s="153" t="s">
        <v>81</v>
      </c>
      <c r="AV396" s="13" t="s">
        <v>140</v>
      </c>
      <c r="AW396" s="13" t="s">
        <v>30</v>
      </c>
      <c r="AX396" s="13" t="s">
        <v>77</v>
      </c>
      <c r="AY396" s="153" t="s">
        <v>133</v>
      </c>
    </row>
    <row r="397" spans="2:65" s="1" customFormat="1" ht="21.75" customHeight="1">
      <c r="B397" s="129"/>
      <c r="C397" s="130" t="s">
        <v>395</v>
      </c>
      <c r="D397" s="130" t="s">
        <v>136</v>
      </c>
      <c r="E397" s="131" t="s">
        <v>599</v>
      </c>
      <c r="F397" s="132" t="s">
        <v>600</v>
      </c>
      <c r="G397" s="133" t="s">
        <v>139</v>
      </c>
      <c r="H397" s="134">
        <v>55.2</v>
      </c>
      <c r="I397" s="135"/>
      <c r="J397" s="136">
        <f>ROUND(I397*H397,2)</f>
        <v>0</v>
      </c>
      <c r="K397" s="137"/>
      <c r="L397" s="32"/>
      <c r="M397" s="138" t="s">
        <v>1</v>
      </c>
      <c r="N397" s="139" t="s">
        <v>38</v>
      </c>
      <c r="P397" s="140">
        <f>O397*H397</f>
        <v>0</v>
      </c>
      <c r="Q397" s="140">
        <v>0</v>
      </c>
      <c r="R397" s="140">
        <f>Q397*H397</f>
        <v>0</v>
      </c>
      <c r="S397" s="140">
        <v>0</v>
      </c>
      <c r="T397" s="141">
        <f>S397*H397</f>
        <v>0</v>
      </c>
      <c r="AR397" s="142" t="s">
        <v>175</v>
      </c>
      <c r="AT397" s="142" t="s">
        <v>136</v>
      </c>
      <c r="AU397" s="142" t="s">
        <v>81</v>
      </c>
      <c r="AY397" s="17" t="s">
        <v>133</v>
      </c>
      <c r="BE397" s="143">
        <f>IF(N397="základní",J397,0)</f>
        <v>0</v>
      </c>
      <c r="BF397" s="143">
        <f>IF(N397="snížená",J397,0)</f>
        <v>0</v>
      </c>
      <c r="BG397" s="143">
        <f>IF(N397="zákl. přenesená",J397,0)</f>
        <v>0</v>
      </c>
      <c r="BH397" s="143">
        <f>IF(N397="sníž. přenesená",J397,0)</f>
        <v>0</v>
      </c>
      <c r="BI397" s="143">
        <f>IF(N397="nulová",J397,0)</f>
        <v>0</v>
      </c>
      <c r="BJ397" s="17" t="s">
        <v>77</v>
      </c>
      <c r="BK397" s="143">
        <f>ROUND(I397*H397,2)</f>
        <v>0</v>
      </c>
      <c r="BL397" s="17" t="s">
        <v>175</v>
      </c>
      <c r="BM397" s="142" t="s">
        <v>601</v>
      </c>
    </row>
    <row r="398" spans="2:65" s="1" customFormat="1" ht="33" customHeight="1">
      <c r="B398" s="129"/>
      <c r="C398" s="130" t="s">
        <v>602</v>
      </c>
      <c r="D398" s="130" t="s">
        <v>136</v>
      </c>
      <c r="E398" s="131" t="s">
        <v>603</v>
      </c>
      <c r="F398" s="132" t="s">
        <v>604</v>
      </c>
      <c r="G398" s="133" t="s">
        <v>139</v>
      </c>
      <c r="H398" s="134">
        <v>55.2</v>
      </c>
      <c r="I398" s="135"/>
      <c r="J398" s="136">
        <f>ROUND(I398*H398,2)</f>
        <v>0</v>
      </c>
      <c r="K398" s="137"/>
      <c r="L398" s="32"/>
      <c r="M398" s="138" t="s">
        <v>1</v>
      </c>
      <c r="N398" s="139" t="s">
        <v>38</v>
      </c>
      <c r="P398" s="140">
        <f>O398*H398</f>
        <v>0</v>
      </c>
      <c r="Q398" s="140">
        <v>0</v>
      </c>
      <c r="R398" s="140">
        <f>Q398*H398</f>
        <v>0</v>
      </c>
      <c r="S398" s="140">
        <v>0</v>
      </c>
      <c r="T398" s="141">
        <f>S398*H398</f>
        <v>0</v>
      </c>
      <c r="AR398" s="142" t="s">
        <v>175</v>
      </c>
      <c r="AT398" s="142" t="s">
        <v>136</v>
      </c>
      <c r="AU398" s="142" t="s">
        <v>81</v>
      </c>
      <c r="AY398" s="17" t="s">
        <v>133</v>
      </c>
      <c r="BE398" s="143">
        <f>IF(N398="základní",J398,0)</f>
        <v>0</v>
      </c>
      <c r="BF398" s="143">
        <f>IF(N398="snížená",J398,0)</f>
        <v>0</v>
      </c>
      <c r="BG398" s="143">
        <f>IF(N398="zákl. přenesená",J398,0)</f>
        <v>0</v>
      </c>
      <c r="BH398" s="143">
        <f>IF(N398="sníž. přenesená",J398,0)</f>
        <v>0</v>
      </c>
      <c r="BI398" s="143">
        <f>IF(N398="nulová",J398,0)</f>
        <v>0</v>
      </c>
      <c r="BJ398" s="17" t="s">
        <v>77</v>
      </c>
      <c r="BK398" s="143">
        <f>ROUND(I398*H398,2)</f>
        <v>0</v>
      </c>
      <c r="BL398" s="17" t="s">
        <v>175</v>
      </c>
      <c r="BM398" s="142" t="s">
        <v>605</v>
      </c>
    </row>
    <row r="399" spans="2:65" s="12" customFormat="1">
      <c r="B399" s="144"/>
      <c r="D399" s="145" t="s">
        <v>141</v>
      </c>
      <c r="E399" s="146" t="s">
        <v>1</v>
      </c>
      <c r="F399" s="147" t="s">
        <v>587</v>
      </c>
      <c r="H399" s="148">
        <v>55.2</v>
      </c>
      <c r="I399" s="149"/>
      <c r="L399" s="144"/>
      <c r="M399" s="150"/>
      <c r="T399" s="151"/>
      <c r="AT399" s="146" t="s">
        <v>141</v>
      </c>
      <c r="AU399" s="146" t="s">
        <v>81</v>
      </c>
      <c r="AV399" s="12" t="s">
        <v>81</v>
      </c>
      <c r="AW399" s="12" t="s">
        <v>30</v>
      </c>
      <c r="AX399" s="12" t="s">
        <v>73</v>
      </c>
      <c r="AY399" s="146" t="s">
        <v>133</v>
      </c>
    </row>
    <row r="400" spans="2:65" s="13" customFormat="1">
      <c r="B400" s="152"/>
      <c r="D400" s="145" t="s">
        <v>141</v>
      </c>
      <c r="E400" s="153" t="s">
        <v>1</v>
      </c>
      <c r="F400" s="154" t="s">
        <v>144</v>
      </c>
      <c r="H400" s="155">
        <v>55.2</v>
      </c>
      <c r="I400" s="156"/>
      <c r="L400" s="152"/>
      <c r="M400" s="157"/>
      <c r="T400" s="158"/>
      <c r="AT400" s="153" t="s">
        <v>141</v>
      </c>
      <c r="AU400" s="153" t="s">
        <v>81</v>
      </c>
      <c r="AV400" s="13" t="s">
        <v>140</v>
      </c>
      <c r="AW400" s="13" t="s">
        <v>30</v>
      </c>
      <c r="AX400" s="13" t="s">
        <v>77</v>
      </c>
      <c r="AY400" s="153" t="s">
        <v>133</v>
      </c>
    </row>
    <row r="401" spans="2:65" s="1" customFormat="1" ht="37.9" customHeight="1">
      <c r="B401" s="129"/>
      <c r="C401" s="166" t="s">
        <v>396</v>
      </c>
      <c r="D401" s="166" t="s">
        <v>204</v>
      </c>
      <c r="E401" s="167" t="s">
        <v>606</v>
      </c>
      <c r="F401" s="168" t="s">
        <v>607</v>
      </c>
      <c r="G401" s="169" t="s">
        <v>139</v>
      </c>
      <c r="H401" s="170">
        <v>60.72</v>
      </c>
      <c r="I401" s="171"/>
      <c r="J401" s="172">
        <f>ROUND(I401*H401,2)</f>
        <v>0</v>
      </c>
      <c r="K401" s="173"/>
      <c r="L401" s="174"/>
      <c r="M401" s="175" t="s">
        <v>1</v>
      </c>
      <c r="N401" s="176" t="s">
        <v>38</v>
      </c>
      <c r="P401" s="140">
        <f>O401*H401</f>
        <v>0</v>
      </c>
      <c r="Q401" s="140">
        <v>0</v>
      </c>
      <c r="R401" s="140">
        <f>Q401*H401</f>
        <v>0</v>
      </c>
      <c r="S401" s="140">
        <v>0</v>
      </c>
      <c r="T401" s="141">
        <f>S401*H401</f>
        <v>0</v>
      </c>
      <c r="AR401" s="142" t="s">
        <v>215</v>
      </c>
      <c r="AT401" s="142" t="s">
        <v>204</v>
      </c>
      <c r="AU401" s="142" t="s">
        <v>81</v>
      </c>
      <c r="AY401" s="17" t="s">
        <v>133</v>
      </c>
      <c r="BE401" s="143">
        <f>IF(N401="základní",J401,0)</f>
        <v>0</v>
      </c>
      <c r="BF401" s="143">
        <f>IF(N401="snížená",J401,0)</f>
        <v>0</v>
      </c>
      <c r="BG401" s="143">
        <f>IF(N401="zákl. přenesená",J401,0)</f>
        <v>0</v>
      </c>
      <c r="BH401" s="143">
        <f>IF(N401="sníž. přenesená",J401,0)</f>
        <v>0</v>
      </c>
      <c r="BI401" s="143">
        <f>IF(N401="nulová",J401,0)</f>
        <v>0</v>
      </c>
      <c r="BJ401" s="17" t="s">
        <v>77</v>
      </c>
      <c r="BK401" s="143">
        <f>ROUND(I401*H401,2)</f>
        <v>0</v>
      </c>
      <c r="BL401" s="17" t="s">
        <v>175</v>
      </c>
      <c r="BM401" s="142" t="s">
        <v>608</v>
      </c>
    </row>
    <row r="402" spans="2:65" s="12" customFormat="1">
      <c r="B402" s="144"/>
      <c r="D402" s="145" t="s">
        <v>141</v>
      </c>
      <c r="E402" s="146" t="s">
        <v>1</v>
      </c>
      <c r="F402" s="147" t="s">
        <v>609</v>
      </c>
      <c r="H402" s="148">
        <v>60.72</v>
      </c>
      <c r="I402" s="149"/>
      <c r="L402" s="144"/>
      <c r="M402" s="150"/>
      <c r="T402" s="151"/>
      <c r="AT402" s="146" t="s">
        <v>141</v>
      </c>
      <c r="AU402" s="146" t="s">
        <v>81</v>
      </c>
      <c r="AV402" s="12" t="s">
        <v>81</v>
      </c>
      <c r="AW402" s="12" t="s">
        <v>30</v>
      </c>
      <c r="AX402" s="12" t="s">
        <v>73</v>
      </c>
      <c r="AY402" s="146" t="s">
        <v>133</v>
      </c>
    </row>
    <row r="403" spans="2:65" s="13" customFormat="1">
      <c r="B403" s="152"/>
      <c r="D403" s="145" t="s">
        <v>141</v>
      </c>
      <c r="E403" s="153" t="s">
        <v>1</v>
      </c>
      <c r="F403" s="154" t="s">
        <v>144</v>
      </c>
      <c r="H403" s="155">
        <v>60.72</v>
      </c>
      <c r="I403" s="156"/>
      <c r="L403" s="152"/>
      <c r="M403" s="157"/>
      <c r="T403" s="158"/>
      <c r="AT403" s="153" t="s">
        <v>141</v>
      </c>
      <c r="AU403" s="153" t="s">
        <v>81</v>
      </c>
      <c r="AV403" s="13" t="s">
        <v>140</v>
      </c>
      <c r="AW403" s="13" t="s">
        <v>30</v>
      </c>
      <c r="AX403" s="13" t="s">
        <v>77</v>
      </c>
      <c r="AY403" s="153" t="s">
        <v>133</v>
      </c>
    </row>
    <row r="404" spans="2:65" s="1" customFormat="1" ht="33" customHeight="1">
      <c r="B404" s="129"/>
      <c r="C404" s="130" t="s">
        <v>610</v>
      </c>
      <c r="D404" s="130" t="s">
        <v>136</v>
      </c>
      <c r="E404" s="131" t="s">
        <v>611</v>
      </c>
      <c r="F404" s="132" t="s">
        <v>612</v>
      </c>
      <c r="G404" s="133" t="s">
        <v>242</v>
      </c>
      <c r="H404" s="134">
        <v>6.9</v>
      </c>
      <c r="I404" s="135"/>
      <c r="J404" s="136">
        <f>ROUND(I404*H404,2)</f>
        <v>0</v>
      </c>
      <c r="K404" s="137"/>
      <c r="L404" s="32"/>
      <c r="M404" s="138" t="s">
        <v>1</v>
      </c>
      <c r="N404" s="139" t="s">
        <v>38</v>
      </c>
      <c r="P404" s="140">
        <f>O404*H404</f>
        <v>0</v>
      </c>
      <c r="Q404" s="140">
        <v>0</v>
      </c>
      <c r="R404" s="140">
        <f>Q404*H404</f>
        <v>0</v>
      </c>
      <c r="S404" s="140">
        <v>0</v>
      </c>
      <c r="T404" s="141">
        <f>S404*H404</f>
        <v>0</v>
      </c>
      <c r="AR404" s="142" t="s">
        <v>175</v>
      </c>
      <c r="AT404" s="142" t="s">
        <v>136</v>
      </c>
      <c r="AU404" s="142" t="s">
        <v>81</v>
      </c>
      <c r="AY404" s="17" t="s">
        <v>133</v>
      </c>
      <c r="BE404" s="143">
        <f>IF(N404="základní",J404,0)</f>
        <v>0</v>
      </c>
      <c r="BF404" s="143">
        <f>IF(N404="snížená",J404,0)</f>
        <v>0</v>
      </c>
      <c r="BG404" s="143">
        <f>IF(N404="zákl. přenesená",J404,0)</f>
        <v>0</v>
      </c>
      <c r="BH404" s="143">
        <f>IF(N404="sníž. přenesená",J404,0)</f>
        <v>0</v>
      </c>
      <c r="BI404" s="143">
        <f>IF(N404="nulová",J404,0)</f>
        <v>0</v>
      </c>
      <c r="BJ404" s="17" t="s">
        <v>77</v>
      </c>
      <c r="BK404" s="143">
        <f>ROUND(I404*H404,2)</f>
        <v>0</v>
      </c>
      <c r="BL404" s="17" t="s">
        <v>175</v>
      </c>
      <c r="BM404" s="142" t="s">
        <v>613</v>
      </c>
    </row>
    <row r="405" spans="2:65" s="12" customFormat="1">
      <c r="B405" s="144"/>
      <c r="D405" s="145" t="s">
        <v>141</v>
      </c>
      <c r="E405" s="146" t="s">
        <v>1</v>
      </c>
      <c r="F405" s="147" t="s">
        <v>614</v>
      </c>
      <c r="H405" s="148">
        <v>6.9</v>
      </c>
      <c r="I405" s="149"/>
      <c r="L405" s="144"/>
      <c r="M405" s="150"/>
      <c r="T405" s="151"/>
      <c r="AT405" s="146" t="s">
        <v>141</v>
      </c>
      <c r="AU405" s="146" t="s">
        <v>81</v>
      </c>
      <c r="AV405" s="12" t="s">
        <v>81</v>
      </c>
      <c r="AW405" s="12" t="s">
        <v>30</v>
      </c>
      <c r="AX405" s="12" t="s">
        <v>73</v>
      </c>
      <c r="AY405" s="146" t="s">
        <v>133</v>
      </c>
    </row>
    <row r="406" spans="2:65" s="13" customFormat="1">
      <c r="B406" s="152"/>
      <c r="D406" s="145" t="s">
        <v>141</v>
      </c>
      <c r="E406" s="153" t="s">
        <v>1</v>
      </c>
      <c r="F406" s="154" t="s">
        <v>144</v>
      </c>
      <c r="H406" s="155">
        <v>6.9</v>
      </c>
      <c r="I406" s="156"/>
      <c r="L406" s="152"/>
      <c r="M406" s="157"/>
      <c r="T406" s="158"/>
      <c r="AT406" s="153" t="s">
        <v>141</v>
      </c>
      <c r="AU406" s="153" t="s">
        <v>81</v>
      </c>
      <c r="AV406" s="13" t="s">
        <v>140</v>
      </c>
      <c r="AW406" s="13" t="s">
        <v>30</v>
      </c>
      <c r="AX406" s="13" t="s">
        <v>77</v>
      </c>
      <c r="AY406" s="153" t="s">
        <v>133</v>
      </c>
    </row>
    <row r="407" spans="2:65" s="1" customFormat="1" ht="33" customHeight="1">
      <c r="B407" s="129"/>
      <c r="C407" s="166" t="s">
        <v>397</v>
      </c>
      <c r="D407" s="166" t="s">
        <v>204</v>
      </c>
      <c r="E407" s="167" t="s">
        <v>615</v>
      </c>
      <c r="F407" s="168" t="s">
        <v>616</v>
      </c>
      <c r="G407" s="169" t="s">
        <v>242</v>
      </c>
      <c r="H407" s="170">
        <v>7.59</v>
      </c>
      <c r="I407" s="171"/>
      <c r="J407" s="172">
        <f>ROUND(I407*H407,2)</f>
        <v>0</v>
      </c>
      <c r="K407" s="173"/>
      <c r="L407" s="174"/>
      <c r="M407" s="175" t="s">
        <v>1</v>
      </c>
      <c r="N407" s="176" t="s">
        <v>38</v>
      </c>
      <c r="P407" s="140">
        <f>O407*H407</f>
        <v>0</v>
      </c>
      <c r="Q407" s="140">
        <v>0</v>
      </c>
      <c r="R407" s="140">
        <f>Q407*H407</f>
        <v>0</v>
      </c>
      <c r="S407" s="140">
        <v>0</v>
      </c>
      <c r="T407" s="141">
        <f>S407*H407</f>
        <v>0</v>
      </c>
      <c r="AR407" s="142" t="s">
        <v>215</v>
      </c>
      <c r="AT407" s="142" t="s">
        <v>204</v>
      </c>
      <c r="AU407" s="142" t="s">
        <v>81</v>
      </c>
      <c r="AY407" s="17" t="s">
        <v>133</v>
      </c>
      <c r="BE407" s="143">
        <f>IF(N407="základní",J407,0)</f>
        <v>0</v>
      </c>
      <c r="BF407" s="143">
        <f>IF(N407="snížená",J407,0)</f>
        <v>0</v>
      </c>
      <c r="BG407" s="143">
        <f>IF(N407="zákl. přenesená",J407,0)</f>
        <v>0</v>
      </c>
      <c r="BH407" s="143">
        <f>IF(N407="sníž. přenesená",J407,0)</f>
        <v>0</v>
      </c>
      <c r="BI407" s="143">
        <f>IF(N407="nulová",J407,0)</f>
        <v>0</v>
      </c>
      <c r="BJ407" s="17" t="s">
        <v>77</v>
      </c>
      <c r="BK407" s="143">
        <f>ROUND(I407*H407,2)</f>
        <v>0</v>
      </c>
      <c r="BL407" s="17" t="s">
        <v>175</v>
      </c>
      <c r="BM407" s="142" t="s">
        <v>617</v>
      </c>
    </row>
    <row r="408" spans="2:65" s="12" customFormat="1">
      <c r="B408" s="144"/>
      <c r="D408" s="145" t="s">
        <v>141</v>
      </c>
      <c r="E408" s="146" t="s">
        <v>1</v>
      </c>
      <c r="F408" s="147" t="s">
        <v>618</v>
      </c>
      <c r="H408" s="148">
        <v>7.59</v>
      </c>
      <c r="I408" s="149"/>
      <c r="L408" s="144"/>
      <c r="M408" s="150"/>
      <c r="T408" s="151"/>
      <c r="AT408" s="146" t="s">
        <v>141</v>
      </c>
      <c r="AU408" s="146" t="s">
        <v>81</v>
      </c>
      <c r="AV408" s="12" t="s">
        <v>81</v>
      </c>
      <c r="AW408" s="12" t="s">
        <v>30</v>
      </c>
      <c r="AX408" s="12" t="s">
        <v>73</v>
      </c>
      <c r="AY408" s="146" t="s">
        <v>133</v>
      </c>
    </row>
    <row r="409" spans="2:65" s="13" customFormat="1">
      <c r="B409" s="152"/>
      <c r="D409" s="145" t="s">
        <v>141</v>
      </c>
      <c r="E409" s="153" t="s">
        <v>1</v>
      </c>
      <c r="F409" s="154" t="s">
        <v>144</v>
      </c>
      <c r="H409" s="155">
        <v>7.59</v>
      </c>
      <c r="I409" s="156"/>
      <c r="L409" s="152"/>
      <c r="M409" s="157"/>
      <c r="T409" s="158"/>
      <c r="AT409" s="153" t="s">
        <v>141</v>
      </c>
      <c r="AU409" s="153" t="s">
        <v>81</v>
      </c>
      <c r="AV409" s="13" t="s">
        <v>140</v>
      </c>
      <c r="AW409" s="13" t="s">
        <v>30</v>
      </c>
      <c r="AX409" s="13" t="s">
        <v>77</v>
      </c>
      <c r="AY409" s="153" t="s">
        <v>133</v>
      </c>
    </row>
    <row r="410" spans="2:65" s="1" customFormat="1" ht="16.5" customHeight="1">
      <c r="B410" s="129"/>
      <c r="C410" s="130" t="s">
        <v>619</v>
      </c>
      <c r="D410" s="130" t="s">
        <v>136</v>
      </c>
      <c r="E410" s="131" t="s">
        <v>620</v>
      </c>
      <c r="F410" s="132" t="s">
        <v>621</v>
      </c>
      <c r="G410" s="133" t="s">
        <v>242</v>
      </c>
      <c r="H410" s="134">
        <v>42.8</v>
      </c>
      <c r="I410" s="135"/>
      <c r="J410" s="136">
        <f>ROUND(I410*H410,2)</f>
        <v>0</v>
      </c>
      <c r="K410" s="137"/>
      <c r="L410" s="32"/>
      <c r="M410" s="138" t="s">
        <v>1</v>
      </c>
      <c r="N410" s="139" t="s">
        <v>38</v>
      </c>
      <c r="P410" s="140">
        <f>O410*H410</f>
        <v>0</v>
      </c>
      <c r="Q410" s="140">
        <v>0</v>
      </c>
      <c r="R410" s="140">
        <f>Q410*H410</f>
        <v>0</v>
      </c>
      <c r="S410" s="140">
        <v>0</v>
      </c>
      <c r="T410" s="141">
        <f>S410*H410</f>
        <v>0</v>
      </c>
      <c r="AR410" s="142" t="s">
        <v>175</v>
      </c>
      <c r="AT410" s="142" t="s">
        <v>136</v>
      </c>
      <c r="AU410" s="142" t="s">
        <v>81</v>
      </c>
      <c r="AY410" s="17" t="s">
        <v>133</v>
      </c>
      <c r="BE410" s="143">
        <f>IF(N410="základní",J410,0)</f>
        <v>0</v>
      </c>
      <c r="BF410" s="143">
        <f>IF(N410="snížená",J410,0)</f>
        <v>0</v>
      </c>
      <c r="BG410" s="143">
        <f>IF(N410="zákl. přenesená",J410,0)</f>
        <v>0</v>
      </c>
      <c r="BH410" s="143">
        <f>IF(N410="sníž. přenesená",J410,0)</f>
        <v>0</v>
      </c>
      <c r="BI410" s="143">
        <f>IF(N410="nulová",J410,0)</f>
        <v>0</v>
      </c>
      <c r="BJ410" s="17" t="s">
        <v>77</v>
      </c>
      <c r="BK410" s="143">
        <f>ROUND(I410*H410,2)</f>
        <v>0</v>
      </c>
      <c r="BL410" s="17" t="s">
        <v>175</v>
      </c>
      <c r="BM410" s="142" t="s">
        <v>622</v>
      </c>
    </row>
    <row r="411" spans="2:65" s="1" customFormat="1" ht="16.5" customHeight="1">
      <c r="B411" s="129"/>
      <c r="C411" s="130" t="s">
        <v>398</v>
      </c>
      <c r="D411" s="130" t="s">
        <v>136</v>
      </c>
      <c r="E411" s="131" t="s">
        <v>623</v>
      </c>
      <c r="F411" s="132" t="s">
        <v>624</v>
      </c>
      <c r="G411" s="133" t="s">
        <v>242</v>
      </c>
      <c r="H411" s="134">
        <v>6.9</v>
      </c>
      <c r="I411" s="135"/>
      <c r="J411" s="136">
        <f>ROUND(I411*H411,2)</f>
        <v>0</v>
      </c>
      <c r="K411" s="137"/>
      <c r="L411" s="32"/>
      <c r="M411" s="138" t="s">
        <v>1</v>
      </c>
      <c r="N411" s="139" t="s">
        <v>38</v>
      </c>
      <c r="P411" s="140">
        <f>O411*H411</f>
        <v>0</v>
      </c>
      <c r="Q411" s="140">
        <v>0</v>
      </c>
      <c r="R411" s="140">
        <f>Q411*H411</f>
        <v>0</v>
      </c>
      <c r="S411" s="140">
        <v>0</v>
      </c>
      <c r="T411" s="141">
        <f>S411*H411</f>
        <v>0</v>
      </c>
      <c r="AR411" s="142" t="s">
        <v>175</v>
      </c>
      <c r="AT411" s="142" t="s">
        <v>136</v>
      </c>
      <c r="AU411" s="142" t="s">
        <v>81</v>
      </c>
      <c r="AY411" s="17" t="s">
        <v>133</v>
      </c>
      <c r="BE411" s="143">
        <f>IF(N411="základní",J411,0)</f>
        <v>0</v>
      </c>
      <c r="BF411" s="143">
        <f>IF(N411="snížená",J411,0)</f>
        <v>0</v>
      </c>
      <c r="BG411" s="143">
        <f>IF(N411="zákl. přenesená",J411,0)</f>
        <v>0</v>
      </c>
      <c r="BH411" s="143">
        <f>IF(N411="sníž. přenesená",J411,0)</f>
        <v>0</v>
      </c>
      <c r="BI411" s="143">
        <f>IF(N411="nulová",J411,0)</f>
        <v>0</v>
      </c>
      <c r="BJ411" s="17" t="s">
        <v>77</v>
      </c>
      <c r="BK411" s="143">
        <f>ROUND(I411*H411,2)</f>
        <v>0</v>
      </c>
      <c r="BL411" s="17" t="s">
        <v>175</v>
      </c>
      <c r="BM411" s="142" t="s">
        <v>625</v>
      </c>
    </row>
    <row r="412" spans="2:65" s="1" customFormat="1" ht="21.75" customHeight="1">
      <c r="B412" s="129"/>
      <c r="C412" s="130" t="s">
        <v>626</v>
      </c>
      <c r="D412" s="130" t="s">
        <v>136</v>
      </c>
      <c r="E412" s="131" t="s">
        <v>627</v>
      </c>
      <c r="F412" s="132" t="s">
        <v>628</v>
      </c>
      <c r="G412" s="133" t="s">
        <v>242</v>
      </c>
      <c r="H412" s="134">
        <v>40</v>
      </c>
      <c r="I412" s="135"/>
      <c r="J412" s="136">
        <f>ROUND(I412*H412,2)</f>
        <v>0</v>
      </c>
      <c r="K412" s="137"/>
      <c r="L412" s="32"/>
      <c r="M412" s="138" t="s">
        <v>1</v>
      </c>
      <c r="N412" s="139" t="s">
        <v>38</v>
      </c>
      <c r="P412" s="140">
        <f>O412*H412</f>
        <v>0</v>
      </c>
      <c r="Q412" s="140">
        <v>0</v>
      </c>
      <c r="R412" s="140">
        <f>Q412*H412</f>
        <v>0</v>
      </c>
      <c r="S412" s="140">
        <v>0</v>
      </c>
      <c r="T412" s="141">
        <f>S412*H412</f>
        <v>0</v>
      </c>
      <c r="AR412" s="142" t="s">
        <v>175</v>
      </c>
      <c r="AT412" s="142" t="s">
        <v>136</v>
      </c>
      <c r="AU412" s="142" t="s">
        <v>81</v>
      </c>
      <c r="AY412" s="17" t="s">
        <v>133</v>
      </c>
      <c r="BE412" s="143">
        <f>IF(N412="základní",J412,0)</f>
        <v>0</v>
      </c>
      <c r="BF412" s="143">
        <f>IF(N412="snížená",J412,0)</f>
        <v>0</v>
      </c>
      <c r="BG412" s="143">
        <f>IF(N412="zákl. přenesená",J412,0)</f>
        <v>0</v>
      </c>
      <c r="BH412" s="143">
        <f>IF(N412="sníž. přenesená",J412,0)</f>
        <v>0</v>
      </c>
      <c r="BI412" s="143">
        <f>IF(N412="nulová",J412,0)</f>
        <v>0</v>
      </c>
      <c r="BJ412" s="17" t="s">
        <v>77</v>
      </c>
      <c r="BK412" s="143">
        <f>ROUND(I412*H412,2)</f>
        <v>0</v>
      </c>
      <c r="BL412" s="17" t="s">
        <v>175</v>
      </c>
      <c r="BM412" s="142" t="s">
        <v>629</v>
      </c>
    </row>
    <row r="413" spans="2:65" s="1" customFormat="1" ht="24.2" customHeight="1">
      <c r="B413" s="129"/>
      <c r="C413" s="130" t="s">
        <v>399</v>
      </c>
      <c r="D413" s="130" t="s">
        <v>136</v>
      </c>
      <c r="E413" s="131" t="s">
        <v>630</v>
      </c>
      <c r="F413" s="132" t="s">
        <v>631</v>
      </c>
      <c r="G413" s="133" t="s">
        <v>263</v>
      </c>
      <c r="H413" s="134">
        <v>1.788</v>
      </c>
      <c r="I413" s="135"/>
      <c r="J413" s="136">
        <f>ROUND(I413*H413,2)</f>
        <v>0</v>
      </c>
      <c r="K413" s="137"/>
      <c r="L413" s="32"/>
      <c r="M413" s="138" t="s">
        <v>1</v>
      </c>
      <c r="N413" s="139" t="s">
        <v>38</v>
      </c>
      <c r="P413" s="140">
        <f>O413*H413</f>
        <v>0</v>
      </c>
      <c r="Q413" s="140">
        <v>0</v>
      </c>
      <c r="R413" s="140">
        <f>Q413*H413</f>
        <v>0</v>
      </c>
      <c r="S413" s="140">
        <v>0</v>
      </c>
      <c r="T413" s="141">
        <f>S413*H413</f>
        <v>0</v>
      </c>
      <c r="AR413" s="142" t="s">
        <v>175</v>
      </c>
      <c r="AT413" s="142" t="s">
        <v>136</v>
      </c>
      <c r="AU413" s="142" t="s">
        <v>81</v>
      </c>
      <c r="AY413" s="17" t="s">
        <v>133</v>
      </c>
      <c r="BE413" s="143">
        <f>IF(N413="základní",J413,0)</f>
        <v>0</v>
      </c>
      <c r="BF413" s="143">
        <f>IF(N413="snížená",J413,0)</f>
        <v>0</v>
      </c>
      <c r="BG413" s="143">
        <f>IF(N413="zákl. přenesená",J413,0)</f>
        <v>0</v>
      </c>
      <c r="BH413" s="143">
        <f>IF(N413="sníž. přenesená",J413,0)</f>
        <v>0</v>
      </c>
      <c r="BI413" s="143">
        <f>IF(N413="nulová",J413,0)</f>
        <v>0</v>
      </c>
      <c r="BJ413" s="17" t="s">
        <v>77</v>
      </c>
      <c r="BK413" s="143">
        <f>ROUND(I413*H413,2)</f>
        <v>0</v>
      </c>
      <c r="BL413" s="17" t="s">
        <v>175</v>
      </c>
      <c r="BM413" s="142" t="s">
        <v>632</v>
      </c>
    </row>
    <row r="414" spans="2:65" s="11" customFormat="1" ht="22.9" customHeight="1">
      <c r="B414" s="117"/>
      <c r="D414" s="118" t="s">
        <v>72</v>
      </c>
      <c r="E414" s="127" t="s">
        <v>633</v>
      </c>
      <c r="F414" s="127" t="s">
        <v>634</v>
      </c>
      <c r="I414" s="120"/>
      <c r="J414" s="128">
        <f>BK414</f>
        <v>0</v>
      </c>
      <c r="L414" s="117"/>
      <c r="M414" s="122"/>
      <c r="P414" s="123">
        <f>SUM(P415:P442)</f>
        <v>0</v>
      </c>
      <c r="R414" s="123">
        <f>SUM(R415:R442)</f>
        <v>0</v>
      </c>
      <c r="T414" s="124">
        <f>SUM(T415:T442)</f>
        <v>0</v>
      </c>
      <c r="AR414" s="118" t="s">
        <v>81</v>
      </c>
      <c r="AT414" s="125" t="s">
        <v>72</v>
      </c>
      <c r="AU414" s="125" t="s">
        <v>77</v>
      </c>
      <c r="AY414" s="118" t="s">
        <v>133</v>
      </c>
      <c r="BK414" s="126">
        <f>SUM(BK415:BK442)</f>
        <v>0</v>
      </c>
    </row>
    <row r="415" spans="2:65" s="1" customFormat="1" ht="16.5" customHeight="1">
      <c r="B415" s="129"/>
      <c r="C415" s="130" t="s">
        <v>635</v>
      </c>
      <c r="D415" s="130" t="s">
        <v>136</v>
      </c>
      <c r="E415" s="131" t="s">
        <v>636</v>
      </c>
      <c r="F415" s="132" t="s">
        <v>637</v>
      </c>
      <c r="G415" s="133" t="s">
        <v>139</v>
      </c>
      <c r="H415" s="134">
        <v>106.512</v>
      </c>
      <c r="I415" s="135"/>
      <c r="J415" s="136">
        <f>ROUND(I415*H415,2)</f>
        <v>0</v>
      </c>
      <c r="K415" s="137"/>
      <c r="L415" s="32"/>
      <c r="M415" s="138" t="s">
        <v>1</v>
      </c>
      <c r="N415" s="139" t="s">
        <v>38</v>
      </c>
      <c r="P415" s="140">
        <f>O415*H415</f>
        <v>0</v>
      </c>
      <c r="Q415" s="140">
        <v>0</v>
      </c>
      <c r="R415" s="140">
        <f>Q415*H415</f>
        <v>0</v>
      </c>
      <c r="S415" s="140">
        <v>0</v>
      </c>
      <c r="T415" s="141">
        <f>S415*H415</f>
        <v>0</v>
      </c>
      <c r="AR415" s="142" t="s">
        <v>175</v>
      </c>
      <c r="AT415" s="142" t="s">
        <v>136</v>
      </c>
      <c r="AU415" s="142" t="s">
        <v>81</v>
      </c>
      <c r="AY415" s="17" t="s">
        <v>133</v>
      </c>
      <c r="BE415" s="143">
        <f>IF(N415="základní",J415,0)</f>
        <v>0</v>
      </c>
      <c r="BF415" s="143">
        <f>IF(N415="snížená",J415,0)</f>
        <v>0</v>
      </c>
      <c r="BG415" s="143">
        <f>IF(N415="zákl. přenesená",J415,0)</f>
        <v>0</v>
      </c>
      <c r="BH415" s="143">
        <f>IF(N415="sníž. přenesená",J415,0)</f>
        <v>0</v>
      </c>
      <c r="BI415" s="143">
        <f>IF(N415="nulová",J415,0)</f>
        <v>0</v>
      </c>
      <c r="BJ415" s="17" t="s">
        <v>77</v>
      </c>
      <c r="BK415" s="143">
        <f>ROUND(I415*H415,2)</f>
        <v>0</v>
      </c>
      <c r="BL415" s="17" t="s">
        <v>175</v>
      </c>
      <c r="BM415" s="142" t="s">
        <v>638</v>
      </c>
    </row>
    <row r="416" spans="2:65" s="15" customFormat="1">
      <c r="B416" s="177"/>
      <c r="D416" s="145" t="s">
        <v>141</v>
      </c>
      <c r="E416" s="178" t="s">
        <v>1</v>
      </c>
      <c r="F416" s="179" t="s">
        <v>511</v>
      </c>
      <c r="H416" s="178" t="s">
        <v>1</v>
      </c>
      <c r="I416" s="180"/>
      <c r="L416" s="177"/>
      <c r="M416" s="181"/>
      <c r="T416" s="182"/>
      <c r="AT416" s="178" t="s">
        <v>141</v>
      </c>
      <c r="AU416" s="178" t="s">
        <v>81</v>
      </c>
      <c r="AV416" s="15" t="s">
        <v>77</v>
      </c>
      <c r="AW416" s="15" t="s">
        <v>30</v>
      </c>
      <c r="AX416" s="15" t="s">
        <v>73</v>
      </c>
      <c r="AY416" s="178" t="s">
        <v>133</v>
      </c>
    </row>
    <row r="417" spans="2:65" s="12" customFormat="1">
      <c r="B417" s="144"/>
      <c r="D417" s="145" t="s">
        <v>141</v>
      </c>
      <c r="E417" s="146" t="s">
        <v>1</v>
      </c>
      <c r="F417" s="147" t="s">
        <v>639</v>
      </c>
      <c r="H417" s="148">
        <v>61.04</v>
      </c>
      <c r="I417" s="149"/>
      <c r="L417" s="144"/>
      <c r="M417" s="150"/>
      <c r="T417" s="151"/>
      <c r="AT417" s="146" t="s">
        <v>141</v>
      </c>
      <c r="AU417" s="146" t="s">
        <v>81</v>
      </c>
      <c r="AV417" s="12" t="s">
        <v>81</v>
      </c>
      <c r="AW417" s="12" t="s">
        <v>30</v>
      </c>
      <c r="AX417" s="12" t="s">
        <v>73</v>
      </c>
      <c r="AY417" s="146" t="s">
        <v>133</v>
      </c>
    </row>
    <row r="418" spans="2:65" s="12" customFormat="1">
      <c r="B418" s="144"/>
      <c r="D418" s="145" t="s">
        <v>141</v>
      </c>
      <c r="E418" s="146" t="s">
        <v>1</v>
      </c>
      <c r="F418" s="147" t="s">
        <v>640</v>
      </c>
      <c r="H418" s="148">
        <v>-7.5519999999999996</v>
      </c>
      <c r="I418" s="149"/>
      <c r="L418" s="144"/>
      <c r="M418" s="150"/>
      <c r="T418" s="151"/>
      <c r="AT418" s="146" t="s">
        <v>141</v>
      </c>
      <c r="AU418" s="146" t="s">
        <v>81</v>
      </c>
      <c r="AV418" s="12" t="s">
        <v>81</v>
      </c>
      <c r="AW418" s="12" t="s">
        <v>30</v>
      </c>
      <c r="AX418" s="12" t="s">
        <v>73</v>
      </c>
      <c r="AY418" s="146" t="s">
        <v>133</v>
      </c>
    </row>
    <row r="419" spans="2:65" s="12" customFormat="1">
      <c r="B419" s="144"/>
      <c r="D419" s="145" t="s">
        <v>141</v>
      </c>
      <c r="E419" s="146" t="s">
        <v>1</v>
      </c>
      <c r="F419" s="147" t="s">
        <v>641</v>
      </c>
      <c r="H419" s="148">
        <v>1.228</v>
      </c>
      <c r="I419" s="149"/>
      <c r="L419" s="144"/>
      <c r="M419" s="150"/>
      <c r="T419" s="151"/>
      <c r="AT419" s="146" t="s">
        <v>141</v>
      </c>
      <c r="AU419" s="146" t="s">
        <v>81</v>
      </c>
      <c r="AV419" s="12" t="s">
        <v>81</v>
      </c>
      <c r="AW419" s="12" t="s">
        <v>30</v>
      </c>
      <c r="AX419" s="12" t="s">
        <v>73</v>
      </c>
      <c r="AY419" s="146" t="s">
        <v>133</v>
      </c>
    </row>
    <row r="420" spans="2:65" s="14" customFormat="1">
      <c r="B420" s="159"/>
      <c r="D420" s="145" t="s">
        <v>141</v>
      </c>
      <c r="E420" s="160" t="s">
        <v>1</v>
      </c>
      <c r="F420" s="161" t="s">
        <v>164</v>
      </c>
      <c r="H420" s="162">
        <v>54.716000000000001</v>
      </c>
      <c r="I420" s="163"/>
      <c r="L420" s="159"/>
      <c r="M420" s="164"/>
      <c r="T420" s="165"/>
      <c r="AT420" s="160" t="s">
        <v>141</v>
      </c>
      <c r="AU420" s="160" t="s">
        <v>81</v>
      </c>
      <c r="AV420" s="14" t="s">
        <v>134</v>
      </c>
      <c r="AW420" s="14" t="s">
        <v>30</v>
      </c>
      <c r="AX420" s="14" t="s">
        <v>73</v>
      </c>
      <c r="AY420" s="160" t="s">
        <v>133</v>
      </c>
    </row>
    <row r="421" spans="2:65" s="15" customFormat="1">
      <c r="B421" s="177"/>
      <c r="D421" s="145" t="s">
        <v>141</v>
      </c>
      <c r="E421" s="178" t="s">
        <v>1</v>
      </c>
      <c r="F421" s="179" t="s">
        <v>513</v>
      </c>
      <c r="H421" s="178" t="s">
        <v>1</v>
      </c>
      <c r="I421" s="180"/>
      <c r="L421" s="177"/>
      <c r="M421" s="181"/>
      <c r="T421" s="182"/>
      <c r="AT421" s="178" t="s">
        <v>141</v>
      </c>
      <c r="AU421" s="178" t="s">
        <v>81</v>
      </c>
      <c r="AV421" s="15" t="s">
        <v>77</v>
      </c>
      <c r="AW421" s="15" t="s">
        <v>30</v>
      </c>
      <c r="AX421" s="15" t="s">
        <v>73</v>
      </c>
      <c r="AY421" s="178" t="s">
        <v>133</v>
      </c>
    </row>
    <row r="422" spans="2:65" s="12" customFormat="1">
      <c r="B422" s="144"/>
      <c r="D422" s="145" t="s">
        <v>141</v>
      </c>
      <c r="E422" s="146" t="s">
        <v>1</v>
      </c>
      <c r="F422" s="147" t="s">
        <v>642</v>
      </c>
      <c r="H422" s="148">
        <v>58.12</v>
      </c>
      <c r="I422" s="149"/>
      <c r="L422" s="144"/>
      <c r="M422" s="150"/>
      <c r="T422" s="151"/>
      <c r="AT422" s="146" t="s">
        <v>141</v>
      </c>
      <c r="AU422" s="146" t="s">
        <v>81</v>
      </c>
      <c r="AV422" s="12" t="s">
        <v>81</v>
      </c>
      <c r="AW422" s="12" t="s">
        <v>30</v>
      </c>
      <c r="AX422" s="12" t="s">
        <v>73</v>
      </c>
      <c r="AY422" s="146" t="s">
        <v>133</v>
      </c>
    </row>
    <row r="423" spans="2:65" s="12" customFormat="1">
      <c r="B423" s="144"/>
      <c r="D423" s="145" t="s">
        <v>141</v>
      </c>
      <c r="E423" s="146" t="s">
        <v>1</v>
      </c>
      <c r="F423" s="147" t="s">
        <v>640</v>
      </c>
      <c r="H423" s="148">
        <v>-7.5519999999999996</v>
      </c>
      <c r="I423" s="149"/>
      <c r="L423" s="144"/>
      <c r="M423" s="150"/>
      <c r="T423" s="151"/>
      <c r="AT423" s="146" t="s">
        <v>141</v>
      </c>
      <c r="AU423" s="146" t="s">
        <v>81</v>
      </c>
      <c r="AV423" s="12" t="s">
        <v>81</v>
      </c>
      <c r="AW423" s="12" t="s">
        <v>30</v>
      </c>
      <c r="AX423" s="12" t="s">
        <v>73</v>
      </c>
      <c r="AY423" s="146" t="s">
        <v>133</v>
      </c>
    </row>
    <row r="424" spans="2:65" s="12" customFormat="1">
      <c r="B424" s="144"/>
      <c r="D424" s="145" t="s">
        <v>141</v>
      </c>
      <c r="E424" s="146" t="s">
        <v>1</v>
      </c>
      <c r="F424" s="147" t="s">
        <v>641</v>
      </c>
      <c r="H424" s="148">
        <v>1.228</v>
      </c>
      <c r="I424" s="149"/>
      <c r="L424" s="144"/>
      <c r="M424" s="150"/>
      <c r="T424" s="151"/>
      <c r="AT424" s="146" t="s">
        <v>141</v>
      </c>
      <c r="AU424" s="146" t="s">
        <v>81</v>
      </c>
      <c r="AV424" s="12" t="s">
        <v>81</v>
      </c>
      <c r="AW424" s="12" t="s">
        <v>30</v>
      </c>
      <c r="AX424" s="12" t="s">
        <v>73</v>
      </c>
      <c r="AY424" s="146" t="s">
        <v>133</v>
      </c>
    </row>
    <row r="425" spans="2:65" s="14" customFormat="1">
      <c r="B425" s="159"/>
      <c r="D425" s="145" t="s">
        <v>141</v>
      </c>
      <c r="E425" s="160" t="s">
        <v>1</v>
      </c>
      <c r="F425" s="161" t="s">
        <v>164</v>
      </c>
      <c r="H425" s="162">
        <v>51.795999999999999</v>
      </c>
      <c r="I425" s="163"/>
      <c r="L425" s="159"/>
      <c r="M425" s="164"/>
      <c r="T425" s="165"/>
      <c r="AT425" s="160" t="s">
        <v>141</v>
      </c>
      <c r="AU425" s="160" t="s">
        <v>81</v>
      </c>
      <c r="AV425" s="14" t="s">
        <v>134</v>
      </c>
      <c r="AW425" s="14" t="s">
        <v>30</v>
      </c>
      <c r="AX425" s="14" t="s">
        <v>73</v>
      </c>
      <c r="AY425" s="160" t="s">
        <v>133</v>
      </c>
    </row>
    <row r="426" spans="2:65" s="13" customFormat="1">
      <c r="B426" s="152"/>
      <c r="D426" s="145" t="s">
        <v>141</v>
      </c>
      <c r="E426" s="153" t="s">
        <v>1</v>
      </c>
      <c r="F426" s="154" t="s">
        <v>144</v>
      </c>
      <c r="H426" s="155">
        <v>106.51199999999999</v>
      </c>
      <c r="I426" s="156"/>
      <c r="L426" s="152"/>
      <c r="M426" s="157"/>
      <c r="T426" s="158"/>
      <c r="AT426" s="153" t="s">
        <v>141</v>
      </c>
      <c r="AU426" s="153" t="s">
        <v>81</v>
      </c>
      <c r="AV426" s="13" t="s">
        <v>140</v>
      </c>
      <c r="AW426" s="13" t="s">
        <v>30</v>
      </c>
      <c r="AX426" s="13" t="s">
        <v>77</v>
      </c>
      <c r="AY426" s="153" t="s">
        <v>133</v>
      </c>
    </row>
    <row r="427" spans="2:65" s="1" customFormat="1" ht="33" customHeight="1">
      <c r="B427" s="129"/>
      <c r="C427" s="130" t="s">
        <v>403</v>
      </c>
      <c r="D427" s="130" t="s">
        <v>136</v>
      </c>
      <c r="E427" s="131" t="s">
        <v>643</v>
      </c>
      <c r="F427" s="132" t="s">
        <v>644</v>
      </c>
      <c r="G427" s="133" t="s">
        <v>139</v>
      </c>
      <c r="H427" s="134">
        <v>106.512</v>
      </c>
      <c r="I427" s="135"/>
      <c r="J427" s="136">
        <f>ROUND(I427*H427,2)</f>
        <v>0</v>
      </c>
      <c r="K427" s="137"/>
      <c r="L427" s="32"/>
      <c r="M427" s="138" t="s">
        <v>1</v>
      </c>
      <c r="N427" s="139" t="s">
        <v>38</v>
      </c>
      <c r="P427" s="140">
        <f>O427*H427</f>
        <v>0</v>
      </c>
      <c r="Q427" s="140">
        <v>0</v>
      </c>
      <c r="R427" s="140">
        <f>Q427*H427</f>
        <v>0</v>
      </c>
      <c r="S427" s="140">
        <v>0</v>
      </c>
      <c r="T427" s="141">
        <f>S427*H427</f>
        <v>0</v>
      </c>
      <c r="AR427" s="142" t="s">
        <v>175</v>
      </c>
      <c r="AT427" s="142" t="s">
        <v>136</v>
      </c>
      <c r="AU427" s="142" t="s">
        <v>81</v>
      </c>
      <c r="AY427" s="17" t="s">
        <v>133</v>
      </c>
      <c r="BE427" s="143">
        <f>IF(N427="základní",J427,0)</f>
        <v>0</v>
      </c>
      <c r="BF427" s="143">
        <f>IF(N427="snížená",J427,0)</f>
        <v>0</v>
      </c>
      <c r="BG427" s="143">
        <f>IF(N427="zákl. přenesená",J427,0)</f>
        <v>0</v>
      </c>
      <c r="BH427" s="143">
        <f>IF(N427="sníž. přenesená",J427,0)</f>
        <v>0</v>
      </c>
      <c r="BI427" s="143">
        <f>IF(N427="nulová",J427,0)</f>
        <v>0</v>
      </c>
      <c r="BJ427" s="17" t="s">
        <v>77</v>
      </c>
      <c r="BK427" s="143">
        <f>ROUND(I427*H427,2)</f>
        <v>0</v>
      </c>
      <c r="BL427" s="17" t="s">
        <v>175</v>
      </c>
      <c r="BM427" s="142" t="s">
        <v>645</v>
      </c>
    </row>
    <row r="428" spans="2:65" s="1" customFormat="1" ht="16.5" customHeight="1">
      <c r="B428" s="129"/>
      <c r="C428" s="166" t="s">
        <v>646</v>
      </c>
      <c r="D428" s="166" t="s">
        <v>204</v>
      </c>
      <c r="E428" s="167" t="s">
        <v>647</v>
      </c>
      <c r="F428" s="168" t="s">
        <v>648</v>
      </c>
      <c r="G428" s="169" t="s">
        <v>139</v>
      </c>
      <c r="H428" s="170">
        <v>117.163</v>
      </c>
      <c r="I428" s="171"/>
      <c r="J428" s="172">
        <f>ROUND(I428*H428,2)</f>
        <v>0</v>
      </c>
      <c r="K428" s="173"/>
      <c r="L428" s="174"/>
      <c r="M428" s="175" t="s">
        <v>1</v>
      </c>
      <c r="N428" s="176" t="s">
        <v>38</v>
      </c>
      <c r="P428" s="140">
        <f>O428*H428</f>
        <v>0</v>
      </c>
      <c r="Q428" s="140">
        <v>0</v>
      </c>
      <c r="R428" s="140">
        <f>Q428*H428</f>
        <v>0</v>
      </c>
      <c r="S428" s="140">
        <v>0</v>
      </c>
      <c r="T428" s="141">
        <f>S428*H428</f>
        <v>0</v>
      </c>
      <c r="AR428" s="142" t="s">
        <v>215</v>
      </c>
      <c r="AT428" s="142" t="s">
        <v>204</v>
      </c>
      <c r="AU428" s="142" t="s">
        <v>81</v>
      </c>
      <c r="AY428" s="17" t="s">
        <v>133</v>
      </c>
      <c r="BE428" s="143">
        <f>IF(N428="základní",J428,0)</f>
        <v>0</v>
      </c>
      <c r="BF428" s="143">
        <f>IF(N428="snížená",J428,0)</f>
        <v>0</v>
      </c>
      <c r="BG428" s="143">
        <f>IF(N428="zákl. přenesená",J428,0)</f>
        <v>0</v>
      </c>
      <c r="BH428" s="143">
        <f>IF(N428="sníž. přenesená",J428,0)</f>
        <v>0</v>
      </c>
      <c r="BI428" s="143">
        <f>IF(N428="nulová",J428,0)</f>
        <v>0</v>
      </c>
      <c r="BJ428" s="17" t="s">
        <v>77</v>
      </c>
      <c r="BK428" s="143">
        <f>ROUND(I428*H428,2)</f>
        <v>0</v>
      </c>
      <c r="BL428" s="17" t="s">
        <v>175</v>
      </c>
      <c r="BM428" s="142" t="s">
        <v>649</v>
      </c>
    </row>
    <row r="429" spans="2:65" s="12" customFormat="1">
      <c r="B429" s="144"/>
      <c r="D429" s="145" t="s">
        <v>141</v>
      </c>
      <c r="E429" s="146" t="s">
        <v>1</v>
      </c>
      <c r="F429" s="147" t="s">
        <v>650</v>
      </c>
      <c r="H429" s="148">
        <v>117.163</v>
      </c>
      <c r="I429" s="149"/>
      <c r="L429" s="144"/>
      <c r="M429" s="150"/>
      <c r="T429" s="151"/>
      <c r="AT429" s="146" t="s">
        <v>141</v>
      </c>
      <c r="AU429" s="146" t="s">
        <v>81</v>
      </c>
      <c r="AV429" s="12" t="s">
        <v>81</v>
      </c>
      <c r="AW429" s="12" t="s">
        <v>30</v>
      </c>
      <c r="AX429" s="12" t="s">
        <v>73</v>
      </c>
      <c r="AY429" s="146" t="s">
        <v>133</v>
      </c>
    </row>
    <row r="430" spans="2:65" s="13" customFormat="1">
      <c r="B430" s="152"/>
      <c r="D430" s="145" t="s">
        <v>141</v>
      </c>
      <c r="E430" s="153" t="s">
        <v>1</v>
      </c>
      <c r="F430" s="154" t="s">
        <v>144</v>
      </c>
      <c r="H430" s="155">
        <v>117.163</v>
      </c>
      <c r="I430" s="156"/>
      <c r="L430" s="152"/>
      <c r="M430" s="157"/>
      <c r="T430" s="158"/>
      <c r="AT430" s="153" t="s">
        <v>141</v>
      </c>
      <c r="AU430" s="153" t="s">
        <v>81</v>
      </c>
      <c r="AV430" s="13" t="s">
        <v>140</v>
      </c>
      <c r="AW430" s="13" t="s">
        <v>30</v>
      </c>
      <c r="AX430" s="13" t="s">
        <v>77</v>
      </c>
      <c r="AY430" s="153" t="s">
        <v>133</v>
      </c>
    </row>
    <row r="431" spans="2:65" s="1" customFormat="1" ht="24.2" customHeight="1">
      <c r="B431" s="129"/>
      <c r="C431" s="130" t="s">
        <v>406</v>
      </c>
      <c r="D431" s="130" t="s">
        <v>136</v>
      </c>
      <c r="E431" s="131" t="s">
        <v>651</v>
      </c>
      <c r="F431" s="132" t="s">
        <v>652</v>
      </c>
      <c r="G431" s="133" t="s">
        <v>242</v>
      </c>
      <c r="H431" s="134">
        <v>53.48</v>
      </c>
      <c r="I431" s="135"/>
      <c r="J431" s="136">
        <f>ROUND(I431*H431,2)</f>
        <v>0</v>
      </c>
      <c r="K431" s="137"/>
      <c r="L431" s="32"/>
      <c r="M431" s="138" t="s">
        <v>1</v>
      </c>
      <c r="N431" s="139" t="s">
        <v>38</v>
      </c>
      <c r="P431" s="140">
        <f>O431*H431</f>
        <v>0</v>
      </c>
      <c r="Q431" s="140">
        <v>0</v>
      </c>
      <c r="R431" s="140">
        <f>Q431*H431</f>
        <v>0</v>
      </c>
      <c r="S431" s="140">
        <v>0</v>
      </c>
      <c r="T431" s="141">
        <f>S431*H431</f>
        <v>0</v>
      </c>
      <c r="AR431" s="142" t="s">
        <v>175</v>
      </c>
      <c r="AT431" s="142" t="s">
        <v>136</v>
      </c>
      <c r="AU431" s="142" t="s">
        <v>81</v>
      </c>
      <c r="AY431" s="17" t="s">
        <v>133</v>
      </c>
      <c r="BE431" s="143">
        <f>IF(N431="základní",J431,0)</f>
        <v>0</v>
      </c>
      <c r="BF431" s="143">
        <f>IF(N431="snížená",J431,0)</f>
        <v>0</v>
      </c>
      <c r="BG431" s="143">
        <f>IF(N431="zákl. přenesená",J431,0)</f>
        <v>0</v>
      </c>
      <c r="BH431" s="143">
        <f>IF(N431="sníž. přenesená",J431,0)</f>
        <v>0</v>
      </c>
      <c r="BI431" s="143">
        <f>IF(N431="nulová",J431,0)</f>
        <v>0</v>
      </c>
      <c r="BJ431" s="17" t="s">
        <v>77</v>
      </c>
      <c r="BK431" s="143">
        <f>ROUND(I431*H431,2)</f>
        <v>0</v>
      </c>
      <c r="BL431" s="17" t="s">
        <v>175</v>
      </c>
      <c r="BM431" s="142" t="s">
        <v>653</v>
      </c>
    </row>
    <row r="432" spans="2:65" s="12" customFormat="1">
      <c r="B432" s="144"/>
      <c r="D432" s="145" t="s">
        <v>141</v>
      </c>
      <c r="E432" s="146" t="s">
        <v>1</v>
      </c>
      <c r="F432" s="147" t="s">
        <v>654</v>
      </c>
      <c r="H432" s="148">
        <v>53.48</v>
      </c>
      <c r="I432" s="149"/>
      <c r="L432" s="144"/>
      <c r="M432" s="150"/>
      <c r="T432" s="151"/>
      <c r="AT432" s="146" t="s">
        <v>141</v>
      </c>
      <c r="AU432" s="146" t="s">
        <v>81</v>
      </c>
      <c r="AV432" s="12" t="s">
        <v>81</v>
      </c>
      <c r="AW432" s="12" t="s">
        <v>30</v>
      </c>
      <c r="AX432" s="12" t="s">
        <v>73</v>
      </c>
      <c r="AY432" s="146" t="s">
        <v>133</v>
      </c>
    </row>
    <row r="433" spans="2:65" s="13" customFormat="1">
      <c r="B433" s="152"/>
      <c r="D433" s="145" t="s">
        <v>141</v>
      </c>
      <c r="E433" s="153" t="s">
        <v>1</v>
      </c>
      <c r="F433" s="154" t="s">
        <v>144</v>
      </c>
      <c r="H433" s="155">
        <v>53.48</v>
      </c>
      <c r="I433" s="156"/>
      <c r="L433" s="152"/>
      <c r="M433" s="157"/>
      <c r="T433" s="158"/>
      <c r="AT433" s="153" t="s">
        <v>141</v>
      </c>
      <c r="AU433" s="153" t="s">
        <v>81</v>
      </c>
      <c r="AV433" s="13" t="s">
        <v>140</v>
      </c>
      <c r="AW433" s="13" t="s">
        <v>30</v>
      </c>
      <c r="AX433" s="13" t="s">
        <v>77</v>
      </c>
      <c r="AY433" s="153" t="s">
        <v>133</v>
      </c>
    </row>
    <row r="434" spans="2:65" s="1" customFormat="1" ht="24.2" customHeight="1">
      <c r="B434" s="129"/>
      <c r="C434" s="166" t="s">
        <v>655</v>
      </c>
      <c r="D434" s="166" t="s">
        <v>204</v>
      </c>
      <c r="E434" s="167" t="s">
        <v>656</v>
      </c>
      <c r="F434" s="168" t="s">
        <v>657</v>
      </c>
      <c r="G434" s="169" t="s">
        <v>242</v>
      </c>
      <c r="H434" s="170">
        <v>56.154000000000003</v>
      </c>
      <c r="I434" s="171"/>
      <c r="J434" s="172">
        <f>ROUND(I434*H434,2)</f>
        <v>0</v>
      </c>
      <c r="K434" s="173"/>
      <c r="L434" s="174"/>
      <c r="M434" s="175" t="s">
        <v>1</v>
      </c>
      <c r="N434" s="176" t="s">
        <v>38</v>
      </c>
      <c r="P434" s="140">
        <f>O434*H434</f>
        <v>0</v>
      </c>
      <c r="Q434" s="140">
        <v>0</v>
      </c>
      <c r="R434" s="140">
        <f>Q434*H434</f>
        <v>0</v>
      </c>
      <c r="S434" s="140">
        <v>0</v>
      </c>
      <c r="T434" s="141">
        <f>S434*H434</f>
        <v>0</v>
      </c>
      <c r="AR434" s="142" t="s">
        <v>215</v>
      </c>
      <c r="AT434" s="142" t="s">
        <v>204</v>
      </c>
      <c r="AU434" s="142" t="s">
        <v>81</v>
      </c>
      <c r="AY434" s="17" t="s">
        <v>133</v>
      </c>
      <c r="BE434" s="143">
        <f>IF(N434="základní",J434,0)</f>
        <v>0</v>
      </c>
      <c r="BF434" s="143">
        <f>IF(N434="snížená",J434,0)</f>
        <v>0</v>
      </c>
      <c r="BG434" s="143">
        <f>IF(N434="zákl. přenesená",J434,0)</f>
        <v>0</v>
      </c>
      <c r="BH434" s="143">
        <f>IF(N434="sníž. přenesená",J434,0)</f>
        <v>0</v>
      </c>
      <c r="BI434" s="143">
        <f>IF(N434="nulová",J434,0)</f>
        <v>0</v>
      </c>
      <c r="BJ434" s="17" t="s">
        <v>77</v>
      </c>
      <c r="BK434" s="143">
        <f>ROUND(I434*H434,2)</f>
        <v>0</v>
      </c>
      <c r="BL434" s="17" t="s">
        <v>175</v>
      </c>
      <c r="BM434" s="142" t="s">
        <v>658</v>
      </c>
    </row>
    <row r="435" spans="2:65" s="12" customFormat="1">
      <c r="B435" s="144"/>
      <c r="D435" s="145" t="s">
        <v>141</v>
      </c>
      <c r="E435" s="146" t="s">
        <v>1</v>
      </c>
      <c r="F435" s="147" t="s">
        <v>659</v>
      </c>
      <c r="H435" s="148">
        <v>56.154000000000003</v>
      </c>
      <c r="I435" s="149"/>
      <c r="L435" s="144"/>
      <c r="M435" s="150"/>
      <c r="T435" s="151"/>
      <c r="AT435" s="146" t="s">
        <v>141</v>
      </c>
      <c r="AU435" s="146" t="s">
        <v>81</v>
      </c>
      <c r="AV435" s="12" t="s">
        <v>81</v>
      </c>
      <c r="AW435" s="12" t="s">
        <v>30</v>
      </c>
      <c r="AX435" s="12" t="s">
        <v>73</v>
      </c>
      <c r="AY435" s="146" t="s">
        <v>133</v>
      </c>
    </row>
    <row r="436" spans="2:65" s="13" customFormat="1">
      <c r="B436" s="152"/>
      <c r="D436" s="145" t="s">
        <v>141</v>
      </c>
      <c r="E436" s="153" t="s">
        <v>1</v>
      </c>
      <c r="F436" s="154" t="s">
        <v>144</v>
      </c>
      <c r="H436" s="155">
        <v>56.154000000000003</v>
      </c>
      <c r="I436" s="156"/>
      <c r="L436" s="152"/>
      <c r="M436" s="157"/>
      <c r="T436" s="158"/>
      <c r="AT436" s="153" t="s">
        <v>141</v>
      </c>
      <c r="AU436" s="153" t="s">
        <v>81</v>
      </c>
      <c r="AV436" s="13" t="s">
        <v>140</v>
      </c>
      <c r="AW436" s="13" t="s">
        <v>30</v>
      </c>
      <c r="AX436" s="13" t="s">
        <v>77</v>
      </c>
      <c r="AY436" s="153" t="s">
        <v>133</v>
      </c>
    </row>
    <row r="437" spans="2:65" s="1" customFormat="1" ht="16.5" customHeight="1">
      <c r="B437" s="129"/>
      <c r="C437" s="130" t="s">
        <v>410</v>
      </c>
      <c r="D437" s="130" t="s">
        <v>136</v>
      </c>
      <c r="E437" s="131" t="s">
        <v>660</v>
      </c>
      <c r="F437" s="132" t="s">
        <v>661</v>
      </c>
      <c r="G437" s="133" t="s">
        <v>147</v>
      </c>
      <c r="H437" s="134">
        <v>30</v>
      </c>
      <c r="I437" s="135"/>
      <c r="J437" s="136">
        <f t="shared" ref="J437:J442" si="30">ROUND(I437*H437,2)</f>
        <v>0</v>
      </c>
      <c r="K437" s="137"/>
      <c r="L437" s="32"/>
      <c r="M437" s="138" t="s">
        <v>1</v>
      </c>
      <c r="N437" s="139" t="s">
        <v>38</v>
      </c>
      <c r="P437" s="140">
        <f t="shared" ref="P437:P442" si="31">O437*H437</f>
        <v>0</v>
      </c>
      <c r="Q437" s="140">
        <v>0</v>
      </c>
      <c r="R437" s="140">
        <f t="shared" ref="R437:R442" si="32">Q437*H437</f>
        <v>0</v>
      </c>
      <c r="S437" s="140">
        <v>0</v>
      </c>
      <c r="T437" s="141">
        <f t="shared" ref="T437:T442" si="33">S437*H437</f>
        <v>0</v>
      </c>
      <c r="AR437" s="142" t="s">
        <v>175</v>
      </c>
      <c r="AT437" s="142" t="s">
        <v>136</v>
      </c>
      <c r="AU437" s="142" t="s">
        <v>81</v>
      </c>
      <c r="AY437" s="17" t="s">
        <v>133</v>
      </c>
      <c r="BE437" s="143">
        <f t="shared" ref="BE437:BE442" si="34">IF(N437="základní",J437,0)</f>
        <v>0</v>
      </c>
      <c r="BF437" s="143">
        <f t="shared" ref="BF437:BF442" si="35">IF(N437="snížená",J437,0)</f>
        <v>0</v>
      </c>
      <c r="BG437" s="143">
        <f t="shared" ref="BG437:BG442" si="36">IF(N437="zákl. přenesená",J437,0)</f>
        <v>0</v>
      </c>
      <c r="BH437" s="143">
        <f t="shared" ref="BH437:BH442" si="37">IF(N437="sníž. přenesená",J437,0)</f>
        <v>0</v>
      </c>
      <c r="BI437" s="143">
        <f t="shared" ref="BI437:BI442" si="38">IF(N437="nulová",J437,0)</f>
        <v>0</v>
      </c>
      <c r="BJ437" s="17" t="s">
        <v>77</v>
      </c>
      <c r="BK437" s="143">
        <f t="shared" ref="BK437:BK442" si="39">ROUND(I437*H437,2)</f>
        <v>0</v>
      </c>
      <c r="BL437" s="17" t="s">
        <v>175</v>
      </c>
      <c r="BM437" s="142" t="s">
        <v>662</v>
      </c>
    </row>
    <row r="438" spans="2:65" s="1" customFormat="1" ht="21.75" customHeight="1">
      <c r="B438" s="129"/>
      <c r="C438" s="130" t="s">
        <v>663</v>
      </c>
      <c r="D438" s="130" t="s">
        <v>136</v>
      </c>
      <c r="E438" s="131" t="s">
        <v>664</v>
      </c>
      <c r="F438" s="132" t="s">
        <v>665</v>
      </c>
      <c r="G438" s="133" t="s">
        <v>147</v>
      </c>
      <c r="H438" s="134">
        <v>24</v>
      </c>
      <c r="I438" s="135"/>
      <c r="J438" s="136">
        <f t="shared" si="30"/>
        <v>0</v>
      </c>
      <c r="K438" s="137"/>
      <c r="L438" s="32"/>
      <c r="M438" s="138" t="s">
        <v>1</v>
      </c>
      <c r="N438" s="139" t="s">
        <v>38</v>
      </c>
      <c r="P438" s="140">
        <f t="shared" si="31"/>
        <v>0</v>
      </c>
      <c r="Q438" s="140">
        <v>0</v>
      </c>
      <c r="R438" s="140">
        <f t="shared" si="32"/>
        <v>0</v>
      </c>
      <c r="S438" s="140">
        <v>0</v>
      </c>
      <c r="T438" s="141">
        <f t="shared" si="33"/>
        <v>0</v>
      </c>
      <c r="AR438" s="142" t="s">
        <v>175</v>
      </c>
      <c r="AT438" s="142" t="s">
        <v>136</v>
      </c>
      <c r="AU438" s="142" t="s">
        <v>81</v>
      </c>
      <c r="AY438" s="17" t="s">
        <v>133</v>
      </c>
      <c r="BE438" s="143">
        <f t="shared" si="34"/>
        <v>0</v>
      </c>
      <c r="BF438" s="143">
        <f t="shared" si="35"/>
        <v>0</v>
      </c>
      <c r="BG438" s="143">
        <f t="shared" si="36"/>
        <v>0</v>
      </c>
      <c r="BH438" s="143">
        <f t="shared" si="37"/>
        <v>0</v>
      </c>
      <c r="BI438" s="143">
        <f t="shared" si="38"/>
        <v>0</v>
      </c>
      <c r="BJ438" s="17" t="s">
        <v>77</v>
      </c>
      <c r="BK438" s="143">
        <f t="shared" si="39"/>
        <v>0</v>
      </c>
      <c r="BL438" s="17" t="s">
        <v>175</v>
      </c>
      <c r="BM438" s="142" t="s">
        <v>666</v>
      </c>
    </row>
    <row r="439" spans="2:65" s="1" customFormat="1" ht="16.5" customHeight="1">
      <c r="B439" s="129"/>
      <c r="C439" s="130" t="s">
        <v>413</v>
      </c>
      <c r="D439" s="130" t="s">
        <v>136</v>
      </c>
      <c r="E439" s="131" t="s">
        <v>667</v>
      </c>
      <c r="F439" s="132" t="s">
        <v>668</v>
      </c>
      <c r="G439" s="133" t="s">
        <v>242</v>
      </c>
      <c r="H439" s="134">
        <v>16</v>
      </c>
      <c r="I439" s="135"/>
      <c r="J439" s="136">
        <f t="shared" si="30"/>
        <v>0</v>
      </c>
      <c r="K439" s="137"/>
      <c r="L439" s="32"/>
      <c r="M439" s="138" t="s">
        <v>1</v>
      </c>
      <c r="N439" s="139" t="s">
        <v>38</v>
      </c>
      <c r="P439" s="140">
        <f t="shared" si="31"/>
        <v>0</v>
      </c>
      <c r="Q439" s="140">
        <v>0</v>
      </c>
      <c r="R439" s="140">
        <f t="shared" si="32"/>
        <v>0</v>
      </c>
      <c r="S439" s="140">
        <v>0</v>
      </c>
      <c r="T439" s="141">
        <f t="shared" si="33"/>
        <v>0</v>
      </c>
      <c r="AR439" s="142" t="s">
        <v>175</v>
      </c>
      <c r="AT439" s="142" t="s">
        <v>136</v>
      </c>
      <c r="AU439" s="142" t="s">
        <v>81</v>
      </c>
      <c r="AY439" s="17" t="s">
        <v>133</v>
      </c>
      <c r="BE439" s="143">
        <f t="shared" si="34"/>
        <v>0</v>
      </c>
      <c r="BF439" s="143">
        <f t="shared" si="35"/>
        <v>0</v>
      </c>
      <c r="BG439" s="143">
        <f t="shared" si="36"/>
        <v>0</v>
      </c>
      <c r="BH439" s="143">
        <f t="shared" si="37"/>
        <v>0</v>
      </c>
      <c r="BI439" s="143">
        <f t="shared" si="38"/>
        <v>0</v>
      </c>
      <c r="BJ439" s="17" t="s">
        <v>77</v>
      </c>
      <c r="BK439" s="143">
        <f t="shared" si="39"/>
        <v>0</v>
      </c>
      <c r="BL439" s="17" t="s">
        <v>175</v>
      </c>
      <c r="BM439" s="142" t="s">
        <v>669</v>
      </c>
    </row>
    <row r="440" spans="2:65" s="1" customFormat="1" ht="16.5" customHeight="1">
      <c r="B440" s="129"/>
      <c r="C440" s="130" t="s">
        <v>670</v>
      </c>
      <c r="D440" s="130" t="s">
        <v>136</v>
      </c>
      <c r="E440" s="131" t="s">
        <v>671</v>
      </c>
      <c r="F440" s="132" t="s">
        <v>672</v>
      </c>
      <c r="G440" s="133" t="s">
        <v>242</v>
      </c>
      <c r="H440" s="134">
        <v>52.6</v>
      </c>
      <c r="I440" s="135"/>
      <c r="J440" s="136">
        <f t="shared" si="30"/>
        <v>0</v>
      </c>
      <c r="K440" s="137"/>
      <c r="L440" s="32"/>
      <c r="M440" s="138" t="s">
        <v>1</v>
      </c>
      <c r="N440" s="139" t="s">
        <v>38</v>
      </c>
      <c r="P440" s="140">
        <f t="shared" si="31"/>
        <v>0</v>
      </c>
      <c r="Q440" s="140">
        <v>0</v>
      </c>
      <c r="R440" s="140">
        <f t="shared" si="32"/>
        <v>0</v>
      </c>
      <c r="S440" s="140">
        <v>0</v>
      </c>
      <c r="T440" s="141">
        <f t="shared" si="33"/>
        <v>0</v>
      </c>
      <c r="AR440" s="142" t="s">
        <v>175</v>
      </c>
      <c r="AT440" s="142" t="s">
        <v>136</v>
      </c>
      <c r="AU440" s="142" t="s">
        <v>81</v>
      </c>
      <c r="AY440" s="17" t="s">
        <v>133</v>
      </c>
      <c r="BE440" s="143">
        <f t="shared" si="34"/>
        <v>0</v>
      </c>
      <c r="BF440" s="143">
        <f t="shared" si="35"/>
        <v>0</v>
      </c>
      <c r="BG440" s="143">
        <f t="shared" si="36"/>
        <v>0</v>
      </c>
      <c r="BH440" s="143">
        <f t="shared" si="37"/>
        <v>0</v>
      </c>
      <c r="BI440" s="143">
        <f t="shared" si="38"/>
        <v>0</v>
      </c>
      <c r="BJ440" s="17" t="s">
        <v>77</v>
      </c>
      <c r="BK440" s="143">
        <f t="shared" si="39"/>
        <v>0</v>
      </c>
      <c r="BL440" s="17" t="s">
        <v>175</v>
      </c>
      <c r="BM440" s="142" t="s">
        <v>673</v>
      </c>
    </row>
    <row r="441" spans="2:65" s="1" customFormat="1" ht="16.5" customHeight="1">
      <c r="B441" s="129"/>
      <c r="C441" s="130" t="s">
        <v>417</v>
      </c>
      <c r="D441" s="130" t="s">
        <v>136</v>
      </c>
      <c r="E441" s="131" t="s">
        <v>674</v>
      </c>
      <c r="F441" s="132" t="s">
        <v>675</v>
      </c>
      <c r="G441" s="133" t="s">
        <v>242</v>
      </c>
      <c r="H441" s="134">
        <v>78</v>
      </c>
      <c r="I441" s="135"/>
      <c r="J441" s="136">
        <f t="shared" si="30"/>
        <v>0</v>
      </c>
      <c r="K441" s="137"/>
      <c r="L441" s="32"/>
      <c r="M441" s="138" t="s">
        <v>1</v>
      </c>
      <c r="N441" s="139" t="s">
        <v>38</v>
      </c>
      <c r="P441" s="140">
        <f t="shared" si="31"/>
        <v>0</v>
      </c>
      <c r="Q441" s="140">
        <v>0</v>
      </c>
      <c r="R441" s="140">
        <f t="shared" si="32"/>
        <v>0</v>
      </c>
      <c r="S441" s="140">
        <v>0</v>
      </c>
      <c r="T441" s="141">
        <f t="shared" si="33"/>
        <v>0</v>
      </c>
      <c r="AR441" s="142" t="s">
        <v>175</v>
      </c>
      <c r="AT441" s="142" t="s">
        <v>136</v>
      </c>
      <c r="AU441" s="142" t="s">
        <v>81</v>
      </c>
      <c r="AY441" s="17" t="s">
        <v>133</v>
      </c>
      <c r="BE441" s="143">
        <f t="shared" si="34"/>
        <v>0</v>
      </c>
      <c r="BF441" s="143">
        <f t="shared" si="35"/>
        <v>0</v>
      </c>
      <c r="BG441" s="143">
        <f t="shared" si="36"/>
        <v>0</v>
      </c>
      <c r="BH441" s="143">
        <f t="shared" si="37"/>
        <v>0</v>
      </c>
      <c r="BI441" s="143">
        <f t="shared" si="38"/>
        <v>0</v>
      </c>
      <c r="BJ441" s="17" t="s">
        <v>77</v>
      </c>
      <c r="BK441" s="143">
        <f t="shared" si="39"/>
        <v>0</v>
      </c>
      <c r="BL441" s="17" t="s">
        <v>175</v>
      </c>
      <c r="BM441" s="142" t="s">
        <v>676</v>
      </c>
    </row>
    <row r="442" spans="2:65" s="1" customFormat="1" ht="24.2" customHeight="1">
      <c r="B442" s="129"/>
      <c r="C442" s="130" t="s">
        <v>677</v>
      </c>
      <c r="D442" s="130" t="s">
        <v>136</v>
      </c>
      <c r="E442" s="131" t="s">
        <v>678</v>
      </c>
      <c r="F442" s="132" t="s">
        <v>679</v>
      </c>
      <c r="G442" s="133" t="s">
        <v>263</v>
      </c>
      <c r="H442" s="134">
        <v>2.887</v>
      </c>
      <c r="I442" s="135"/>
      <c r="J442" s="136">
        <f t="shared" si="30"/>
        <v>0</v>
      </c>
      <c r="K442" s="137"/>
      <c r="L442" s="32"/>
      <c r="M442" s="138" t="s">
        <v>1</v>
      </c>
      <c r="N442" s="139" t="s">
        <v>38</v>
      </c>
      <c r="P442" s="140">
        <f t="shared" si="31"/>
        <v>0</v>
      </c>
      <c r="Q442" s="140">
        <v>0</v>
      </c>
      <c r="R442" s="140">
        <f t="shared" si="32"/>
        <v>0</v>
      </c>
      <c r="S442" s="140">
        <v>0</v>
      </c>
      <c r="T442" s="141">
        <f t="shared" si="33"/>
        <v>0</v>
      </c>
      <c r="AR442" s="142" t="s">
        <v>175</v>
      </c>
      <c r="AT442" s="142" t="s">
        <v>136</v>
      </c>
      <c r="AU442" s="142" t="s">
        <v>81</v>
      </c>
      <c r="AY442" s="17" t="s">
        <v>133</v>
      </c>
      <c r="BE442" s="143">
        <f t="shared" si="34"/>
        <v>0</v>
      </c>
      <c r="BF442" s="143">
        <f t="shared" si="35"/>
        <v>0</v>
      </c>
      <c r="BG442" s="143">
        <f t="shared" si="36"/>
        <v>0</v>
      </c>
      <c r="BH442" s="143">
        <f t="shared" si="37"/>
        <v>0</v>
      </c>
      <c r="BI442" s="143">
        <f t="shared" si="38"/>
        <v>0</v>
      </c>
      <c r="BJ442" s="17" t="s">
        <v>77</v>
      </c>
      <c r="BK442" s="143">
        <f t="shared" si="39"/>
        <v>0</v>
      </c>
      <c r="BL442" s="17" t="s">
        <v>175</v>
      </c>
      <c r="BM442" s="142" t="s">
        <v>680</v>
      </c>
    </row>
    <row r="443" spans="2:65" s="11" customFormat="1" ht="22.9" customHeight="1">
      <c r="B443" s="117"/>
      <c r="D443" s="118" t="s">
        <v>72</v>
      </c>
      <c r="E443" s="127" t="s">
        <v>681</v>
      </c>
      <c r="F443" s="127" t="s">
        <v>682</v>
      </c>
      <c r="I443" s="120"/>
      <c r="J443" s="128">
        <f>BK443</f>
        <v>0</v>
      </c>
      <c r="L443" s="117"/>
      <c r="M443" s="122"/>
      <c r="P443" s="123">
        <f>SUM(P444:P449)</f>
        <v>0</v>
      </c>
      <c r="R443" s="123">
        <f>SUM(R444:R449)</f>
        <v>0</v>
      </c>
      <c r="T443" s="124">
        <f>SUM(T444:T449)</f>
        <v>0</v>
      </c>
      <c r="AR443" s="118" t="s">
        <v>81</v>
      </c>
      <c r="AT443" s="125" t="s">
        <v>72</v>
      </c>
      <c r="AU443" s="125" t="s">
        <v>77</v>
      </c>
      <c r="AY443" s="118" t="s">
        <v>133</v>
      </c>
      <c r="BK443" s="126">
        <f>SUM(BK444:BK449)</f>
        <v>0</v>
      </c>
    </row>
    <row r="444" spans="2:65" s="1" customFormat="1" ht="24.2" customHeight="1">
      <c r="B444" s="129"/>
      <c r="C444" s="130" t="s">
        <v>420</v>
      </c>
      <c r="D444" s="130" t="s">
        <v>136</v>
      </c>
      <c r="E444" s="131" t="s">
        <v>683</v>
      </c>
      <c r="F444" s="132" t="s">
        <v>684</v>
      </c>
      <c r="G444" s="133" t="s">
        <v>139</v>
      </c>
      <c r="H444" s="134">
        <v>6</v>
      </c>
      <c r="I444" s="135"/>
      <c r="J444" s="136">
        <f>ROUND(I444*H444,2)</f>
        <v>0</v>
      </c>
      <c r="K444" s="137"/>
      <c r="L444" s="32"/>
      <c r="M444" s="138" t="s">
        <v>1</v>
      </c>
      <c r="N444" s="139" t="s">
        <v>38</v>
      </c>
      <c r="P444" s="140">
        <f>O444*H444</f>
        <v>0</v>
      </c>
      <c r="Q444" s="140">
        <v>0</v>
      </c>
      <c r="R444" s="140">
        <f>Q444*H444</f>
        <v>0</v>
      </c>
      <c r="S444" s="140">
        <v>0</v>
      </c>
      <c r="T444" s="141">
        <f>S444*H444</f>
        <v>0</v>
      </c>
      <c r="AR444" s="142" t="s">
        <v>175</v>
      </c>
      <c r="AT444" s="142" t="s">
        <v>136</v>
      </c>
      <c r="AU444" s="142" t="s">
        <v>81</v>
      </c>
      <c r="AY444" s="17" t="s">
        <v>133</v>
      </c>
      <c r="BE444" s="143">
        <f>IF(N444="základní",J444,0)</f>
        <v>0</v>
      </c>
      <c r="BF444" s="143">
        <f>IF(N444="snížená",J444,0)</f>
        <v>0</v>
      </c>
      <c r="BG444" s="143">
        <f>IF(N444="zákl. přenesená",J444,0)</f>
        <v>0</v>
      </c>
      <c r="BH444" s="143">
        <f>IF(N444="sníž. přenesená",J444,0)</f>
        <v>0</v>
      </c>
      <c r="BI444" s="143">
        <f>IF(N444="nulová",J444,0)</f>
        <v>0</v>
      </c>
      <c r="BJ444" s="17" t="s">
        <v>77</v>
      </c>
      <c r="BK444" s="143">
        <f>ROUND(I444*H444,2)</f>
        <v>0</v>
      </c>
      <c r="BL444" s="17" t="s">
        <v>175</v>
      </c>
      <c r="BM444" s="142" t="s">
        <v>685</v>
      </c>
    </row>
    <row r="445" spans="2:65" s="12" customFormat="1">
      <c r="B445" s="144"/>
      <c r="D445" s="145" t="s">
        <v>141</v>
      </c>
      <c r="E445" s="146" t="s">
        <v>1</v>
      </c>
      <c r="F445" s="147" t="s">
        <v>686</v>
      </c>
      <c r="H445" s="148">
        <v>6</v>
      </c>
      <c r="I445" s="149"/>
      <c r="L445" s="144"/>
      <c r="M445" s="150"/>
      <c r="T445" s="151"/>
      <c r="AT445" s="146" t="s">
        <v>141</v>
      </c>
      <c r="AU445" s="146" t="s">
        <v>81</v>
      </c>
      <c r="AV445" s="12" t="s">
        <v>81</v>
      </c>
      <c r="AW445" s="12" t="s">
        <v>30</v>
      </c>
      <c r="AX445" s="12" t="s">
        <v>73</v>
      </c>
      <c r="AY445" s="146" t="s">
        <v>133</v>
      </c>
    </row>
    <row r="446" spans="2:65" s="13" customFormat="1">
      <c r="B446" s="152"/>
      <c r="D446" s="145" t="s">
        <v>141</v>
      </c>
      <c r="E446" s="153" t="s">
        <v>1</v>
      </c>
      <c r="F446" s="154" t="s">
        <v>144</v>
      </c>
      <c r="H446" s="155">
        <v>6</v>
      </c>
      <c r="I446" s="156"/>
      <c r="L446" s="152"/>
      <c r="M446" s="157"/>
      <c r="T446" s="158"/>
      <c r="AT446" s="153" t="s">
        <v>141</v>
      </c>
      <c r="AU446" s="153" t="s">
        <v>81</v>
      </c>
      <c r="AV446" s="13" t="s">
        <v>140</v>
      </c>
      <c r="AW446" s="13" t="s">
        <v>30</v>
      </c>
      <c r="AX446" s="13" t="s">
        <v>77</v>
      </c>
      <c r="AY446" s="153" t="s">
        <v>133</v>
      </c>
    </row>
    <row r="447" spans="2:65" s="1" customFormat="1" ht="24.2" customHeight="1">
      <c r="B447" s="129"/>
      <c r="C447" s="130" t="s">
        <v>687</v>
      </c>
      <c r="D447" s="130" t="s">
        <v>136</v>
      </c>
      <c r="E447" s="131" t="s">
        <v>688</v>
      </c>
      <c r="F447" s="132" t="s">
        <v>689</v>
      </c>
      <c r="G447" s="133" t="s">
        <v>139</v>
      </c>
      <c r="H447" s="134">
        <v>12</v>
      </c>
      <c r="I447" s="135"/>
      <c r="J447" s="136">
        <f>ROUND(I447*H447,2)</f>
        <v>0</v>
      </c>
      <c r="K447" s="137"/>
      <c r="L447" s="32"/>
      <c r="M447" s="138" t="s">
        <v>1</v>
      </c>
      <c r="N447" s="139" t="s">
        <v>38</v>
      </c>
      <c r="P447" s="140">
        <f>O447*H447</f>
        <v>0</v>
      </c>
      <c r="Q447" s="140">
        <v>0</v>
      </c>
      <c r="R447" s="140">
        <f>Q447*H447</f>
        <v>0</v>
      </c>
      <c r="S447" s="140">
        <v>0</v>
      </c>
      <c r="T447" s="141">
        <f>S447*H447</f>
        <v>0</v>
      </c>
      <c r="AR447" s="142" t="s">
        <v>175</v>
      </c>
      <c r="AT447" s="142" t="s">
        <v>136</v>
      </c>
      <c r="AU447" s="142" t="s">
        <v>81</v>
      </c>
      <c r="AY447" s="17" t="s">
        <v>133</v>
      </c>
      <c r="BE447" s="143">
        <f>IF(N447="základní",J447,0)</f>
        <v>0</v>
      </c>
      <c r="BF447" s="143">
        <f>IF(N447="snížená",J447,0)</f>
        <v>0</v>
      </c>
      <c r="BG447" s="143">
        <f>IF(N447="zákl. přenesená",J447,0)</f>
        <v>0</v>
      </c>
      <c r="BH447" s="143">
        <f>IF(N447="sníž. přenesená",J447,0)</f>
        <v>0</v>
      </c>
      <c r="BI447" s="143">
        <f>IF(N447="nulová",J447,0)</f>
        <v>0</v>
      </c>
      <c r="BJ447" s="17" t="s">
        <v>77</v>
      </c>
      <c r="BK447" s="143">
        <f>ROUND(I447*H447,2)</f>
        <v>0</v>
      </c>
      <c r="BL447" s="17" t="s">
        <v>175</v>
      </c>
      <c r="BM447" s="142" t="s">
        <v>690</v>
      </c>
    </row>
    <row r="448" spans="2:65" s="12" customFormat="1">
      <c r="B448" s="144"/>
      <c r="D448" s="145" t="s">
        <v>141</v>
      </c>
      <c r="E448" s="146" t="s">
        <v>1</v>
      </c>
      <c r="F448" s="147" t="s">
        <v>691</v>
      </c>
      <c r="H448" s="148">
        <v>12</v>
      </c>
      <c r="I448" s="149"/>
      <c r="L448" s="144"/>
      <c r="M448" s="150"/>
      <c r="T448" s="151"/>
      <c r="AT448" s="146" t="s">
        <v>141</v>
      </c>
      <c r="AU448" s="146" t="s">
        <v>81</v>
      </c>
      <c r="AV448" s="12" t="s">
        <v>81</v>
      </c>
      <c r="AW448" s="12" t="s">
        <v>30</v>
      </c>
      <c r="AX448" s="12" t="s">
        <v>73</v>
      </c>
      <c r="AY448" s="146" t="s">
        <v>133</v>
      </c>
    </row>
    <row r="449" spans="2:65" s="13" customFormat="1">
      <c r="B449" s="152"/>
      <c r="D449" s="145" t="s">
        <v>141</v>
      </c>
      <c r="E449" s="153" t="s">
        <v>1</v>
      </c>
      <c r="F449" s="154" t="s">
        <v>144</v>
      </c>
      <c r="H449" s="155">
        <v>12</v>
      </c>
      <c r="I449" s="156"/>
      <c r="L449" s="152"/>
      <c r="M449" s="157"/>
      <c r="T449" s="158"/>
      <c r="AT449" s="153" t="s">
        <v>141</v>
      </c>
      <c r="AU449" s="153" t="s">
        <v>81</v>
      </c>
      <c r="AV449" s="13" t="s">
        <v>140</v>
      </c>
      <c r="AW449" s="13" t="s">
        <v>30</v>
      </c>
      <c r="AX449" s="13" t="s">
        <v>77</v>
      </c>
      <c r="AY449" s="153" t="s">
        <v>133</v>
      </c>
    </row>
    <row r="450" spans="2:65" s="11" customFormat="1" ht="22.9" customHeight="1">
      <c r="B450" s="117"/>
      <c r="D450" s="118" t="s">
        <v>72</v>
      </c>
      <c r="E450" s="127" t="s">
        <v>692</v>
      </c>
      <c r="F450" s="127" t="s">
        <v>693</v>
      </c>
      <c r="I450" s="120"/>
      <c r="J450" s="128">
        <f>BK450</f>
        <v>0</v>
      </c>
      <c r="L450" s="117"/>
      <c r="M450" s="122"/>
      <c r="P450" s="123">
        <f>SUM(P451:P457)</f>
        <v>0</v>
      </c>
      <c r="R450" s="123">
        <f>SUM(R451:R457)</f>
        <v>0</v>
      </c>
      <c r="T450" s="124">
        <f>SUM(T451:T457)</f>
        <v>0</v>
      </c>
      <c r="AR450" s="118" t="s">
        <v>81</v>
      </c>
      <c r="AT450" s="125" t="s">
        <v>72</v>
      </c>
      <c r="AU450" s="125" t="s">
        <v>77</v>
      </c>
      <c r="AY450" s="118" t="s">
        <v>133</v>
      </c>
      <c r="BK450" s="126">
        <f>SUM(BK451:BK457)</f>
        <v>0</v>
      </c>
    </row>
    <row r="451" spans="2:65" s="1" customFormat="1" ht="24.2" customHeight="1">
      <c r="B451" s="129"/>
      <c r="C451" s="130" t="s">
        <v>424</v>
      </c>
      <c r="D451" s="130" t="s">
        <v>136</v>
      </c>
      <c r="E451" s="131" t="s">
        <v>694</v>
      </c>
      <c r="F451" s="132" t="s">
        <v>695</v>
      </c>
      <c r="G451" s="133" t="s">
        <v>139</v>
      </c>
      <c r="H451" s="134">
        <v>381.26400000000001</v>
      </c>
      <c r="I451" s="135"/>
      <c r="J451" s="136">
        <f>ROUND(I451*H451,2)</f>
        <v>0</v>
      </c>
      <c r="K451" s="137"/>
      <c r="L451" s="32"/>
      <c r="M451" s="138" t="s">
        <v>1</v>
      </c>
      <c r="N451" s="139" t="s">
        <v>38</v>
      </c>
      <c r="P451" s="140">
        <f>O451*H451</f>
        <v>0</v>
      </c>
      <c r="Q451" s="140">
        <v>0</v>
      </c>
      <c r="R451" s="140">
        <f>Q451*H451</f>
        <v>0</v>
      </c>
      <c r="S451" s="140">
        <v>0</v>
      </c>
      <c r="T451" s="141">
        <f>S451*H451</f>
        <v>0</v>
      </c>
      <c r="AR451" s="142" t="s">
        <v>175</v>
      </c>
      <c r="AT451" s="142" t="s">
        <v>136</v>
      </c>
      <c r="AU451" s="142" t="s">
        <v>81</v>
      </c>
      <c r="AY451" s="17" t="s">
        <v>133</v>
      </c>
      <c r="BE451" s="143">
        <f>IF(N451="základní",J451,0)</f>
        <v>0</v>
      </c>
      <c r="BF451" s="143">
        <f>IF(N451="snížená",J451,0)</f>
        <v>0</v>
      </c>
      <c r="BG451" s="143">
        <f>IF(N451="zákl. přenesená",J451,0)</f>
        <v>0</v>
      </c>
      <c r="BH451" s="143">
        <f>IF(N451="sníž. přenesená",J451,0)</f>
        <v>0</v>
      </c>
      <c r="BI451" s="143">
        <f>IF(N451="nulová",J451,0)</f>
        <v>0</v>
      </c>
      <c r="BJ451" s="17" t="s">
        <v>77</v>
      </c>
      <c r="BK451" s="143">
        <f>ROUND(I451*H451,2)</f>
        <v>0</v>
      </c>
      <c r="BL451" s="17" t="s">
        <v>175</v>
      </c>
      <c r="BM451" s="142" t="s">
        <v>696</v>
      </c>
    </row>
    <row r="452" spans="2:65" s="12" customFormat="1">
      <c r="B452" s="144"/>
      <c r="D452" s="145" t="s">
        <v>141</v>
      </c>
      <c r="E452" s="146" t="s">
        <v>1</v>
      </c>
      <c r="F452" s="147" t="s">
        <v>697</v>
      </c>
      <c r="H452" s="148">
        <v>112.43600000000001</v>
      </c>
      <c r="I452" s="149"/>
      <c r="L452" s="144"/>
      <c r="M452" s="150"/>
      <c r="T452" s="151"/>
      <c r="AT452" s="146" t="s">
        <v>141</v>
      </c>
      <c r="AU452" s="146" t="s">
        <v>81</v>
      </c>
      <c r="AV452" s="12" t="s">
        <v>81</v>
      </c>
      <c r="AW452" s="12" t="s">
        <v>30</v>
      </c>
      <c r="AX452" s="12" t="s">
        <v>73</v>
      </c>
      <c r="AY452" s="146" t="s">
        <v>133</v>
      </c>
    </row>
    <row r="453" spans="2:65" s="12" customFormat="1">
      <c r="B453" s="144"/>
      <c r="D453" s="145" t="s">
        <v>141</v>
      </c>
      <c r="E453" s="146" t="s">
        <v>1</v>
      </c>
      <c r="F453" s="147" t="s">
        <v>698</v>
      </c>
      <c r="H453" s="148">
        <v>14.948</v>
      </c>
      <c r="I453" s="149"/>
      <c r="L453" s="144"/>
      <c r="M453" s="150"/>
      <c r="T453" s="151"/>
      <c r="AT453" s="146" t="s">
        <v>141</v>
      </c>
      <c r="AU453" s="146" t="s">
        <v>81</v>
      </c>
      <c r="AV453" s="12" t="s">
        <v>81</v>
      </c>
      <c r="AW453" s="12" t="s">
        <v>30</v>
      </c>
      <c r="AX453" s="12" t="s">
        <v>73</v>
      </c>
      <c r="AY453" s="146" t="s">
        <v>133</v>
      </c>
    </row>
    <row r="454" spans="2:65" s="12" customFormat="1">
      <c r="B454" s="144"/>
      <c r="D454" s="145" t="s">
        <v>141</v>
      </c>
      <c r="E454" s="146" t="s">
        <v>1</v>
      </c>
      <c r="F454" s="147" t="s">
        <v>699</v>
      </c>
      <c r="H454" s="148">
        <v>56.6</v>
      </c>
      <c r="I454" s="149"/>
      <c r="L454" s="144"/>
      <c r="M454" s="150"/>
      <c r="T454" s="151"/>
      <c r="AT454" s="146" t="s">
        <v>141</v>
      </c>
      <c r="AU454" s="146" t="s">
        <v>81</v>
      </c>
      <c r="AV454" s="12" t="s">
        <v>81</v>
      </c>
      <c r="AW454" s="12" t="s">
        <v>30</v>
      </c>
      <c r="AX454" s="12" t="s">
        <v>73</v>
      </c>
      <c r="AY454" s="146" t="s">
        <v>133</v>
      </c>
    </row>
    <row r="455" spans="2:65" s="12" customFormat="1">
      <c r="B455" s="144"/>
      <c r="D455" s="145" t="s">
        <v>141</v>
      </c>
      <c r="E455" s="146" t="s">
        <v>1</v>
      </c>
      <c r="F455" s="147" t="s">
        <v>700</v>
      </c>
      <c r="H455" s="148">
        <v>197.28</v>
      </c>
      <c r="I455" s="149"/>
      <c r="L455" s="144"/>
      <c r="M455" s="150"/>
      <c r="T455" s="151"/>
      <c r="AT455" s="146" t="s">
        <v>141</v>
      </c>
      <c r="AU455" s="146" t="s">
        <v>81</v>
      </c>
      <c r="AV455" s="12" t="s">
        <v>81</v>
      </c>
      <c r="AW455" s="12" t="s">
        <v>30</v>
      </c>
      <c r="AX455" s="12" t="s">
        <v>73</v>
      </c>
      <c r="AY455" s="146" t="s">
        <v>133</v>
      </c>
    </row>
    <row r="456" spans="2:65" s="13" customFormat="1">
      <c r="B456" s="152"/>
      <c r="D456" s="145" t="s">
        <v>141</v>
      </c>
      <c r="E456" s="153" t="s">
        <v>1</v>
      </c>
      <c r="F456" s="154" t="s">
        <v>144</v>
      </c>
      <c r="H456" s="155">
        <v>381.26400000000001</v>
      </c>
      <c r="I456" s="156"/>
      <c r="L456" s="152"/>
      <c r="M456" s="157"/>
      <c r="T456" s="158"/>
      <c r="AT456" s="153" t="s">
        <v>141</v>
      </c>
      <c r="AU456" s="153" t="s">
        <v>81</v>
      </c>
      <c r="AV456" s="13" t="s">
        <v>140</v>
      </c>
      <c r="AW456" s="13" t="s">
        <v>30</v>
      </c>
      <c r="AX456" s="13" t="s">
        <v>77</v>
      </c>
      <c r="AY456" s="153" t="s">
        <v>133</v>
      </c>
    </row>
    <row r="457" spans="2:65" s="1" customFormat="1" ht="24.2" customHeight="1">
      <c r="B457" s="129"/>
      <c r="C457" s="130" t="s">
        <v>701</v>
      </c>
      <c r="D457" s="130" t="s">
        <v>136</v>
      </c>
      <c r="E457" s="131" t="s">
        <v>702</v>
      </c>
      <c r="F457" s="132" t="s">
        <v>703</v>
      </c>
      <c r="G457" s="133" t="s">
        <v>139</v>
      </c>
      <c r="H457" s="134">
        <v>381.26400000000001</v>
      </c>
      <c r="I457" s="135"/>
      <c r="J457" s="136">
        <f>ROUND(I457*H457,2)</f>
        <v>0</v>
      </c>
      <c r="K457" s="137"/>
      <c r="L457" s="32"/>
      <c r="M457" s="138" t="s">
        <v>1</v>
      </c>
      <c r="N457" s="139" t="s">
        <v>38</v>
      </c>
      <c r="P457" s="140">
        <f>O457*H457</f>
        <v>0</v>
      </c>
      <c r="Q457" s="140">
        <v>0</v>
      </c>
      <c r="R457" s="140">
        <f>Q457*H457</f>
        <v>0</v>
      </c>
      <c r="S457" s="140">
        <v>0</v>
      </c>
      <c r="T457" s="141">
        <f>S457*H457</f>
        <v>0</v>
      </c>
      <c r="AR457" s="142" t="s">
        <v>175</v>
      </c>
      <c r="AT457" s="142" t="s">
        <v>136</v>
      </c>
      <c r="AU457" s="142" t="s">
        <v>81</v>
      </c>
      <c r="AY457" s="17" t="s">
        <v>133</v>
      </c>
      <c r="BE457" s="143">
        <f>IF(N457="základní",J457,0)</f>
        <v>0</v>
      </c>
      <c r="BF457" s="143">
        <f>IF(N457="snížená",J457,0)</f>
        <v>0</v>
      </c>
      <c r="BG457" s="143">
        <f>IF(N457="zákl. přenesená",J457,0)</f>
        <v>0</v>
      </c>
      <c r="BH457" s="143">
        <f>IF(N457="sníž. přenesená",J457,0)</f>
        <v>0</v>
      </c>
      <c r="BI457" s="143">
        <f>IF(N457="nulová",J457,0)</f>
        <v>0</v>
      </c>
      <c r="BJ457" s="17" t="s">
        <v>77</v>
      </c>
      <c r="BK457" s="143">
        <f>ROUND(I457*H457,2)</f>
        <v>0</v>
      </c>
      <c r="BL457" s="17" t="s">
        <v>175</v>
      </c>
      <c r="BM457" s="142" t="s">
        <v>704</v>
      </c>
    </row>
    <row r="458" spans="2:65" s="11" customFormat="1" ht="25.9" customHeight="1">
      <c r="B458" s="117"/>
      <c r="D458" s="118" t="s">
        <v>72</v>
      </c>
      <c r="E458" s="119" t="s">
        <v>705</v>
      </c>
      <c r="F458" s="119" t="s">
        <v>706</v>
      </c>
      <c r="I458" s="120"/>
      <c r="J458" s="121">
        <f>BK458</f>
        <v>0</v>
      </c>
      <c r="L458" s="117"/>
      <c r="M458" s="122"/>
      <c r="P458" s="123">
        <f>P459+P461+P464+P466</f>
        <v>0</v>
      </c>
      <c r="R458" s="123">
        <f>R459+R461+R464+R466</f>
        <v>0</v>
      </c>
      <c r="T458" s="124">
        <f>T459+T461+T464+T466</f>
        <v>0</v>
      </c>
      <c r="AR458" s="118" t="s">
        <v>158</v>
      </c>
      <c r="AT458" s="125" t="s">
        <v>72</v>
      </c>
      <c r="AU458" s="125" t="s">
        <v>73</v>
      </c>
      <c r="AY458" s="118" t="s">
        <v>133</v>
      </c>
      <c r="BK458" s="126">
        <f>BK459+BK461+BK464+BK466</f>
        <v>0</v>
      </c>
    </row>
    <row r="459" spans="2:65" s="11" customFormat="1" ht="22.9" customHeight="1">
      <c r="B459" s="117"/>
      <c r="D459" s="118" t="s">
        <v>72</v>
      </c>
      <c r="E459" s="127" t="s">
        <v>707</v>
      </c>
      <c r="F459" s="127" t="s">
        <v>708</v>
      </c>
      <c r="I459" s="120"/>
      <c r="J459" s="128">
        <f>BK459</f>
        <v>0</v>
      </c>
      <c r="L459" s="117"/>
      <c r="M459" s="122"/>
      <c r="P459" s="123">
        <f>P460</f>
        <v>0</v>
      </c>
      <c r="R459" s="123">
        <f>R460</f>
        <v>0</v>
      </c>
      <c r="T459" s="124">
        <f>T460</f>
        <v>0</v>
      </c>
      <c r="AR459" s="118" t="s">
        <v>158</v>
      </c>
      <c r="AT459" s="125" t="s">
        <v>72</v>
      </c>
      <c r="AU459" s="125" t="s">
        <v>77</v>
      </c>
      <c r="AY459" s="118" t="s">
        <v>133</v>
      </c>
      <c r="BK459" s="126">
        <f>BK460</f>
        <v>0</v>
      </c>
    </row>
    <row r="460" spans="2:65" s="1" customFormat="1" ht="16.5" customHeight="1">
      <c r="B460" s="129"/>
      <c r="C460" s="130" t="s">
        <v>427</v>
      </c>
      <c r="D460" s="130" t="s">
        <v>136</v>
      </c>
      <c r="E460" s="131" t="s">
        <v>709</v>
      </c>
      <c r="F460" s="132" t="s">
        <v>710</v>
      </c>
      <c r="G460" s="133" t="s">
        <v>711</v>
      </c>
      <c r="H460" s="134">
        <v>1</v>
      </c>
      <c r="I460" s="135"/>
      <c r="J460" s="136">
        <f>ROUND(I460*H460,2)</f>
        <v>0</v>
      </c>
      <c r="K460" s="137"/>
      <c r="L460" s="32"/>
      <c r="M460" s="138" t="s">
        <v>1</v>
      </c>
      <c r="N460" s="139" t="s">
        <v>38</v>
      </c>
      <c r="P460" s="140">
        <f>O460*H460</f>
        <v>0</v>
      </c>
      <c r="Q460" s="140">
        <v>0</v>
      </c>
      <c r="R460" s="140">
        <f>Q460*H460</f>
        <v>0</v>
      </c>
      <c r="S460" s="140">
        <v>0</v>
      </c>
      <c r="T460" s="141">
        <f>S460*H460</f>
        <v>0</v>
      </c>
      <c r="AR460" s="142" t="s">
        <v>140</v>
      </c>
      <c r="AT460" s="142" t="s">
        <v>136</v>
      </c>
      <c r="AU460" s="142" t="s">
        <v>81</v>
      </c>
      <c r="AY460" s="17" t="s">
        <v>133</v>
      </c>
      <c r="BE460" s="143">
        <f>IF(N460="základní",J460,0)</f>
        <v>0</v>
      </c>
      <c r="BF460" s="143">
        <f>IF(N460="snížená",J460,0)</f>
        <v>0</v>
      </c>
      <c r="BG460" s="143">
        <f>IF(N460="zákl. přenesená",J460,0)</f>
        <v>0</v>
      </c>
      <c r="BH460" s="143">
        <f>IF(N460="sníž. přenesená",J460,0)</f>
        <v>0</v>
      </c>
      <c r="BI460" s="143">
        <f>IF(N460="nulová",J460,0)</f>
        <v>0</v>
      </c>
      <c r="BJ460" s="17" t="s">
        <v>77</v>
      </c>
      <c r="BK460" s="143">
        <f>ROUND(I460*H460,2)</f>
        <v>0</v>
      </c>
      <c r="BL460" s="17" t="s">
        <v>140</v>
      </c>
      <c r="BM460" s="142" t="s">
        <v>712</v>
      </c>
    </row>
    <row r="461" spans="2:65" s="11" customFormat="1" ht="22.9" customHeight="1">
      <c r="B461" s="117"/>
      <c r="D461" s="118" t="s">
        <v>72</v>
      </c>
      <c r="E461" s="127" t="s">
        <v>713</v>
      </c>
      <c r="F461" s="127" t="s">
        <v>714</v>
      </c>
      <c r="I461" s="120"/>
      <c r="J461" s="128">
        <f>BK461</f>
        <v>0</v>
      </c>
      <c r="L461" s="117"/>
      <c r="M461" s="122"/>
      <c r="P461" s="123">
        <f>SUM(P462:P463)</f>
        <v>0</v>
      </c>
      <c r="R461" s="123">
        <f>SUM(R462:R463)</f>
        <v>0</v>
      </c>
      <c r="T461" s="124">
        <f>SUM(T462:T463)</f>
        <v>0</v>
      </c>
      <c r="AR461" s="118" t="s">
        <v>158</v>
      </c>
      <c r="AT461" s="125" t="s">
        <v>72</v>
      </c>
      <c r="AU461" s="125" t="s">
        <v>77</v>
      </c>
      <c r="AY461" s="118" t="s">
        <v>133</v>
      </c>
      <c r="BK461" s="126">
        <f>SUM(BK462:BK463)</f>
        <v>0</v>
      </c>
    </row>
    <row r="462" spans="2:65" s="1" customFormat="1" ht="16.5" customHeight="1">
      <c r="B462" s="129"/>
      <c r="C462" s="130" t="s">
        <v>715</v>
      </c>
      <c r="D462" s="130" t="s">
        <v>136</v>
      </c>
      <c r="E462" s="131" t="s">
        <v>716</v>
      </c>
      <c r="F462" s="132" t="s">
        <v>717</v>
      </c>
      <c r="G462" s="133" t="s">
        <v>711</v>
      </c>
      <c r="H462" s="134">
        <v>1</v>
      </c>
      <c r="I462" s="135"/>
      <c r="J462" s="136">
        <f>ROUND(I462*H462,2)</f>
        <v>0</v>
      </c>
      <c r="K462" s="137"/>
      <c r="L462" s="32"/>
      <c r="M462" s="138" t="s">
        <v>1</v>
      </c>
      <c r="N462" s="139" t="s">
        <v>38</v>
      </c>
      <c r="P462" s="140">
        <f>O462*H462</f>
        <v>0</v>
      </c>
      <c r="Q462" s="140">
        <v>0</v>
      </c>
      <c r="R462" s="140">
        <f>Q462*H462</f>
        <v>0</v>
      </c>
      <c r="S462" s="140">
        <v>0</v>
      </c>
      <c r="T462" s="141">
        <f>S462*H462</f>
        <v>0</v>
      </c>
      <c r="AR462" s="142" t="s">
        <v>140</v>
      </c>
      <c r="AT462" s="142" t="s">
        <v>136</v>
      </c>
      <c r="AU462" s="142" t="s">
        <v>81</v>
      </c>
      <c r="AY462" s="17" t="s">
        <v>133</v>
      </c>
      <c r="BE462" s="143">
        <f>IF(N462="základní",J462,0)</f>
        <v>0</v>
      </c>
      <c r="BF462" s="143">
        <f>IF(N462="snížená",J462,0)</f>
        <v>0</v>
      </c>
      <c r="BG462" s="143">
        <f>IF(N462="zákl. přenesená",J462,0)</f>
        <v>0</v>
      </c>
      <c r="BH462" s="143">
        <f>IF(N462="sníž. přenesená",J462,0)</f>
        <v>0</v>
      </c>
      <c r="BI462" s="143">
        <f>IF(N462="nulová",J462,0)</f>
        <v>0</v>
      </c>
      <c r="BJ462" s="17" t="s">
        <v>77</v>
      </c>
      <c r="BK462" s="143">
        <f>ROUND(I462*H462,2)</f>
        <v>0</v>
      </c>
      <c r="BL462" s="17" t="s">
        <v>140</v>
      </c>
      <c r="BM462" s="142" t="s">
        <v>718</v>
      </c>
    </row>
    <row r="463" spans="2:65" s="1" customFormat="1" ht="16.5" customHeight="1">
      <c r="B463" s="129"/>
      <c r="C463" s="130" t="s">
        <v>431</v>
      </c>
      <c r="D463" s="130" t="s">
        <v>136</v>
      </c>
      <c r="E463" s="131" t="s">
        <v>719</v>
      </c>
      <c r="F463" s="132" t="s">
        <v>720</v>
      </c>
      <c r="G463" s="133" t="s">
        <v>711</v>
      </c>
      <c r="H463" s="134">
        <v>1</v>
      </c>
      <c r="I463" s="135"/>
      <c r="J463" s="136">
        <f>ROUND(I463*H463,2)</f>
        <v>0</v>
      </c>
      <c r="K463" s="137"/>
      <c r="L463" s="32"/>
      <c r="M463" s="138" t="s">
        <v>1</v>
      </c>
      <c r="N463" s="139" t="s">
        <v>38</v>
      </c>
      <c r="P463" s="140">
        <f>O463*H463</f>
        <v>0</v>
      </c>
      <c r="Q463" s="140">
        <v>0</v>
      </c>
      <c r="R463" s="140">
        <f>Q463*H463</f>
        <v>0</v>
      </c>
      <c r="S463" s="140">
        <v>0</v>
      </c>
      <c r="T463" s="141">
        <f>S463*H463</f>
        <v>0</v>
      </c>
      <c r="AR463" s="142" t="s">
        <v>140</v>
      </c>
      <c r="AT463" s="142" t="s">
        <v>136</v>
      </c>
      <c r="AU463" s="142" t="s">
        <v>81</v>
      </c>
      <c r="AY463" s="17" t="s">
        <v>133</v>
      </c>
      <c r="BE463" s="143">
        <f>IF(N463="základní",J463,0)</f>
        <v>0</v>
      </c>
      <c r="BF463" s="143">
        <f>IF(N463="snížená",J463,0)</f>
        <v>0</v>
      </c>
      <c r="BG463" s="143">
        <f>IF(N463="zákl. přenesená",J463,0)</f>
        <v>0</v>
      </c>
      <c r="BH463" s="143">
        <f>IF(N463="sníž. přenesená",J463,0)</f>
        <v>0</v>
      </c>
      <c r="BI463" s="143">
        <f>IF(N463="nulová",J463,0)</f>
        <v>0</v>
      </c>
      <c r="BJ463" s="17" t="s">
        <v>77</v>
      </c>
      <c r="BK463" s="143">
        <f>ROUND(I463*H463,2)</f>
        <v>0</v>
      </c>
      <c r="BL463" s="17" t="s">
        <v>140</v>
      </c>
      <c r="BM463" s="142" t="s">
        <v>721</v>
      </c>
    </row>
    <row r="464" spans="2:65" s="11" customFormat="1" ht="22.9" customHeight="1">
      <c r="B464" s="117"/>
      <c r="D464" s="118" t="s">
        <v>72</v>
      </c>
      <c r="E464" s="127" t="s">
        <v>722</v>
      </c>
      <c r="F464" s="127" t="s">
        <v>723</v>
      </c>
      <c r="I464" s="120"/>
      <c r="J464" s="128">
        <f>BK464</f>
        <v>0</v>
      </c>
      <c r="L464" s="117"/>
      <c r="M464" s="122"/>
      <c r="P464" s="123">
        <f>P465</f>
        <v>0</v>
      </c>
      <c r="R464" s="123">
        <f>R465</f>
        <v>0</v>
      </c>
      <c r="T464" s="124">
        <f>T465</f>
        <v>0</v>
      </c>
      <c r="AR464" s="118" t="s">
        <v>158</v>
      </c>
      <c r="AT464" s="125" t="s">
        <v>72</v>
      </c>
      <c r="AU464" s="125" t="s">
        <v>77</v>
      </c>
      <c r="AY464" s="118" t="s">
        <v>133</v>
      </c>
      <c r="BK464" s="126">
        <f>BK465</f>
        <v>0</v>
      </c>
    </row>
    <row r="465" spans="2:65" s="1" customFormat="1" ht="16.5" customHeight="1">
      <c r="B465" s="129"/>
      <c r="C465" s="130" t="s">
        <v>724</v>
      </c>
      <c r="D465" s="130" t="s">
        <v>136</v>
      </c>
      <c r="E465" s="131" t="s">
        <v>725</v>
      </c>
      <c r="F465" s="132" t="s">
        <v>726</v>
      </c>
      <c r="G465" s="133" t="s">
        <v>711</v>
      </c>
      <c r="H465" s="134">
        <v>1</v>
      </c>
      <c r="I465" s="135"/>
      <c r="J465" s="136">
        <f>ROUND(I465*H465,2)</f>
        <v>0</v>
      </c>
      <c r="K465" s="137"/>
      <c r="L465" s="32"/>
      <c r="M465" s="138" t="s">
        <v>1</v>
      </c>
      <c r="N465" s="139" t="s">
        <v>38</v>
      </c>
      <c r="P465" s="140">
        <f>O465*H465</f>
        <v>0</v>
      </c>
      <c r="Q465" s="140">
        <v>0</v>
      </c>
      <c r="R465" s="140">
        <f>Q465*H465</f>
        <v>0</v>
      </c>
      <c r="S465" s="140">
        <v>0</v>
      </c>
      <c r="T465" s="141">
        <f>S465*H465</f>
        <v>0</v>
      </c>
      <c r="AR465" s="142" t="s">
        <v>140</v>
      </c>
      <c r="AT465" s="142" t="s">
        <v>136</v>
      </c>
      <c r="AU465" s="142" t="s">
        <v>81</v>
      </c>
      <c r="AY465" s="17" t="s">
        <v>133</v>
      </c>
      <c r="BE465" s="143">
        <f>IF(N465="základní",J465,0)</f>
        <v>0</v>
      </c>
      <c r="BF465" s="143">
        <f>IF(N465="snížená",J465,0)</f>
        <v>0</v>
      </c>
      <c r="BG465" s="143">
        <f>IF(N465="zákl. přenesená",J465,0)</f>
        <v>0</v>
      </c>
      <c r="BH465" s="143">
        <f>IF(N465="sníž. přenesená",J465,0)</f>
        <v>0</v>
      </c>
      <c r="BI465" s="143">
        <f>IF(N465="nulová",J465,0)</f>
        <v>0</v>
      </c>
      <c r="BJ465" s="17" t="s">
        <v>77</v>
      </c>
      <c r="BK465" s="143">
        <f>ROUND(I465*H465,2)</f>
        <v>0</v>
      </c>
      <c r="BL465" s="17" t="s">
        <v>140</v>
      </c>
      <c r="BM465" s="142" t="s">
        <v>727</v>
      </c>
    </row>
    <row r="466" spans="2:65" s="11" customFormat="1" ht="22.9" customHeight="1">
      <c r="B466" s="117"/>
      <c r="D466" s="118" t="s">
        <v>72</v>
      </c>
      <c r="E466" s="127" t="s">
        <v>728</v>
      </c>
      <c r="F466" s="127" t="s">
        <v>729</v>
      </c>
      <c r="I466" s="120"/>
      <c r="J466" s="128">
        <f>BK466</f>
        <v>0</v>
      </c>
      <c r="L466" s="117"/>
      <c r="M466" s="122"/>
      <c r="P466" s="123">
        <f>P467</f>
        <v>0</v>
      </c>
      <c r="R466" s="123">
        <f>R467</f>
        <v>0</v>
      </c>
      <c r="T466" s="124">
        <f>T467</f>
        <v>0</v>
      </c>
      <c r="AR466" s="118" t="s">
        <v>158</v>
      </c>
      <c r="AT466" s="125" t="s">
        <v>72</v>
      </c>
      <c r="AU466" s="125" t="s">
        <v>77</v>
      </c>
      <c r="AY466" s="118" t="s">
        <v>133</v>
      </c>
      <c r="BK466" s="126">
        <f>BK467</f>
        <v>0</v>
      </c>
    </row>
    <row r="467" spans="2:65" s="1" customFormat="1" ht="16.5" customHeight="1">
      <c r="B467" s="129"/>
      <c r="C467" s="130" t="s">
        <v>434</v>
      </c>
      <c r="D467" s="130" t="s">
        <v>136</v>
      </c>
      <c r="E467" s="131" t="s">
        <v>730</v>
      </c>
      <c r="F467" s="132" t="s">
        <v>731</v>
      </c>
      <c r="G467" s="133" t="s">
        <v>711</v>
      </c>
      <c r="H467" s="134">
        <v>1</v>
      </c>
      <c r="I467" s="135"/>
      <c r="J467" s="136">
        <f>ROUND(I467*H467,2)</f>
        <v>0</v>
      </c>
      <c r="K467" s="137"/>
      <c r="L467" s="32"/>
      <c r="M467" s="183" t="s">
        <v>1</v>
      </c>
      <c r="N467" s="184" t="s">
        <v>38</v>
      </c>
      <c r="O467" s="185"/>
      <c r="P467" s="186">
        <f>O467*H467</f>
        <v>0</v>
      </c>
      <c r="Q467" s="186">
        <v>0</v>
      </c>
      <c r="R467" s="186">
        <f>Q467*H467</f>
        <v>0</v>
      </c>
      <c r="S467" s="186">
        <v>0</v>
      </c>
      <c r="T467" s="187">
        <f>S467*H467</f>
        <v>0</v>
      </c>
      <c r="AR467" s="142" t="s">
        <v>140</v>
      </c>
      <c r="AT467" s="142" t="s">
        <v>136</v>
      </c>
      <c r="AU467" s="142" t="s">
        <v>81</v>
      </c>
      <c r="AY467" s="17" t="s">
        <v>133</v>
      </c>
      <c r="BE467" s="143">
        <f>IF(N467="základní",J467,0)</f>
        <v>0</v>
      </c>
      <c r="BF467" s="143">
        <f>IF(N467="snížená",J467,0)</f>
        <v>0</v>
      </c>
      <c r="BG467" s="143">
        <f>IF(N467="zákl. přenesená",J467,0)</f>
        <v>0</v>
      </c>
      <c r="BH467" s="143">
        <f>IF(N467="sníž. přenesená",J467,0)</f>
        <v>0</v>
      </c>
      <c r="BI467" s="143">
        <f>IF(N467="nulová",J467,0)</f>
        <v>0</v>
      </c>
      <c r="BJ467" s="17" t="s">
        <v>77</v>
      </c>
      <c r="BK467" s="143">
        <f>ROUND(I467*H467,2)</f>
        <v>0</v>
      </c>
      <c r="BL467" s="17" t="s">
        <v>140</v>
      </c>
      <c r="BM467" s="142" t="s">
        <v>732</v>
      </c>
    </row>
    <row r="468" spans="2:65" s="1" customFormat="1" ht="6.95" customHeight="1">
      <c r="B468" s="44"/>
      <c r="C468" s="45"/>
      <c r="D468" s="45"/>
      <c r="E468" s="45"/>
      <c r="F468" s="45"/>
      <c r="G468" s="45"/>
      <c r="H468" s="45"/>
      <c r="I468" s="45"/>
      <c r="J468" s="45"/>
      <c r="K468" s="45"/>
      <c r="L468" s="32"/>
    </row>
  </sheetData>
  <autoFilter ref="C144:K467" xr:uid="{00000000-0009-0000-0000-000001000000}"/>
  <mergeCells count="9">
    <mergeCell ref="E87:H87"/>
    <mergeCell ref="E135:H135"/>
    <mergeCell ref="E137:H137"/>
    <mergeCell ref="L2:V2"/>
    <mergeCell ref="E7:H7"/>
    <mergeCell ref="E9:H9"/>
    <mergeCell ref="E18:H18"/>
    <mergeCell ref="E27:H27"/>
    <mergeCell ref="E84:H84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1 - St. úpravy hygienické...</vt:lpstr>
      <vt:lpstr>'1 - St. úpravy hygienické...'!Názvy_tisku</vt:lpstr>
      <vt:lpstr>'Rekapitulace stavby'!Názvy_tisku</vt:lpstr>
      <vt:lpstr>'1 - St. úpravy hygienické...'!Oblast_tisku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LAPTOP-1HLEIMOC\marek</dc:creator>
  <cp:lastModifiedBy>Jozef Leško</cp:lastModifiedBy>
  <dcterms:created xsi:type="dcterms:W3CDTF">2024-03-18T18:14:21Z</dcterms:created>
  <dcterms:modified xsi:type="dcterms:W3CDTF">2025-04-16T12:23:34Z</dcterms:modified>
</cp:coreProperties>
</file>