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PROJEKTY\Odborné učebny 2023\Veřejná zakázka\"/>
    </mc:Choice>
  </mc:AlternateContent>
  <bookViews>
    <workbookView xWindow="0" yWindow="0" windowWidth="16380" windowHeight="8190" tabRatio="500" firstSheet="1" activeTab="1"/>
  </bookViews>
  <sheets>
    <sheet name="Rekapitulace stavby" sheetId="1" state="hidden" r:id="rId1"/>
    <sheet name="01 - Rekonstrukce ..." sheetId="2" r:id="rId2"/>
  </sheets>
  <definedNames>
    <definedName name="_xlnm._FilterDatabase" localSheetId="1" hidden="1">'01 - Rekonstrukce ...'!$C$139:$K$273</definedName>
    <definedName name="_xlnm.Print_Titles" localSheetId="1">'01 - Rekonstrukce ...'!$139:$139</definedName>
    <definedName name="_xlnm.Print_Titles" localSheetId="0">'Rekapitulace stavby'!$92:$92</definedName>
    <definedName name="_xlnm.Print_Area" localSheetId="1">'01 - Rekonstrukce ...'!$C$4:$J$76,'01 - Rekonstrukce ...'!$C$127:$K$273</definedName>
    <definedName name="_xlnm.Print_Area" localSheetId="0">'Rekapitulace stavby'!$D$4:$AO$76,'Rekapitulace stavby'!$C$82:$AQ$96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273" i="2" l="1"/>
  <c r="BI273" i="2"/>
  <c r="BH273" i="2"/>
  <c r="BG273" i="2"/>
  <c r="BF273" i="2"/>
  <c r="T273" i="2"/>
  <c r="R273" i="2"/>
  <c r="R272" i="2" s="1"/>
  <c r="R267" i="2" s="1"/>
  <c r="P273" i="2"/>
  <c r="J273" i="2"/>
  <c r="BE273" i="2" s="1"/>
  <c r="BK272" i="2"/>
  <c r="J272" i="2" s="1"/>
  <c r="J120" i="2" s="1"/>
  <c r="T272" i="2"/>
  <c r="P272" i="2"/>
  <c r="BK271" i="2"/>
  <c r="BK270" i="2" s="1"/>
  <c r="BI271" i="2"/>
  <c r="BH271" i="2"/>
  <c r="BG271" i="2"/>
  <c r="BF271" i="2"/>
  <c r="BE271" i="2"/>
  <c r="T271" i="2"/>
  <c r="R271" i="2"/>
  <c r="P271" i="2"/>
  <c r="P270" i="2" s="1"/>
  <c r="J271" i="2"/>
  <c r="T270" i="2"/>
  <c r="R270" i="2"/>
  <c r="BK269" i="2"/>
  <c r="BI269" i="2"/>
  <c r="BH269" i="2"/>
  <c r="BG269" i="2"/>
  <c r="BF269" i="2"/>
  <c r="T269" i="2"/>
  <c r="R269" i="2"/>
  <c r="P269" i="2"/>
  <c r="J269" i="2"/>
  <c r="BE269" i="2" s="1"/>
  <c r="BK268" i="2"/>
  <c r="T268" i="2"/>
  <c r="T267" i="2" s="1"/>
  <c r="R268" i="2"/>
  <c r="P268" i="2"/>
  <c r="P267" i="2" s="1"/>
  <c r="J268" i="2"/>
  <c r="BK266" i="2"/>
  <c r="BI266" i="2"/>
  <c r="BH266" i="2"/>
  <c r="BG266" i="2"/>
  <c r="BF266" i="2"/>
  <c r="BE266" i="2"/>
  <c r="T266" i="2"/>
  <c r="R266" i="2"/>
  <c r="P266" i="2"/>
  <c r="J266" i="2"/>
  <c r="BK265" i="2"/>
  <c r="BI265" i="2"/>
  <c r="BH265" i="2"/>
  <c r="BG265" i="2"/>
  <c r="BF265" i="2"/>
  <c r="BE265" i="2"/>
  <c r="T265" i="2"/>
  <c r="R265" i="2"/>
  <c r="P265" i="2"/>
  <c r="J265" i="2"/>
  <c r="BK264" i="2"/>
  <c r="BI264" i="2"/>
  <c r="BH264" i="2"/>
  <c r="BG264" i="2"/>
  <c r="BF264" i="2"/>
  <c r="T264" i="2"/>
  <c r="R264" i="2"/>
  <c r="P264" i="2"/>
  <c r="J264" i="2"/>
  <c r="BE264" i="2" s="1"/>
  <c r="BK263" i="2"/>
  <c r="BI263" i="2"/>
  <c r="BH263" i="2"/>
  <c r="BG263" i="2"/>
  <c r="BF263" i="2"/>
  <c r="T263" i="2"/>
  <c r="R263" i="2"/>
  <c r="P263" i="2"/>
  <c r="J263" i="2"/>
  <c r="BE263" i="2" s="1"/>
  <c r="BK262" i="2"/>
  <c r="BI262" i="2"/>
  <c r="BH262" i="2"/>
  <c r="BG262" i="2"/>
  <c r="BF262" i="2"/>
  <c r="BE262" i="2"/>
  <c r="T262" i="2"/>
  <c r="R262" i="2"/>
  <c r="P262" i="2"/>
  <c r="J262" i="2"/>
  <c r="BK261" i="2"/>
  <c r="BI261" i="2"/>
  <c r="BH261" i="2"/>
  <c r="BG261" i="2"/>
  <c r="BF261" i="2"/>
  <c r="BE261" i="2"/>
  <c r="T261" i="2"/>
  <c r="R261" i="2"/>
  <c r="P261" i="2"/>
  <c r="J261" i="2"/>
  <c r="BK260" i="2"/>
  <c r="BI260" i="2"/>
  <c r="BH260" i="2"/>
  <c r="BG260" i="2"/>
  <c r="BF260" i="2"/>
  <c r="T260" i="2"/>
  <c r="R260" i="2"/>
  <c r="P260" i="2"/>
  <c r="J260" i="2"/>
  <c r="BE260" i="2" s="1"/>
  <c r="BK259" i="2"/>
  <c r="BI259" i="2"/>
  <c r="BH259" i="2"/>
  <c r="BG259" i="2"/>
  <c r="BF259" i="2"/>
  <c r="T259" i="2"/>
  <c r="R259" i="2"/>
  <c r="P259" i="2"/>
  <c r="J259" i="2"/>
  <c r="BE259" i="2" s="1"/>
  <c r="BK258" i="2"/>
  <c r="BI258" i="2"/>
  <c r="BH258" i="2"/>
  <c r="BG258" i="2"/>
  <c r="BF258" i="2"/>
  <c r="BE258" i="2"/>
  <c r="T258" i="2"/>
  <c r="R258" i="2"/>
  <c r="P258" i="2"/>
  <c r="J258" i="2"/>
  <c r="BK257" i="2"/>
  <c r="BI257" i="2"/>
  <c r="BH257" i="2"/>
  <c r="BG257" i="2"/>
  <c r="BF257" i="2"/>
  <c r="BE257" i="2"/>
  <c r="T257" i="2"/>
  <c r="R257" i="2"/>
  <c r="P257" i="2"/>
  <c r="J257" i="2"/>
  <c r="BK256" i="2"/>
  <c r="BI256" i="2"/>
  <c r="BH256" i="2"/>
  <c r="BG256" i="2"/>
  <c r="BF256" i="2"/>
  <c r="T256" i="2"/>
  <c r="R256" i="2"/>
  <c r="P256" i="2"/>
  <c r="J256" i="2"/>
  <c r="BE256" i="2" s="1"/>
  <c r="BK255" i="2"/>
  <c r="BI255" i="2"/>
  <c r="BH255" i="2"/>
  <c r="BG255" i="2"/>
  <c r="BF255" i="2"/>
  <c r="T255" i="2"/>
  <c r="R255" i="2"/>
  <c r="P255" i="2"/>
  <c r="J255" i="2"/>
  <c r="BE255" i="2" s="1"/>
  <c r="BK254" i="2"/>
  <c r="BI254" i="2"/>
  <c r="BH254" i="2"/>
  <c r="BG254" i="2"/>
  <c r="BF254" i="2"/>
  <c r="BE254" i="2"/>
  <c r="T254" i="2"/>
  <c r="R254" i="2"/>
  <c r="P254" i="2"/>
  <c r="J254" i="2"/>
  <c r="BK253" i="2"/>
  <c r="BI253" i="2"/>
  <c r="BH253" i="2"/>
  <c r="BG253" i="2"/>
  <c r="BF253" i="2"/>
  <c r="BE253" i="2"/>
  <c r="T253" i="2"/>
  <c r="R253" i="2"/>
  <c r="P253" i="2"/>
  <c r="J253" i="2"/>
  <c r="BK252" i="2"/>
  <c r="BI252" i="2"/>
  <c r="BH252" i="2"/>
  <c r="BG252" i="2"/>
  <c r="BF252" i="2"/>
  <c r="T252" i="2"/>
  <c r="R252" i="2"/>
  <c r="P252" i="2"/>
  <c r="J252" i="2"/>
  <c r="BE252" i="2" s="1"/>
  <c r="BK251" i="2"/>
  <c r="BI251" i="2"/>
  <c r="BH251" i="2"/>
  <c r="BG251" i="2"/>
  <c r="BF251" i="2"/>
  <c r="T251" i="2"/>
  <c r="R251" i="2"/>
  <c r="R250" i="2" s="1"/>
  <c r="R249" i="2" s="1"/>
  <c r="P251" i="2"/>
  <c r="J251" i="2"/>
  <c r="BE251" i="2" s="1"/>
  <c r="BK250" i="2"/>
  <c r="J250" i="2" s="1"/>
  <c r="J116" i="2" s="1"/>
  <c r="T250" i="2"/>
  <c r="T249" i="2" s="1"/>
  <c r="P250" i="2"/>
  <c r="P249" i="2" s="1"/>
  <c r="BK249" i="2"/>
  <c r="J249" i="2" s="1"/>
  <c r="J115" i="2" s="1"/>
  <c r="BK248" i="2"/>
  <c r="BK247" i="2" s="1"/>
  <c r="J247" i="2" s="1"/>
  <c r="J114" i="2" s="1"/>
  <c r="BI248" i="2"/>
  <c r="BH248" i="2"/>
  <c r="BG248" i="2"/>
  <c r="BF248" i="2"/>
  <c r="BE248" i="2"/>
  <c r="T248" i="2"/>
  <c r="R248" i="2"/>
  <c r="R247" i="2" s="1"/>
  <c r="P248" i="2"/>
  <c r="J248" i="2"/>
  <c r="T247" i="2"/>
  <c r="P247" i="2"/>
  <c r="BK246" i="2"/>
  <c r="BI246" i="2"/>
  <c r="BH246" i="2"/>
  <c r="BG246" i="2"/>
  <c r="BF246" i="2"/>
  <c r="T246" i="2"/>
  <c r="R246" i="2"/>
  <c r="P246" i="2"/>
  <c r="J246" i="2"/>
  <c r="BE246" i="2" s="1"/>
  <c r="BK245" i="2"/>
  <c r="BI245" i="2"/>
  <c r="BH245" i="2"/>
  <c r="BG245" i="2"/>
  <c r="BF245" i="2"/>
  <c r="BE245" i="2"/>
  <c r="T245" i="2"/>
  <c r="R245" i="2"/>
  <c r="P245" i="2"/>
  <c r="J245" i="2"/>
  <c r="BK244" i="2"/>
  <c r="BK243" i="2" s="1"/>
  <c r="J243" i="2" s="1"/>
  <c r="J113" i="2" s="1"/>
  <c r="BI244" i="2"/>
  <c r="BH244" i="2"/>
  <c r="BG244" i="2"/>
  <c r="BF244" i="2"/>
  <c r="BE244" i="2"/>
  <c r="T244" i="2"/>
  <c r="T243" i="2" s="1"/>
  <c r="R244" i="2"/>
  <c r="P244" i="2"/>
  <c r="P243" i="2" s="1"/>
  <c r="J244" i="2"/>
  <c r="R243" i="2"/>
  <c r="BK242" i="2"/>
  <c r="BI242" i="2"/>
  <c r="BH242" i="2"/>
  <c r="BG242" i="2"/>
  <c r="BF242" i="2"/>
  <c r="T242" i="2"/>
  <c r="R242" i="2"/>
  <c r="R241" i="2" s="1"/>
  <c r="P242" i="2"/>
  <c r="J242" i="2"/>
  <c r="BE242" i="2" s="1"/>
  <c r="BK241" i="2"/>
  <c r="T241" i="2"/>
  <c r="P241" i="2"/>
  <c r="J241" i="2"/>
  <c r="BK240" i="2"/>
  <c r="BI240" i="2"/>
  <c r="BH240" i="2"/>
  <c r="BG240" i="2"/>
  <c r="BF240" i="2"/>
  <c r="BE240" i="2"/>
  <c r="T240" i="2"/>
  <c r="R240" i="2"/>
  <c r="P240" i="2"/>
  <c r="J240" i="2"/>
  <c r="BK239" i="2"/>
  <c r="BI239" i="2"/>
  <c r="BH239" i="2"/>
  <c r="BG239" i="2"/>
  <c r="BF239" i="2"/>
  <c r="BE239" i="2"/>
  <c r="T239" i="2"/>
  <c r="R239" i="2"/>
  <c r="P239" i="2"/>
  <c r="J239" i="2"/>
  <c r="BK238" i="2"/>
  <c r="BI238" i="2"/>
  <c r="BH238" i="2"/>
  <c r="BG238" i="2"/>
  <c r="BF238" i="2"/>
  <c r="T238" i="2"/>
  <c r="R238" i="2"/>
  <c r="P238" i="2"/>
  <c r="J238" i="2"/>
  <c r="BE238" i="2" s="1"/>
  <c r="BK237" i="2"/>
  <c r="BI237" i="2"/>
  <c r="BH237" i="2"/>
  <c r="BG237" i="2"/>
  <c r="BF237" i="2"/>
  <c r="T237" i="2"/>
  <c r="R237" i="2"/>
  <c r="P237" i="2"/>
  <c r="J237" i="2"/>
  <c r="BE237" i="2" s="1"/>
  <c r="BK236" i="2"/>
  <c r="BI236" i="2"/>
  <c r="BH236" i="2"/>
  <c r="BG236" i="2"/>
  <c r="BF236" i="2"/>
  <c r="BE236" i="2"/>
  <c r="T236" i="2"/>
  <c r="R236" i="2"/>
  <c r="P236" i="2"/>
  <c r="J236" i="2"/>
  <c r="BK235" i="2"/>
  <c r="BI235" i="2"/>
  <c r="BH235" i="2"/>
  <c r="BG235" i="2"/>
  <c r="BF235" i="2"/>
  <c r="BE235" i="2"/>
  <c r="T235" i="2"/>
  <c r="R235" i="2"/>
  <c r="P235" i="2"/>
  <c r="J235" i="2"/>
  <c r="BK234" i="2"/>
  <c r="BI234" i="2"/>
  <c r="BH234" i="2"/>
  <c r="BG234" i="2"/>
  <c r="BF234" i="2"/>
  <c r="T234" i="2"/>
  <c r="R234" i="2"/>
  <c r="P234" i="2"/>
  <c r="J234" i="2"/>
  <c r="BE234" i="2" s="1"/>
  <c r="BK233" i="2"/>
  <c r="BI233" i="2"/>
  <c r="BH233" i="2"/>
  <c r="BG233" i="2"/>
  <c r="BF233" i="2"/>
  <c r="T233" i="2"/>
  <c r="R233" i="2"/>
  <c r="P233" i="2"/>
  <c r="J233" i="2"/>
  <c r="BE233" i="2" s="1"/>
  <c r="BK232" i="2"/>
  <c r="BI232" i="2"/>
  <c r="BH232" i="2"/>
  <c r="BG232" i="2"/>
  <c r="BF232" i="2"/>
  <c r="BE232" i="2"/>
  <c r="T232" i="2"/>
  <c r="R232" i="2"/>
  <c r="P232" i="2"/>
  <c r="J232" i="2"/>
  <c r="BK231" i="2"/>
  <c r="BI231" i="2"/>
  <c r="BH231" i="2"/>
  <c r="BG231" i="2"/>
  <c r="BF231" i="2"/>
  <c r="BE231" i="2"/>
  <c r="T231" i="2"/>
  <c r="R231" i="2"/>
  <c r="P231" i="2"/>
  <c r="P227" i="2" s="1"/>
  <c r="J231" i="2"/>
  <c r="BK230" i="2"/>
  <c r="BI230" i="2"/>
  <c r="BH230" i="2"/>
  <c r="BG230" i="2"/>
  <c r="BF230" i="2"/>
  <c r="T230" i="2"/>
  <c r="R230" i="2"/>
  <c r="P230" i="2"/>
  <c r="J230" i="2"/>
  <c r="BE230" i="2" s="1"/>
  <c r="BK229" i="2"/>
  <c r="BI229" i="2"/>
  <c r="BH229" i="2"/>
  <c r="BG229" i="2"/>
  <c r="BF229" i="2"/>
  <c r="T229" i="2"/>
  <c r="R229" i="2"/>
  <c r="P229" i="2"/>
  <c r="J229" i="2"/>
  <c r="BE229" i="2" s="1"/>
  <c r="BK228" i="2"/>
  <c r="BI228" i="2"/>
  <c r="BH228" i="2"/>
  <c r="BG228" i="2"/>
  <c r="BF228" i="2"/>
  <c r="BE228" i="2"/>
  <c r="T228" i="2"/>
  <c r="T227" i="2" s="1"/>
  <c r="R228" i="2"/>
  <c r="P228" i="2"/>
  <c r="J228" i="2"/>
  <c r="BK227" i="2"/>
  <c r="J227" i="2" s="1"/>
  <c r="J111" i="2" s="1"/>
  <c r="R227" i="2"/>
  <c r="BK226" i="2"/>
  <c r="BI226" i="2"/>
  <c r="BH226" i="2"/>
  <c r="BG226" i="2"/>
  <c r="BF226" i="2"/>
  <c r="BE226" i="2"/>
  <c r="T226" i="2"/>
  <c r="R226" i="2"/>
  <c r="P226" i="2"/>
  <c r="J226" i="2"/>
  <c r="BK225" i="2"/>
  <c r="BI225" i="2"/>
  <c r="BH225" i="2"/>
  <c r="BG225" i="2"/>
  <c r="BF225" i="2"/>
  <c r="T225" i="2"/>
  <c r="R225" i="2"/>
  <c r="P225" i="2"/>
  <c r="J225" i="2"/>
  <c r="BE225" i="2" s="1"/>
  <c r="BK224" i="2"/>
  <c r="BI224" i="2"/>
  <c r="BH224" i="2"/>
  <c r="BG224" i="2"/>
  <c r="BF224" i="2"/>
  <c r="T224" i="2"/>
  <c r="R224" i="2"/>
  <c r="P224" i="2"/>
  <c r="J224" i="2"/>
  <c r="BE224" i="2" s="1"/>
  <c r="BK223" i="2"/>
  <c r="BI223" i="2"/>
  <c r="BH223" i="2"/>
  <c r="BG223" i="2"/>
  <c r="BF223" i="2"/>
  <c r="BE223" i="2"/>
  <c r="T223" i="2"/>
  <c r="R223" i="2"/>
  <c r="P223" i="2"/>
  <c r="J223" i="2"/>
  <c r="BK222" i="2"/>
  <c r="BI222" i="2"/>
  <c r="BH222" i="2"/>
  <c r="BG222" i="2"/>
  <c r="BF222" i="2"/>
  <c r="BE222" i="2"/>
  <c r="T222" i="2"/>
  <c r="R222" i="2"/>
  <c r="P222" i="2"/>
  <c r="J222" i="2"/>
  <c r="BK221" i="2"/>
  <c r="BI221" i="2"/>
  <c r="BH221" i="2"/>
  <c r="BG221" i="2"/>
  <c r="BF221" i="2"/>
  <c r="T221" i="2"/>
  <c r="R221" i="2"/>
  <c r="P221" i="2"/>
  <c r="J221" i="2"/>
  <c r="BE221" i="2" s="1"/>
  <c r="BK220" i="2"/>
  <c r="BI220" i="2"/>
  <c r="BH220" i="2"/>
  <c r="BG220" i="2"/>
  <c r="BF220" i="2"/>
  <c r="T220" i="2"/>
  <c r="R220" i="2"/>
  <c r="P220" i="2"/>
  <c r="J220" i="2"/>
  <c r="BE220" i="2" s="1"/>
  <c r="BK219" i="2"/>
  <c r="BK218" i="2" s="1"/>
  <c r="J218" i="2" s="1"/>
  <c r="J110" i="2" s="1"/>
  <c r="BI219" i="2"/>
  <c r="BH219" i="2"/>
  <c r="BG219" i="2"/>
  <c r="BF219" i="2"/>
  <c r="BE219" i="2"/>
  <c r="T219" i="2"/>
  <c r="R219" i="2"/>
  <c r="R218" i="2" s="1"/>
  <c r="P219" i="2"/>
  <c r="J219" i="2"/>
  <c r="T218" i="2"/>
  <c r="P218" i="2"/>
  <c r="BK217" i="2"/>
  <c r="BI217" i="2"/>
  <c r="BH217" i="2"/>
  <c r="BG217" i="2"/>
  <c r="BF217" i="2"/>
  <c r="T217" i="2"/>
  <c r="R217" i="2"/>
  <c r="P217" i="2"/>
  <c r="J217" i="2"/>
  <c r="BE217" i="2" s="1"/>
  <c r="BK216" i="2"/>
  <c r="BI216" i="2"/>
  <c r="BH216" i="2"/>
  <c r="BG216" i="2"/>
  <c r="BF216" i="2"/>
  <c r="T216" i="2"/>
  <c r="R216" i="2"/>
  <c r="P216" i="2"/>
  <c r="J216" i="2"/>
  <c r="BE216" i="2" s="1"/>
  <c r="BK215" i="2"/>
  <c r="BI215" i="2"/>
  <c r="BH215" i="2"/>
  <c r="BG215" i="2"/>
  <c r="BF215" i="2"/>
  <c r="BE215" i="2"/>
  <c r="T215" i="2"/>
  <c r="R215" i="2"/>
  <c r="P215" i="2"/>
  <c r="J215" i="2"/>
  <c r="BK214" i="2"/>
  <c r="BI214" i="2"/>
  <c r="BH214" i="2"/>
  <c r="BG214" i="2"/>
  <c r="BF214" i="2"/>
  <c r="BE214" i="2"/>
  <c r="T214" i="2"/>
  <c r="R214" i="2"/>
  <c r="P214" i="2"/>
  <c r="J214" i="2"/>
  <c r="BK213" i="2"/>
  <c r="BI213" i="2"/>
  <c r="BH213" i="2"/>
  <c r="BG213" i="2"/>
  <c r="BF213" i="2"/>
  <c r="T213" i="2"/>
  <c r="R213" i="2"/>
  <c r="P213" i="2"/>
  <c r="J213" i="2"/>
  <c r="BE213" i="2" s="1"/>
  <c r="BK212" i="2"/>
  <c r="BI212" i="2"/>
  <c r="BH212" i="2"/>
  <c r="BG212" i="2"/>
  <c r="BF212" i="2"/>
  <c r="T212" i="2"/>
  <c r="R212" i="2"/>
  <c r="P212" i="2"/>
  <c r="J212" i="2"/>
  <c r="BE212" i="2" s="1"/>
  <c r="BK211" i="2"/>
  <c r="BI211" i="2"/>
  <c r="BH211" i="2"/>
  <c r="BG211" i="2"/>
  <c r="BF211" i="2"/>
  <c r="BE211" i="2"/>
  <c r="T211" i="2"/>
  <c r="R211" i="2"/>
  <c r="P211" i="2"/>
  <c r="J211" i="2"/>
  <c r="BK210" i="2"/>
  <c r="BK208" i="2" s="1"/>
  <c r="J208" i="2" s="1"/>
  <c r="J109" i="2" s="1"/>
  <c r="BI210" i="2"/>
  <c r="BH210" i="2"/>
  <c r="BG210" i="2"/>
  <c r="BF210" i="2"/>
  <c r="BE210" i="2"/>
  <c r="T210" i="2"/>
  <c r="R210" i="2"/>
  <c r="P210" i="2"/>
  <c r="P208" i="2" s="1"/>
  <c r="J210" i="2"/>
  <c r="BK209" i="2"/>
  <c r="BI209" i="2"/>
  <c r="BH209" i="2"/>
  <c r="BG209" i="2"/>
  <c r="BF209" i="2"/>
  <c r="T209" i="2"/>
  <c r="T208" i="2" s="1"/>
  <c r="R209" i="2"/>
  <c r="R208" i="2" s="1"/>
  <c r="P209" i="2"/>
  <c r="J209" i="2"/>
  <c r="BE209" i="2" s="1"/>
  <c r="BK207" i="2"/>
  <c r="BI207" i="2"/>
  <c r="BH207" i="2"/>
  <c r="BG207" i="2"/>
  <c r="BF207" i="2"/>
  <c r="T207" i="2"/>
  <c r="R207" i="2"/>
  <c r="R206" i="2" s="1"/>
  <c r="P207" i="2"/>
  <c r="J207" i="2"/>
  <c r="BE207" i="2" s="1"/>
  <c r="BK206" i="2"/>
  <c r="J206" i="2" s="1"/>
  <c r="J108" i="2" s="1"/>
  <c r="T206" i="2"/>
  <c r="P206" i="2"/>
  <c r="BK205" i="2"/>
  <c r="BI205" i="2"/>
  <c r="BH205" i="2"/>
  <c r="BG205" i="2"/>
  <c r="BF205" i="2"/>
  <c r="BE205" i="2"/>
  <c r="T205" i="2"/>
  <c r="R205" i="2"/>
  <c r="P205" i="2"/>
  <c r="P202" i="2" s="1"/>
  <c r="J205" i="2"/>
  <c r="BK204" i="2"/>
  <c r="BI204" i="2"/>
  <c r="BH204" i="2"/>
  <c r="BG204" i="2"/>
  <c r="BF204" i="2"/>
  <c r="T204" i="2"/>
  <c r="T202" i="2" s="1"/>
  <c r="R204" i="2"/>
  <c r="P204" i="2"/>
  <c r="J204" i="2"/>
  <c r="BE204" i="2" s="1"/>
  <c r="BK203" i="2"/>
  <c r="BK202" i="2" s="1"/>
  <c r="J202" i="2" s="1"/>
  <c r="J107" i="2" s="1"/>
  <c r="BI203" i="2"/>
  <c r="BH203" i="2"/>
  <c r="BG203" i="2"/>
  <c r="BF203" i="2"/>
  <c r="T203" i="2"/>
  <c r="R203" i="2"/>
  <c r="P203" i="2"/>
  <c r="J203" i="2"/>
  <c r="BE203" i="2" s="1"/>
  <c r="R202" i="2"/>
  <c r="BK201" i="2"/>
  <c r="BI201" i="2"/>
  <c r="BH201" i="2"/>
  <c r="BG201" i="2"/>
  <c r="BF201" i="2"/>
  <c r="BE201" i="2"/>
  <c r="T201" i="2"/>
  <c r="R201" i="2"/>
  <c r="P201" i="2"/>
  <c r="J201" i="2"/>
  <c r="BK200" i="2"/>
  <c r="BI200" i="2"/>
  <c r="BH200" i="2"/>
  <c r="BG200" i="2"/>
  <c r="BF200" i="2"/>
  <c r="BE200" i="2"/>
  <c r="T200" i="2"/>
  <c r="R200" i="2"/>
  <c r="P200" i="2"/>
  <c r="J200" i="2"/>
  <c r="BK199" i="2"/>
  <c r="BI199" i="2"/>
  <c r="BH199" i="2"/>
  <c r="BG199" i="2"/>
  <c r="BF199" i="2"/>
  <c r="T199" i="2"/>
  <c r="R199" i="2"/>
  <c r="P199" i="2"/>
  <c r="J199" i="2"/>
  <c r="BE199" i="2" s="1"/>
  <c r="BK198" i="2"/>
  <c r="BI198" i="2"/>
  <c r="BH198" i="2"/>
  <c r="BG198" i="2"/>
  <c r="BF198" i="2"/>
  <c r="T198" i="2"/>
  <c r="R198" i="2"/>
  <c r="P198" i="2"/>
  <c r="J198" i="2"/>
  <c r="BE198" i="2" s="1"/>
  <c r="BK197" i="2"/>
  <c r="BI197" i="2"/>
  <c r="BH197" i="2"/>
  <c r="BG197" i="2"/>
  <c r="BF197" i="2"/>
  <c r="BE197" i="2"/>
  <c r="T197" i="2"/>
  <c r="R197" i="2"/>
  <c r="P197" i="2"/>
  <c r="J197" i="2"/>
  <c r="BK196" i="2"/>
  <c r="BI196" i="2"/>
  <c r="BH196" i="2"/>
  <c r="BG196" i="2"/>
  <c r="BF196" i="2"/>
  <c r="BE196" i="2"/>
  <c r="T196" i="2"/>
  <c r="R196" i="2"/>
  <c r="P196" i="2"/>
  <c r="J196" i="2"/>
  <c r="BK195" i="2"/>
  <c r="BI195" i="2"/>
  <c r="BH195" i="2"/>
  <c r="BG195" i="2"/>
  <c r="BF195" i="2"/>
  <c r="T195" i="2"/>
  <c r="R195" i="2"/>
  <c r="P195" i="2"/>
  <c r="J195" i="2"/>
  <c r="BE195" i="2" s="1"/>
  <c r="BK194" i="2"/>
  <c r="BI194" i="2"/>
  <c r="BH194" i="2"/>
  <c r="BG194" i="2"/>
  <c r="BF194" i="2"/>
  <c r="T194" i="2"/>
  <c r="R194" i="2"/>
  <c r="P194" i="2"/>
  <c r="J194" i="2"/>
  <c r="BE194" i="2" s="1"/>
  <c r="BK193" i="2"/>
  <c r="BI193" i="2"/>
  <c r="BH193" i="2"/>
  <c r="BG193" i="2"/>
  <c r="BF193" i="2"/>
  <c r="BE193" i="2"/>
  <c r="T193" i="2"/>
  <c r="R193" i="2"/>
  <c r="P193" i="2"/>
  <c r="J193" i="2"/>
  <c r="BK192" i="2"/>
  <c r="BI192" i="2"/>
  <c r="BH192" i="2"/>
  <c r="BG192" i="2"/>
  <c r="BF192" i="2"/>
  <c r="BE192" i="2"/>
  <c r="T192" i="2"/>
  <c r="R192" i="2"/>
  <c r="P192" i="2"/>
  <c r="J192" i="2"/>
  <c r="BK191" i="2"/>
  <c r="BI191" i="2"/>
  <c r="BH191" i="2"/>
  <c r="BG191" i="2"/>
  <c r="BF191" i="2"/>
  <c r="T191" i="2"/>
  <c r="R191" i="2"/>
  <c r="P191" i="2"/>
  <c r="J191" i="2"/>
  <c r="BE191" i="2" s="1"/>
  <c r="BK190" i="2"/>
  <c r="BI190" i="2"/>
  <c r="BH190" i="2"/>
  <c r="BG190" i="2"/>
  <c r="BF190" i="2"/>
  <c r="T190" i="2"/>
  <c r="R190" i="2"/>
  <c r="P190" i="2"/>
  <c r="J190" i="2"/>
  <c r="BE190" i="2" s="1"/>
  <c r="BK189" i="2"/>
  <c r="BI189" i="2"/>
  <c r="BH189" i="2"/>
  <c r="BG189" i="2"/>
  <c r="BF189" i="2"/>
  <c r="BE189" i="2"/>
  <c r="T189" i="2"/>
  <c r="R189" i="2"/>
  <c r="P189" i="2"/>
  <c r="J189" i="2"/>
  <c r="BK188" i="2"/>
  <c r="BI188" i="2"/>
  <c r="BH188" i="2"/>
  <c r="BG188" i="2"/>
  <c r="BF188" i="2"/>
  <c r="BE188" i="2"/>
  <c r="T188" i="2"/>
  <c r="R188" i="2"/>
  <c r="P188" i="2"/>
  <c r="J188" i="2"/>
  <c r="BK187" i="2"/>
  <c r="BI187" i="2"/>
  <c r="BH187" i="2"/>
  <c r="BG187" i="2"/>
  <c r="BF187" i="2"/>
  <c r="T187" i="2"/>
  <c r="R187" i="2"/>
  <c r="P187" i="2"/>
  <c r="J187" i="2"/>
  <c r="BE187" i="2" s="1"/>
  <c r="BK186" i="2"/>
  <c r="BI186" i="2"/>
  <c r="BH186" i="2"/>
  <c r="BG186" i="2"/>
  <c r="BF186" i="2"/>
  <c r="T186" i="2"/>
  <c r="R186" i="2"/>
  <c r="P186" i="2"/>
  <c r="J186" i="2"/>
  <c r="BE186" i="2" s="1"/>
  <c r="BK185" i="2"/>
  <c r="BI185" i="2"/>
  <c r="BH185" i="2"/>
  <c r="BG185" i="2"/>
  <c r="BF185" i="2"/>
  <c r="BE185" i="2"/>
  <c r="T185" i="2"/>
  <c r="R185" i="2"/>
  <c r="P185" i="2"/>
  <c r="J185" i="2"/>
  <c r="BK184" i="2"/>
  <c r="BI184" i="2"/>
  <c r="BH184" i="2"/>
  <c r="BG184" i="2"/>
  <c r="BF184" i="2"/>
  <c r="BE184" i="2"/>
  <c r="T184" i="2"/>
  <c r="R184" i="2"/>
  <c r="P184" i="2"/>
  <c r="J184" i="2"/>
  <c r="BK183" i="2"/>
  <c r="BK182" i="2" s="1"/>
  <c r="J182" i="2" s="1"/>
  <c r="J106" i="2" s="1"/>
  <c r="BI183" i="2"/>
  <c r="BH183" i="2"/>
  <c r="BG183" i="2"/>
  <c r="BF183" i="2"/>
  <c r="T183" i="2"/>
  <c r="R183" i="2"/>
  <c r="R182" i="2" s="1"/>
  <c r="P183" i="2"/>
  <c r="J183" i="2"/>
  <c r="BE183" i="2" s="1"/>
  <c r="T182" i="2"/>
  <c r="P182" i="2"/>
  <c r="BK181" i="2"/>
  <c r="BI181" i="2"/>
  <c r="BH181" i="2"/>
  <c r="BG181" i="2"/>
  <c r="BF181" i="2"/>
  <c r="BE181" i="2"/>
  <c r="T181" i="2"/>
  <c r="R181" i="2"/>
  <c r="P181" i="2"/>
  <c r="J181" i="2"/>
  <c r="BK180" i="2"/>
  <c r="BI180" i="2"/>
  <c r="BH180" i="2"/>
  <c r="BG180" i="2"/>
  <c r="BF180" i="2"/>
  <c r="BE180" i="2"/>
  <c r="T180" i="2"/>
  <c r="R180" i="2"/>
  <c r="P180" i="2"/>
  <c r="J180" i="2"/>
  <c r="BK179" i="2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T178" i="2"/>
  <c r="R178" i="2"/>
  <c r="P178" i="2"/>
  <c r="J178" i="2"/>
  <c r="BE178" i="2" s="1"/>
  <c r="BK177" i="2"/>
  <c r="BI177" i="2"/>
  <c r="BH177" i="2"/>
  <c r="BG177" i="2"/>
  <c r="BF177" i="2"/>
  <c r="BE177" i="2"/>
  <c r="T177" i="2"/>
  <c r="R177" i="2"/>
  <c r="P177" i="2"/>
  <c r="J177" i="2"/>
  <c r="BK176" i="2"/>
  <c r="BI176" i="2"/>
  <c r="BH176" i="2"/>
  <c r="BG176" i="2"/>
  <c r="BF176" i="2"/>
  <c r="BE176" i="2"/>
  <c r="T176" i="2"/>
  <c r="R176" i="2"/>
  <c r="P176" i="2"/>
  <c r="J176" i="2"/>
  <c r="BK175" i="2"/>
  <c r="BI175" i="2"/>
  <c r="BH175" i="2"/>
  <c r="BG175" i="2"/>
  <c r="BF175" i="2"/>
  <c r="T175" i="2"/>
  <c r="T171" i="2" s="1"/>
  <c r="R175" i="2"/>
  <c r="P175" i="2"/>
  <c r="J175" i="2"/>
  <c r="BE175" i="2" s="1"/>
  <c r="BK174" i="2"/>
  <c r="BI174" i="2"/>
  <c r="BH174" i="2"/>
  <c r="BG174" i="2"/>
  <c r="BF174" i="2"/>
  <c r="T174" i="2"/>
  <c r="R174" i="2"/>
  <c r="P174" i="2"/>
  <c r="J174" i="2"/>
  <c r="BE174" i="2" s="1"/>
  <c r="BK173" i="2"/>
  <c r="BI173" i="2"/>
  <c r="BH173" i="2"/>
  <c r="BG173" i="2"/>
  <c r="BF173" i="2"/>
  <c r="BE173" i="2"/>
  <c r="T173" i="2"/>
  <c r="R173" i="2"/>
  <c r="P173" i="2"/>
  <c r="J173" i="2"/>
  <c r="BK172" i="2"/>
  <c r="BK171" i="2" s="1"/>
  <c r="J171" i="2" s="1"/>
  <c r="J105" i="2" s="1"/>
  <c r="BI172" i="2"/>
  <c r="BH172" i="2"/>
  <c r="BG172" i="2"/>
  <c r="BF172" i="2"/>
  <c r="T172" i="2"/>
  <c r="R172" i="2"/>
  <c r="P172" i="2"/>
  <c r="P171" i="2" s="1"/>
  <c r="J172" i="2"/>
  <c r="BE172" i="2" s="1"/>
  <c r="R171" i="2"/>
  <c r="BK170" i="2"/>
  <c r="BI170" i="2"/>
  <c r="BH170" i="2"/>
  <c r="BG170" i="2"/>
  <c r="BF170" i="2"/>
  <c r="T170" i="2"/>
  <c r="R170" i="2"/>
  <c r="P170" i="2"/>
  <c r="J170" i="2"/>
  <c r="BE170" i="2" s="1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BE168" i="2"/>
  <c r="T168" i="2"/>
  <c r="R168" i="2"/>
  <c r="P168" i="2"/>
  <c r="J168" i="2"/>
  <c r="BK167" i="2"/>
  <c r="BI167" i="2"/>
  <c r="BH167" i="2"/>
  <c r="BG167" i="2"/>
  <c r="BF167" i="2"/>
  <c r="BE167" i="2"/>
  <c r="T167" i="2"/>
  <c r="R167" i="2"/>
  <c r="P167" i="2"/>
  <c r="J167" i="2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T165" i="2"/>
  <c r="R165" i="2"/>
  <c r="P165" i="2"/>
  <c r="J165" i="2"/>
  <c r="BE165" i="2" s="1"/>
  <c r="BK164" i="2"/>
  <c r="BI164" i="2"/>
  <c r="BH164" i="2"/>
  <c r="BG164" i="2"/>
  <c r="BF164" i="2"/>
  <c r="BE164" i="2"/>
  <c r="T164" i="2"/>
  <c r="R164" i="2"/>
  <c r="P164" i="2"/>
  <c r="J164" i="2"/>
  <c r="BK163" i="2"/>
  <c r="BI163" i="2"/>
  <c r="BH163" i="2"/>
  <c r="BG163" i="2"/>
  <c r="BF163" i="2"/>
  <c r="BE163" i="2"/>
  <c r="T163" i="2"/>
  <c r="R163" i="2"/>
  <c r="P163" i="2"/>
  <c r="J163" i="2"/>
  <c r="BK162" i="2"/>
  <c r="BI162" i="2"/>
  <c r="BH162" i="2"/>
  <c r="BG162" i="2"/>
  <c r="BF162" i="2"/>
  <c r="T162" i="2"/>
  <c r="R162" i="2"/>
  <c r="P162" i="2"/>
  <c r="J162" i="2"/>
  <c r="BE162" i="2" s="1"/>
  <c r="BK161" i="2"/>
  <c r="BI161" i="2"/>
  <c r="BH161" i="2"/>
  <c r="BG161" i="2"/>
  <c r="BF161" i="2"/>
  <c r="T161" i="2"/>
  <c r="R161" i="2"/>
  <c r="P161" i="2"/>
  <c r="J161" i="2"/>
  <c r="BE161" i="2" s="1"/>
  <c r="BK160" i="2"/>
  <c r="BK159" i="2" s="1"/>
  <c r="BI160" i="2"/>
  <c r="BH160" i="2"/>
  <c r="BG160" i="2"/>
  <c r="BF160" i="2"/>
  <c r="BE160" i="2"/>
  <c r="T160" i="2"/>
  <c r="T159" i="2" s="1"/>
  <c r="R160" i="2"/>
  <c r="R159" i="2" s="1"/>
  <c r="R158" i="2" s="1"/>
  <c r="P160" i="2"/>
  <c r="J160" i="2"/>
  <c r="P159" i="2"/>
  <c r="BK157" i="2"/>
  <c r="BI157" i="2"/>
  <c r="BH157" i="2"/>
  <c r="BG157" i="2"/>
  <c r="BF157" i="2"/>
  <c r="T157" i="2"/>
  <c r="R157" i="2"/>
  <c r="R156" i="2" s="1"/>
  <c r="P157" i="2"/>
  <c r="J157" i="2"/>
  <c r="BE157" i="2" s="1"/>
  <c r="BK156" i="2"/>
  <c r="J156" i="2" s="1"/>
  <c r="J102" i="2" s="1"/>
  <c r="T156" i="2"/>
  <c r="P156" i="2"/>
  <c r="BK155" i="2"/>
  <c r="BI155" i="2"/>
  <c r="BH155" i="2"/>
  <c r="BG155" i="2"/>
  <c r="BF155" i="2"/>
  <c r="BE155" i="2"/>
  <c r="T155" i="2"/>
  <c r="R155" i="2"/>
  <c r="P155" i="2"/>
  <c r="J155" i="2"/>
  <c r="BK154" i="2"/>
  <c r="BI154" i="2"/>
  <c r="BH154" i="2"/>
  <c r="BG154" i="2"/>
  <c r="BF154" i="2"/>
  <c r="T154" i="2"/>
  <c r="R154" i="2"/>
  <c r="P154" i="2"/>
  <c r="P151" i="2" s="1"/>
  <c r="J154" i="2"/>
  <c r="BE154" i="2" s="1"/>
  <c r="BK153" i="2"/>
  <c r="BI153" i="2"/>
  <c r="BH153" i="2"/>
  <c r="BG153" i="2"/>
  <c r="BF153" i="2"/>
  <c r="T153" i="2"/>
  <c r="R153" i="2"/>
  <c r="P153" i="2"/>
  <c r="J153" i="2"/>
  <c r="BE153" i="2" s="1"/>
  <c r="BK152" i="2"/>
  <c r="BK151" i="2" s="1"/>
  <c r="J151" i="2" s="1"/>
  <c r="J101" i="2" s="1"/>
  <c r="BI152" i="2"/>
  <c r="BH152" i="2"/>
  <c r="BG152" i="2"/>
  <c r="BF152" i="2"/>
  <c r="BE152" i="2"/>
  <c r="T152" i="2"/>
  <c r="T151" i="2" s="1"/>
  <c r="R152" i="2"/>
  <c r="P152" i="2"/>
  <c r="J152" i="2"/>
  <c r="R151" i="2"/>
  <c r="BK150" i="2"/>
  <c r="BI150" i="2"/>
  <c r="BH150" i="2"/>
  <c r="BG150" i="2"/>
  <c r="BF150" i="2"/>
  <c r="BE150" i="2"/>
  <c r="T150" i="2"/>
  <c r="T147" i="2" s="1"/>
  <c r="R150" i="2"/>
  <c r="P150" i="2"/>
  <c r="J150" i="2"/>
  <c r="BK149" i="2"/>
  <c r="BI149" i="2"/>
  <c r="BH149" i="2"/>
  <c r="BG149" i="2"/>
  <c r="BF149" i="2"/>
  <c r="BE149" i="2"/>
  <c r="T149" i="2"/>
  <c r="R149" i="2"/>
  <c r="P149" i="2"/>
  <c r="J149" i="2"/>
  <c r="BK148" i="2"/>
  <c r="BI148" i="2"/>
  <c r="BH148" i="2"/>
  <c r="BG148" i="2"/>
  <c r="BF148" i="2"/>
  <c r="T148" i="2"/>
  <c r="R148" i="2"/>
  <c r="R147" i="2" s="1"/>
  <c r="P148" i="2"/>
  <c r="J148" i="2"/>
  <c r="BE148" i="2" s="1"/>
  <c r="BK147" i="2"/>
  <c r="J147" i="2" s="1"/>
  <c r="J100" i="2" s="1"/>
  <c r="P147" i="2"/>
  <c r="BK146" i="2"/>
  <c r="BI146" i="2"/>
  <c r="BH146" i="2"/>
  <c r="BG146" i="2"/>
  <c r="BF146" i="2"/>
  <c r="BE146" i="2"/>
  <c r="T146" i="2"/>
  <c r="T144" i="2" s="1"/>
  <c r="R146" i="2"/>
  <c r="P146" i="2"/>
  <c r="J146" i="2"/>
  <c r="BK145" i="2"/>
  <c r="BK144" i="2" s="1"/>
  <c r="J144" i="2" s="1"/>
  <c r="J99" i="2" s="1"/>
  <c r="BI145" i="2"/>
  <c r="BH145" i="2"/>
  <c r="BG145" i="2"/>
  <c r="BF145" i="2"/>
  <c r="T145" i="2"/>
  <c r="R145" i="2"/>
  <c r="P145" i="2"/>
  <c r="P144" i="2" s="1"/>
  <c r="P141" i="2" s="1"/>
  <c r="J145" i="2"/>
  <c r="BE145" i="2" s="1"/>
  <c r="R144" i="2"/>
  <c r="BK143" i="2"/>
  <c r="BI143" i="2"/>
  <c r="F37" i="2" s="1"/>
  <c r="BD95" i="1" s="1"/>
  <c r="BD94" i="1" s="1"/>
  <c r="W33" i="1" s="1"/>
  <c r="BH143" i="2"/>
  <c r="F36" i="2" s="1"/>
  <c r="BC95" i="1" s="1"/>
  <c r="BC94" i="1" s="1"/>
  <c r="BG143" i="2"/>
  <c r="F35" i="2" s="1"/>
  <c r="BB95" i="1" s="1"/>
  <c r="BB94" i="1" s="1"/>
  <c r="BF143" i="2"/>
  <c r="T143" i="2"/>
  <c r="R143" i="2"/>
  <c r="P143" i="2"/>
  <c r="J143" i="2"/>
  <c r="BE143" i="2" s="1"/>
  <c r="BK142" i="2"/>
  <c r="J142" i="2" s="1"/>
  <c r="J98" i="2" s="1"/>
  <c r="T142" i="2"/>
  <c r="T141" i="2" s="1"/>
  <c r="R142" i="2"/>
  <c r="P142" i="2"/>
  <c r="J137" i="2"/>
  <c r="F137" i="2"/>
  <c r="J136" i="2"/>
  <c r="F136" i="2"/>
  <c r="F134" i="2"/>
  <c r="E132" i="2"/>
  <c r="J118" i="2"/>
  <c r="J112" i="2"/>
  <c r="J92" i="2"/>
  <c r="J91" i="2"/>
  <c r="F91" i="2"/>
  <c r="F89" i="2"/>
  <c r="E87" i="2"/>
  <c r="J37" i="2"/>
  <c r="J36" i="2"/>
  <c r="AY95" i="1" s="1"/>
  <c r="J35" i="2"/>
  <c r="J34" i="2"/>
  <c r="AW95" i="1" s="1"/>
  <c r="F34" i="2"/>
  <c r="BA95" i="1" s="1"/>
  <c r="BA94" i="1" s="1"/>
  <c r="J24" i="2"/>
  <c r="E24" i="2"/>
  <c r="J23" i="2"/>
  <c r="J21" i="2"/>
  <c r="J20" i="2"/>
  <c r="J18" i="2"/>
  <c r="E18" i="2"/>
  <c r="F92" i="2" s="1"/>
  <c r="J17" i="2"/>
  <c r="J15" i="2"/>
  <c r="J14" i="2"/>
  <c r="J12" i="2"/>
  <c r="J134" i="2" s="1"/>
  <c r="E7" i="2"/>
  <c r="E85" i="2" s="1"/>
  <c r="AX95" i="1"/>
  <c r="AS94" i="1"/>
  <c r="AM90" i="1"/>
  <c r="L90" i="1"/>
  <c r="AM89" i="1"/>
  <c r="L89" i="1"/>
  <c r="AM87" i="1"/>
  <c r="L87" i="1"/>
  <c r="L85" i="1"/>
  <c r="L84" i="1"/>
  <c r="T158" i="2" l="1"/>
  <c r="AX94" i="1"/>
  <c r="W31" i="1"/>
  <c r="J270" i="2"/>
  <c r="J119" i="2" s="1"/>
  <c r="BK267" i="2"/>
  <c r="J267" i="2" s="1"/>
  <c r="J117" i="2" s="1"/>
  <c r="T140" i="2"/>
  <c r="AY94" i="1"/>
  <c r="W32" i="1"/>
  <c r="W30" i="1"/>
  <c r="AW94" i="1"/>
  <c r="AK30" i="1" s="1"/>
  <c r="P158" i="2"/>
  <c r="P140" i="2" s="1"/>
  <c r="AU95" i="1" s="1"/>
  <c r="AU94" i="1" s="1"/>
  <c r="J33" i="2"/>
  <c r="AV95" i="1" s="1"/>
  <c r="AT95" i="1" s="1"/>
  <c r="F33" i="2"/>
  <c r="AZ95" i="1" s="1"/>
  <c r="AZ94" i="1" s="1"/>
  <c r="R141" i="2"/>
  <c r="R140" i="2" s="1"/>
  <c r="J159" i="2"/>
  <c r="J104" i="2" s="1"/>
  <c r="BK158" i="2"/>
  <c r="J158" i="2" s="1"/>
  <c r="J103" i="2" s="1"/>
  <c r="E130" i="2"/>
  <c r="BK141" i="2"/>
  <c r="J89" i="2"/>
  <c r="W29" i="1" l="1"/>
  <c r="AV94" i="1"/>
  <c r="J141" i="2"/>
  <c r="J97" i="2" s="1"/>
  <c r="BK140" i="2"/>
  <c r="J140" i="2" s="1"/>
  <c r="J30" i="2" l="1"/>
  <c r="J96" i="2"/>
  <c r="AK29" i="1"/>
  <c r="AT94" i="1"/>
  <c r="J39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<sst xmlns="http://schemas.openxmlformats.org/spreadsheetml/2006/main" count="1913" uniqueCount="613">
  <si>
    <t>Export Komplet</t>
  </si>
  <si>
    <t>2.0</t>
  </si>
  <si>
    <t>False</t>
  </si>
  <si>
    <t>{70124889-2dde-420f-a541-d49f1fc3632e}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</si>
  <si>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</si>
  <si>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</si>
  <si>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</si>
  <si>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</si>
  <si>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</si>
  <si>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</si>
  <si>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</si>
  <si>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</si>
  <si>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</si>
  <si>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2422</t>
  </si>
  <si>
    <t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</si>
  <si>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>Stavba:</t>
  </si>
  <si>
    <t>Rekonstrukce hygienického zázemí, Gymnázium Cheb</t>
  </si>
  <si>
    <t>KSO:</t>
  </si>
  <si>
    <t>CC-CZ:</t>
  </si>
  <si>
    <t>Místo:</t>
  </si>
  <si>
    <t xml:space="preserve"> </t>
  </si>
  <si>
    <t>Datum:</t>
  </si>
  <si>
    <t>4. 10. 2024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</si>
  <si>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</si>
  <si>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</si>
  <si>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</si>
  <si>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</si>
  <si>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</si>
  <si>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</si>
  <si>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</si>
  <si>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</si>
  <si>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</si>
  <si>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</si>
  <si>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</si>
  <si>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</si>
  <si>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</si>
  <si>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</si>
  <si>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</si>
  <si>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</si>
  <si>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</si>
  <si>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</si>
  <si>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</si>
  <si>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</si>
  <si>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</si>
  <si>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</si>
  <si>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</si>
  <si>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</si>
  <si>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</si>
  <si>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</si>
  <si>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</si>
  <si>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</si>
  <si>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</si>
  <si>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</si>
  <si>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</si>
  <si>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</si>
  <si>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</si>
  <si>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</si>
  <si>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</si>
  <si>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</si>
  <si>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</si>
  <si>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</si>
  <si>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</si>
  <si>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</si>
  <si>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</si>
  <si>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</si>
  <si>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</si>
  <si>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</si>
  <si>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</si>
  <si>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</si>
  <si>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</si>
  <si>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</si>
  <si>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</si>
  <si>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</si>
  <si>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</si>
  <si>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</si>
  <si>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</si>
  <si>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</si>
  <si>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</si>
  <si>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Rekonstrukce ...</t>
  </si>
  <si>
    <t>STA</t>
  </si>
  <si>
    <t>1</t>
  </si>
  <si>
    <t>{a23e2114-bded-4f0a-8f28-50be73eb0ac2}</t>
  </si>
  <si>
    <t>2</t>
  </si>
  <si>
    <t>KRYCÍ LIST SOUPISU PRACÍ</t>
  </si>
  <si>
    <t>Objekt:</t>
  </si>
  <si>
    <t>Gymnázium Cheb, Nerudova 2283/7, Cheb</t>
  </si>
  <si>
    <t>Ing. Petr Zítek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</si>
  <si>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</si>
  <si>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</si>
  <si>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</si>
  <si>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</si>
  <si>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</si>
  <si>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</si>
  <si>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</si>
  <si>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</si>
  <si>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</si>
  <si>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</si>
  <si>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</si>
  <si>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</si>
  <si>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</si>
  <si>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</si>
  <si>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</si>
  <si>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</si>
  <si>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</si>
  <si>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</si>
  <si>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</si>
  <si>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</si>
  <si>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</si>
  <si>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</si>
  <si>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HZS - Hodinové zúčtovací sazby</t>
  </si>
  <si>
    <t>M - Práce a dodávky M</t>
  </si>
  <si>
    <t xml:space="preserve">    21-M - Elektromontáže</t>
  </si>
  <si>
    <t>VRN - Vedlejší rozpočtové náklady</t>
  </si>
  <si>
    <t xml:space="preserve">    VRN3 - VRN a ostatní náklady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</si>
  <si>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</si>
  <si>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</si>
  <si>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</si>
  <si>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</si>
  <si>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</si>
  <si>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</si>
  <si>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</si>
  <si>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</si>
  <si>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</si>
  <si>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</si>
  <si>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</si>
  <si>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</si>
  <si>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</si>
  <si>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</si>
  <si>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</si>
  <si>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</si>
  <si>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</si>
  <si>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</si>
  <si>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</si>
  <si>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</si>
  <si>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</si>
  <si>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346244352-Rx02</t>
  </si>
  <si>
    <t>Obezdívka instalačních předstěn rovných tl 50 mm z pórobetonových přesných tvárnic</t>
  </si>
  <si>
    <t>m2</t>
  </si>
  <si>
    <t>4</t>
  </si>
  <si>
    <t>1146803138</t>
  </si>
  <si>
    <t>6</t>
  </si>
  <si>
    <t>Úpravy povrchů, podlahy a osazování výplní</t>
  </si>
  <si>
    <t>611325421</t>
  </si>
  <si>
    <t>Oprava vnitřní vápenocementové štukové omítky tl jádrové omítky do 20 mm a tl štuku do 3 mm stropů v rozsahu plochy do 10 %</t>
  </si>
  <si>
    <t>CS ÚRS 2024 02</t>
  </si>
  <si>
    <t>1475695642</t>
  </si>
  <si>
    <t>612325421</t>
  </si>
  <si>
    <t>Oprava vnitřní vápenocementové štukové omítky tl jádrové omítky do 20 mm a tl štuku do 3 mm stěn v rozsahu plochy do 10 %</t>
  </si>
  <si>
    <t>1580006745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</si>
  <si>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</si>
  <si>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</si>
  <si>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</si>
  <si>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</si>
  <si>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CS ÚRS 2024 01</t>
  </si>
  <si>
    <t>5</t>
  </si>
  <si>
    <t>952901111</t>
  </si>
  <si>
    <t>Vyčištění budov bytové a občanské výstavby před předáním do užívání při výšce podlaží do 4 m</t>
  </si>
  <si>
    <t>14</t>
  </si>
  <si>
    <t>9-RxB01</t>
  </si>
  <si>
    <t>Odstranění celého betonového stupně včetně likvidace odpadu</t>
  </si>
  <si>
    <t>kus</t>
  </si>
  <si>
    <t>16</t>
  </si>
  <si>
    <t>997</t>
  </si>
  <si>
    <t>Přesun sutě</t>
  </si>
  <si>
    <t>7</t>
  </si>
  <si>
    <t>997013213</t>
  </si>
  <si>
    <t>Vnitrostaveništní doprava suti a vybouraných hmot pro budovy v přes 9 do 12 m ručně</t>
  </si>
  <si>
    <t>t</t>
  </si>
  <si>
    <t>251807902</t>
  </si>
  <si>
    <t>8</t>
  </si>
  <si>
    <t>997013501.1</t>
  </si>
  <si>
    <t>Odvoz suti a vybouraných hmot na skládku nebo meziskládku do 1 km se složením</t>
  </si>
  <si>
    <t>20</t>
  </si>
  <si>
    <t>997013509.1</t>
  </si>
  <si>
    <t>Příplatek k odvozu suti a vybouraných hmot na skládku ZKD 1 km přes 1 km</t>
  </si>
  <si>
    <t>22</t>
  </si>
  <si>
    <t>10</t>
  </si>
  <si>
    <t>997013831-Rx03</t>
  </si>
  <si>
    <t>Poplatek za likvidaci stavebního odpadu zákonným způsobem</t>
  </si>
  <si>
    <t>24</t>
  </si>
  <si>
    <t>998</t>
  </si>
  <si>
    <t>Přesun hmot</t>
  </si>
  <si>
    <t>11</t>
  </si>
  <si>
    <t>998018002</t>
  </si>
  <si>
    <t>Přesun hmot pro budovy ruční pro budovy v přes 6 do 12 m</t>
  </si>
  <si>
    <t>199759230</t>
  </si>
  <si>
    <t>PSV</t>
  </si>
  <si>
    <t>Práce a dodávky PSV</t>
  </si>
  <si>
    <t>721</t>
  </si>
  <si>
    <t>Zdravotechnika - vnitřní kanalizace</t>
  </si>
  <si>
    <t>721171803</t>
  </si>
  <si>
    <t>Demontáž potrubí z PVC D do 75</t>
  </si>
  <si>
    <t>m</t>
  </si>
  <si>
    <t>-944682717</t>
  </si>
  <si>
    <t>13</t>
  </si>
  <si>
    <t>721171808</t>
  </si>
  <si>
    <t>Demontáž potrubí z PVC D přes 75 do 114</t>
  </si>
  <si>
    <t>224055470</t>
  </si>
  <si>
    <t>721173706</t>
  </si>
  <si>
    <t>Potrubí kanalizační z PE odpadní DN 100</t>
  </si>
  <si>
    <t>-1918724802</t>
  </si>
  <si>
    <t>15</t>
  </si>
  <si>
    <t>721173722</t>
  </si>
  <si>
    <t>Potrubí kanalizační z PE připojovací DN 40</t>
  </si>
  <si>
    <t>-1775858571</t>
  </si>
  <si>
    <t>721173723</t>
  </si>
  <si>
    <t>Potrubí kanalizační z PE připojovací DN 50</t>
  </si>
  <si>
    <t>763497895</t>
  </si>
  <si>
    <t>17</t>
  </si>
  <si>
    <t>721173724</t>
  </si>
  <si>
    <t>Potrubí kanalizační z PE připojovací DN 70</t>
  </si>
  <si>
    <t>185317928</t>
  </si>
  <si>
    <t>18</t>
  </si>
  <si>
    <t>721173726</t>
  </si>
  <si>
    <t>Potrubí kanalizační z PE připojovací DN 100</t>
  </si>
  <si>
    <t>232955674</t>
  </si>
  <si>
    <t>19</t>
  </si>
  <si>
    <t>721173746</t>
  </si>
  <si>
    <t>Potrubí kanalizační z PE větrací DN 100</t>
  </si>
  <si>
    <t>792614913</t>
  </si>
  <si>
    <t>721194107-Rx06</t>
  </si>
  <si>
    <t>Vyvedení a upevnění odpadních výpustek DN 40-110</t>
  </si>
  <si>
    <t>-1521226113</t>
  </si>
  <si>
    <t>M</t>
  </si>
  <si>
    <t>28616005-Rx04</t>
  </si>
  <si>
    <t>ostatní drobný a spojovací materiál, kotvení zavěšování apod.</t>
  </si>
  <si>
    <t>sada</t>
  </si>
  <si>
    <t>32</t>
  </si>
  <si>
    <t>-1594071778</t>
  </si>
  <si>
    <t>998721312</t>
  </si>
  <si>
    <t>Přesun hmot procentní pro vnitřní kanalizaci ruční v objektech v přes 6 do 12 m</t>
  </si>
  <si>
    <t>%</t>
  </si>
  <si>
    <t>-1809209024</t>
  </si>
  <si>
    <t>722</t>
  </si>
  <si>
    <t>Zdravotechnika - vnitřní vodovod</t>
  </si>
  <si>
    <t>23</t>
  </si>
  <si>
    <t>722130801</t>
  </si>
  <si>
    <t>Demontáž potrubí ocelové pozinkované závitové DN do 25</t>
  </si>
  <si>
    <t>-1246789363</t>
  </si>
  <si>
    <t>722174002</t>
  </si>
  <si>
    <t>Potrubí vodovodní plastové PPR svar polyfúze PN 16 D 20x2,8 mm</t>
  </si>
  <si>
    <t>-655397915</t>
  </si>
  <si>
    <t>25</t>
  </si>
  <si>
    <t>722174003</t>
  </si>
  <si>
    <t>Potrubí vodovodní plastové PPR svar polyfúze PN 16 D 25x3,5 mm</t>
  </si>
  <si>
    <t>529230806</t>
  </si>
  <si>
    <t>26</t>
  </si>
  <si>
    <t>722174004</t>
  </si>
  <si>
    <t>Potrubí vodovodní plastové PPR svar polyfúze PN 16 D 32x4,4 mm</t>
  </si>
  <si>
    <t>-2135637773</t>
  </si>
  <si>
    <t>27</t>
  </si>
  <si>
    <t>722181211</t>
  </si>
  <si>
    <t>Ochrana vodovodního potrubí přilepenými termoizolačními trubicemi z PE tl do 6 mm DN do 22 mm</t>
  </si>
  <si>
    <t>-1730543818</t>
  </si>
  <si>
    <t>28</t>
  </si>
  <si>
    <t>722181212</t>
  </si>
  <si>
    <t>Ochrana vodovodního potrubí přilepenými termoizolačními trubicemi z PE tl do 6 mm DN přes 22 do 32 mm</t>
  </si>
  <si>
    <t>217673322</t>
  </si>
  <si>
    <t>29</t>
  </si>
  <si>
    <t>722231141</t>
  </si>
  <si>
    <t>Rohový ventil s filtrem 1/2x3/8"</t>
  </si>
  <si>
    <t>243386228</t>
  </si>
  <si>
    <t>30</t>
  </si>
  <si>
    <t>722240123</t>
  </si>
  <si>
    <t>Kohout kulový plastový PPR DN 25</t>
  </si>
  <si>
    <t>1830616644</t>
  </si>
  <si>
    <t>31</t>
  </si>
  <si>
    <t>28616005-Rx05</t>
  </si>
  <si>
    <t>767230262</t>
  </si>
  <si>
    <t>998722312</t>
  </si>
  <si>
    <t>Přesun hmot procentní pro vnitřní vodovod ruční v objektech v přes 6 do 12 m</t>
  </si>
  <si>
    <t>-217141765</t>
  </si>
  <si>
    <t>725</t>
  </si>
  <si>
    <t>Zdravotechnika - zařizovací předměty</t>
  </si>
  <si>
    <t>33</t>
  </si>
  <si>
    <t>725110811</t>
  </si>
  <si>
    <t>Demontáž klozetů splachovacích s nádrží</t>
  </si>
  <si>
    <t>soubor</t>
  </si>
  <si>
    <t>-1952203880</t>
  </si>
  <si>
    <t>34</t>
  </si>
  <si>
    <t>725119125</t>
  </si>
  <si>
    <t>Montáž klozetových mís závěsných na nosné stěny</t>
  </si>
  <si>
    <t>-991478493</t>
  </si>
  <si>
    <t>35</t>
  </si>
  <si>
    <t>64236021</t>
  </si>
  <si>
    <t>klozet keramický bílý závěsný hluboké splachování 490x360x350mm</t>
  </si>
  <si>
    <t>-1158137992</t>
  </si>
  <si>
    <t>36</t>
  </si>
  <si>
    <t>725119131</t>
  </si>
  <si>
    <t>Montáž klozetových sedátek standardních</t>
  </si>
  <si>
    <t>-1368725625</t>
  </si>
  <si>
    <t>37</t>
  </si>
  <si>
    <t>55167394</t>
  </si>
  <si>
    <t>sedátko klozetové duroplastové bílé antibakteriální</t>
  </si>
  <si>
    <t>-214227136</t>
  </si>
  <si>
    <t>38</t>
  </si>
  <si>
    <t>725122813</t>
  </si>
  <si>
    <t>Demontáž pisoárových stání s nádrží a jedním záchodkem</t>
  </si>
  <si>
    <t>-861907456</t>
  </si>
  <si>
    <t>39</t>
  </si>
  <si>
    <t>725129101</t>
  </si>
  <si>
    <t>Montáž pisoáru keramického</t>
  </si>
  <si>
    <t>954830627</t>
  </si>
  <si>
    <t>40</t>
  </si>
  <si>
    <t>64250913</t>
  </si>
  <si>
    <t>urinál keramický s odsáváním přívod svislý vnější</t>
  </si>
  <si>
    <t>65058781</t>
  </si>
  <si>
    <t>41</t>
  </si>
  <si>
    <t>725819201</t>
  </si>
  <si>
    <t>Montáž ventilů nástěnných G 1/2"</t>
  </si>
  <si>
    <t>-549064464</t>
  </si>
  <si>
    <t>42</t>
  </si>
  <si>
    <t>55145659</t>
  </si>
  <si>
    <t>ventil pisoárový do zdi převlečná matice - převlečný vnější závit (AISI 304)P 60 B</t>
  </si>
  <si>
    <t>-60164514</t>
  </si>
  <si>
    <t>43</t>
  </si>
  <si>
    <t>725210821</t>
  </si>
  <si>
    <t>Demontáž umyvadel bez výtokových armatur</t>
  </si>
  <si>
    <t>2062828234</t>
  </si>
  <si>
    <t>44</t>
  </si>
  <si>
    <t>725219102</t>
  </si>
  <si>
    <t>Montáž umyvadla připevněného na šrouby do zdiva</t>
  </si>
  <si>
    <t>1481671363</t>
  </si>
  <si>
    <t>45</t>
  </si>
  <si>
    <t>64211030</t>
  </si>
  <si>
    <t>umyvadlo keramické závěsné bílé š 500mm</t>
  </si>
  <si>
    <t>-308819460</t>
  </si>
  <si>
    <t>46</t>
  </si>
  <si>
    <t>64221001</t>
  </si>
  <si>
    <t>umývátko keramické stěnové bílé 450x340mm</t>
  </si>
  <si>
    <t>-1934060424</t>
  </si>
  <si>
    <t>47</t>
  </si>
  <si>
    <t>725820801</t>
  </si>
  <si>
    <t>Demontáž baterie nástěnné do G 3 / 4</t>
  </si>
  <si>
    <t>495293973</t>
  </si>
  <si>
    <t>48</t>
  </si>
  <si>
    <t>725829131</t>
  </si>
  <si>
    <t>Montáž baterie umyvadlové stojánkové G 1/2" ostatní typ</t>
  </si>
  <si>
    <t>-946662009</t>
  </si>
  <si>
    <t>49</t>
  </si>
  <si>
    <t>55143991</t>
  </si>
  <si>
    <t>baterie umyvadlová stojánková klasická bez výpusti pevné ústí</t>
  </si>
  <si>
    <t>103557311</t>
  </si>
  <si>
    <t>50</t>
  </si>
  <si>
    <t>725860811</t>
  </si>
  <si>
    <t>Demontáž uzávěrů zápachu jednoduchých</t>
  </si>
  <si>
    <t>-1989392574</t>
  </si>
  <si>
    <t>51</t>
  </si>
  <si>
    <t>998725312</t>
  </si>
  <si>
    <t>Přesun hmot procentní pro zařizovací předměty ruční v objektech v přes 6 do 12 m</t>
  </si>
  <si>
    <t>-13916459</t>
  </si>
  <si>
    <t>726</t>
  </si>
  <si>
    <t>Zdravotechnika - předstěnové instalace</t>
  </si>
  <si>
    <t>52</t>
  </si>
  <si>
    <t>726111031</t>
  </si>
  <si>
    <t>Instalační předstěna pro klozet s ovládáním zepředu v 1080 mm závěsný do masivní zděné kce</t>
  </si>
  <si>
    <t>-102470136</t>
  </si>
  <si>
    <t>53</t>
  </si>
  <si>
    <t>726191001</t>
  </si>
  <si>
    <t>Zvukoizolační souprava pro klozet a bidet</t>
  </si>
  <si>
    <t>-310431021</t>
  </si>
  <si>
    <t>54</t>
  </si>
  <si>
    <t>726191011</t>
  </si>
  <si>
    <t>Ovládací tlačítko WC pro montáž do předstěnových konstrukcí</t>
  </si>
  <si>
    <t>-2136521014</t>
  </si>
  <si>
    <t>735</t>
  </si>
  <si>
    <t>Ústřední vytápění - otopná tělesa</t>
  </si>
  <si>
    <t>55</t>
  </si>
  <si>
    <t>735129140-Rx08</t>
  </si>
  <si>
    <t>Demontáž a zpětná montáž otopného tělesa ocelového článkového</t>
  </si>
  <si>
    <t>-1637195107</t>
  </si>
  <si>
    <t>766</t>
  </si>
  <si>
    <t>Konstrukce truhlářské</t>
  </si>
  <si>
    <t>56</t>
  </si>
  <si>
    <t>766660001</t>
  </si>
  <si>
    <t>Montáž dveřních křídel otvíravých jednokřídlových š do 0,8 m do ocelové zárubně</t>
  </si>
  <si>
    <t>994580649</t>
  </si>
  <si>
    <t>57</t>
  </si>
  <si>
    <t>MSN.0027224.URS</t>
  </si>
  <si>
    <t>dveře interiérové jednokřídlé plné, DTD, CPL standard, 60x197</t>
  </si>
  <si>
    <t>679443449</t>
  </si>
  <si>
    <t>58</t>
  </si>
  <si>
    <t>MSN.0027226.URS</t>
  </si>
  <si>
    <t>dveře interiérové jednokřídlé plné, DTD, CPL standard, 80x197</t>
  </si>
  <si>
    <t>1260080757</t>
  </si>
  <si>
    <t>59</t>
  </si>
  <si>
    <t>766660729</t>
  </si>
  <si>
    <t>Montáž dveřního interiérového kování - štítku s klikou</t>
  </si>
  <si>
    <t>2040903294</t>
  </si>
  <si>
    <t>60</t>
  </si>
  <si>
    <t>54914123</t>
  </si>
  <si>
    <t>kování rozetové klika/klika</t>
  </si>
  <si>
    <t>-378853518</t>
  </si>
  <si>
    <t>61</t>
  </si>
  <si>
    <t>766660730</t>
  </si>
  <si>
    <t>Montáž dveřního interiérového kování - WC kliky se zámkem</t>
  </si>
  <si>
    <t>2018759868</t>
  </si>
  <si>
    <t>62</t>
  </si>
  <si>
    <t>54914128</t>
  </si>
  <si>
    <t>kování rozetové spodní pro WC</t>
  </si>
  <si>
    <t>824928555</t>
  </si>
  <si>
    <t>63</t>
  </si>
  <si>
    <t>766691914</t>
  </si>
  <si>
    <t>Vyvěšení nebo zavěšení dřevěných křídel dveří pl do 2 m2</t>
  </si>
  <si>
    <t>1963786127</t>
  </si>
  <si>
    <t>64</t>
  </si>
  <si>
    <t>998766312</t>
  </si>
  <si>
    <t>Přesun hmot procentní pro kce truhlářské ruční v objektech v přes 6 do 12 m</t>
  </si>
  <si>
    <t>-571219704</t>
  </si>
  <si>
    <t>771</t>
  </si>
  <si>
    <t>Podlahy z dlaždic</t>
  </si>
  <si>
    <t>65</t>
  </si>
  <si>
    <t>771121011</t>
  </si>
  <si>
    <t>Nátěr penetrační na podlahu</t>
  </si>
  <si>
    <t>90</t>
  </si>
  <si>
    <t>66</t>
  </si>
  <si>
    <t>771121022</t>
  </si>
  <si>
    <t>Broušení betonového podkladu před pokládkou dlažby</t>
  </si>
  <si>
    <t>1137414962</t>
  </si>
  <si>
    <t>67</t>
  </si>
  <si>
    <t>771151011</t>
  </si>
  <si>
    <t>Samonivelační stěrka podlah pevnosti 20 MPa tl 3 mm</t>
  </si>
  <si>
    <t>2100602685</t>
  </si>
  <si>
    <t>68</t>
  </si>
  <si>
    <t>771573810</t>
  </si>
  <si>
    <t>Demontáž podlah z dlaždic keramických lepených</t>
  </si>
  <si>
    <t>92</t>
  </si>
  <si>
    <t>69</t>
  </si>
  <si>
    <t>771574616</t>
  </si>
  <si>
    <t>Montáž podlah keramických hladkých lepených cementovým standardním lepidlem přes 9 do 12 ks/m2</t>
  </si>
  <si>
    <t>-2079090721</t>
  </si>
  <si>
    <t>70</t>
  </si>
  <si>
    <t>59761128</t>
  </si>
  <si>
    <t>dlažba keramická slinutá nemrazuvzdorná R9/A povrch hladký/matný tl do 10mm přes 9 do 12ks/m2</t>
  </si>
  <si>
    <t>-1479057625</t>
  </si>
  <si>
    <t>71</t>
  </si>
  <si>
    <t>771591115</t>
  </si>
  <si>
    <t>Podlahy spárování silikonem</t>
  </si>
  <si>
    <t>1526845446</t>
  </si>
  <si>
    <t>72</t>
  </si>
  <si>
    <t>998771312</t>
  </si>
  <si>
    <t>Přesun hmot procentní pro podlahy z dlaždic ruční v objektech v přes 6 do 12 m</t>
  </si>
  <si>
    <t>-1003112704</t>
  </si>
  <si>
    <t>781</t>
  </si>
  <si>
    <t>Dokončovací práce - obklady</t>
  </si>
  <si>
    <t>73</t>
  </si>
  <si>
    <t>781121011</t>
  </si>
  <si>
    <t>Nátěr penetrační na stěnu</t>
  </si>
  <si>
    <t>102</t>
  </si>
  <si>
    <t>74</t>
  </si>
  <si>
    <t>781151031</t>
  </si>
  <si>
    <t>Celoplošné vyrovnání podkladu stěrkou tl 3 mm</t>
  </si>
  <si>
    <t>110</t>
  </si>
  <si>
    <t>75</t>
  </si>
  <si>
    <t>781473810</t>
  </si>
  <si>
    <t>Demontáž obkladů z obkladaček keramických lepených</t>
  </si>
  <si>
    <t>112</t>
  </si>
  <si>
    <t>76</t>
  </si>
  <si>
    <t>781474115</t>
  </si>
  <si>
    <t>Montáž obkladů vnitřních keramických hladkých do 25 ks/m2 lepených flexibilním lepidlem</t>
  </si>
  <si>
    <t>114</t>
  </si>
  <si>
    <t>77</t>
  </si>
  <si>
    <t>59761704</t>
  </si>
  <si>
    <t>obklad keramický nemrazuvzdorný povrch hladký/lesklý tl do 10mm přes 22 do 25ks/m2</t>
  </si>
  <si>
    <t>1344586113</t>
  </si>
  <si>
    <t>78</t>
  </si>
  <si>
    <t>781491011</t>
  </si>
  <si>
    <t>Montáž zrcadel plochy do 1 m2 lepených silikonovým tmelem na podkladní omítku</t>
  </si>
  <si>
    <t>118</t>
  </si>
  <si>
    <t>79</t>
  </si>
  <si>
    <t>63465124-Rx09</t>
  </si>
  <si>
    <t>zrcadlo s fazetou rozměr 400x600mm</t>
  </si>
  <si>
    <t>120</t>
  </si>
  <si>
    <t>80</t>
  </si>
  <si>
    <t>781492411</t>
  </si>
  <si>
    <t>Montáž profilů rohových lepených standardním cementovým lepidlem</t>
  </si>
  <si>
    <t>89229106</t>
  </si>
  <si>
    <t>81</t>
  </si>
  <si>
    <t>19416010</t>
  </si>
  <si>
    <t>lišta ukončovací hliníková 8mm</t>
  </si>
  <si>
    <t>-1502039814</t>
  </si>
  <si>
    <t>82</t>
  </si>
  <si>
    <t>781495115</t>
  </si>
  <si>
    <t>Spárování vnitřních obkladů silikonem</t>
  </si>
  <si>
    <t>130</t>
  </si>
  <si>
    <t>83</t>
  </si>
  <si>
    <t>781495142</t>
  </si>
  <si>
    <t>Průnik obkladem kruhový přes DN 30 do DN 90</t>
  </si>
  <si>
    <t>266036251</t>
  </si>
  <si>
    <t>84</t>
  </si>
  <si>
    <t>781495143</t>
  </si>
  <si>
    <t>Průnik obkladem kruhový přes DN 90</t>
  </si>
  <si>
    <t>656018161</t>
  </si>
  <si>
    <t>85</t>
  </si>
  <si>
    <t>998781312</t>
  </si>
  <si>
    <t>Přesun hmot procentní pro obklady keramické ruční v objektech v přes 6 do 12 m</t>
  </si>
  <si>
    <t>-1657246957</t>
  </si>
  <si>
    <t>783</t>
  </si>
  <si>
    <t>Dokončovací práce - nátěry</t>
  </si>
  <si>
    <t>86</t>
  </si>
  <si>
    <t>783-Rx07</t>
  </si>
  <si>
    <t>Nátěr zárubně včetně obroušení a přípravy podkladu</t>
  </si>
  <si>
    <t>134</t>
  </si>
  <si>
    <t>784</t>
  </si>
  <si>
    <t>Dokončovací práce - malby a tapety</t>
  </si>
  <si>
    <t>87</t>
  </si>
  <si>
    <t>784111001</t>
  </si>
  <si>
    <t>Oprášení (ometení ) podkladu v místnostech výšky do 3,80 m</t>
  </si>
  <si>
    <t>136</t>
  </si>
  <si>
    <t>88</t>
  </si>
  <si>
    <t>784181101</t>
  </si>
  <si>
    <t>Základní akrylátová jednonásobná bezbarvá penetrace podkladu v místnostech výšky do 3,80 m</t>
  </si>
  <si>
    <t>138</t>
  </si>
  <si>
    <t>89</t>
  </si>
  <si>
    <t>784211111</t>
  </si>
  <si>
    <t>Dvojnásobné bílé malby ze směsí za mokra velmi dobře oděruvzdorných v místnostech v do 3,80 m</t>
  </si>
  <si>
    <t>371966393</t>
  </si>
  <si>
    <t>HZS</t>
  </si>
  <si>
    <t>Hodinové zúčtovací sazby</t>
  </si>
  <si>
    <t>HZS2491</t>
  </si>
  <si>
    <t>Hodinová zúčtovací sazba dělník zednických výpomocí a pomocné práce PSV (vnitřní vodovod a kanalizace)</t>
  </si>
  <si>
    <t>hod</t>
  </si>
  <si>
    <t>262144</t>
  </si>
  <si>
    <t>-541305935</t>
  </si>
  <si>
    <t>Práce a dodávky M</t>
  </si>
  <si>
    <t>21-M</t>
  </si>
  <si>
    <t>Elektromontáže</t>
  </si>
  <si>
    <t>91</t>
  </si>
  <si>
    <t>Pol1</t>
  </si>
  <si>
    <t>Svítidla/0025 - žárovkové svítidlo průmyslové, stropní, přisazené, 1 zdroj bez koše, demontáž</t>
  </si>
  <si>
    <t>1751399483</t>
  </si>
  <si>
    <t>Pol2</t>
  </si>
  <si>
    <t>Vypínače, ovladače, zásuvky/0010 - čidlo pohybu (PIR apod.), demontáž</t>
  </si>
  <si>
    <t>-922982609</t>
  </si>
  <si>
    <t>93</t>
  </si>
  <si>
    <t>Pol3</t>
  </si>
  <si>
    <t>Spotřebiče 230 V/0110 - spotřebič 230V do 16A (osoušeč rukou), demontáž</t>
  </si>
  <si>
    <t>ks</t>
  </si>
  <si>
    <t>-1881169966</t>
  </si>
  <si>
    <t>94</t>
  </si>
  <si>
    <t>Pol4</t>
  </si>
  <si>
    <t>Ukončení, propojení vedení/0021 - ukončení vodičů na svorkovnici do 2,5 mm2, demontáž</t>
  </si>
  <si>
    <t>-543827025</t>
  </si>
  <si>
    <t>95</t>
  </si>
  <si>
    <t>Pol5</t>
  </si>
  <si>
    <t>Cu vedení/0041 - Cu kabel uložený pevně, do 4 mm2, demontáž</t>
  </si>
  <si>
    <t>1605674510</t>
  </si>
  <si>
    <t>96</t>
  </si>
  <si>
    <t>Pol6</t>
  </si>
  <si>
    <t>Trubky, lišty, krabice/0101 - lišta vkládací, šířky do 20 mm, demontáž</t>
  </si>
  <si>
    <t>308035872</t>
  </si>
  <si>
    <t>97</t>
  </si>
  <si>
    <t>Pol7</t>
  </si>
  <si>
    <t>Vypínače, ovladače, zásuvky/0010 - čidlo pohybu (PIR apod.)</t>
  </si>
  <si>
    <t>-251285922</t>
  </si>
  <si>
    <t>98</t>
  </si>
  <si>
    <t>Pol8</t>
  </si>
  <si>
    <t>Svítidla/0025 - žárovkové svítidlo průmyslové, stropní, přisazené, 1 zdroj bez koše</t>
  </si>
  <si>
    <t>-1319940674</t>
  </si>
  <si>
    <t>99</t>
  </si>
  <si>
    <t>Pol9</t>
  </si>
  <si>
    <t>Spotřebiče 230 V/0110 - spotřebič 230V do 16A</t>
  </si>
  <si>
    <t>-661962493</t>
  </si>
  <si>
    <t>100</t>
  </si>
  <si>
    <t>Pol10</t>
  </si>
  <si>
    <t>Ukončení, propojení vedení/0021 - ukončení vodičů na svorkovnici do 2,5 mm2</t>
  </si>
  <si>
    <t>-132575721</t>
  </si>
  <si>
    <t>101</t>
  </si>
  <si>
    <t>Pol11</t>
  </si>
  <si>
    <t>Cu vedení/0041 - Cu kabel uložený pevně, do 4 mm2</t>
  </si>
  <si>
    <t>321185531</t>
  </si>
  <si>
    <t>Pol12</t>
  </si>
  <si>
    <t>Trubky, lišty, krabice/0101 - lišta vkládací, šířky do 20 mm</t>
  </si>
  <si>
    <t>1947604272</t>
  </si>
  <si>
    <t>103</t>
  </si>
  <si>
    <t>Pol13</t>
  </si>
  <si>
    <t>Osazení kotevních prvků/0013 - hmoždinka do 8 mm, do betonu</t>
  </si>
  <si>
    <t>844610083</t>
  </si>
  <si>
    <t>104</t>
  </si>
  <si>
    <t>Pol14</t>
  </si>
  <si>
    <t>AR SVÍTIDLO LED NÁSTĚNNÉ 40044/18 18W IP44 PRUM. 285MM PLAST BÍLÁ</t>
  </si>
  <si>
    <t>KS</t>
  </si>
  <si>
    <t>1556664876</t>
  </si>
  <si>
    <t>105</t>
  </si>
  <si>
    <t>Pol15</t>
  </si>
  <si>
    <t>KAN ČIDLO POHYBOVÉ ROLF JQ-O</t>
  </si>
  <si>
    <t>245521156</t>
  </si>
  <si>
    <t>106</t>
  </si>
  <si>
    <t>Pol16</t>
  </si>
  <si>
    <t>KO LIŠTA PLAST LHD 20X20 HD 2M/48M BÍLÁ</t>
  </si>
  <si>
    <t>34941244</t>
  </si>
  <si>
    <t>VRN</t>
  </si>
  <si>
    <t>Vedlejší rozpočtové náklady</t>
  </si>
  <si>
    <t>VRN3</t>
  </si>
  <si>
    <t>VRN a ostatní náklady</t>
  </si>
  <si>
    <t>107</t>
  </si>
  <si>
    <t>030001000</t>
  </si>
  <si>
    <t>Zařízení staveniště</t>
  </si>
  <si>
    <t>1024</t>
  </si>
  <si>
    <t>826526591</t>
  </si>
  <si>
    <t>VRN4</t>
  </si>
  <si>
    <t>Inženýrská činnost</t>
  </si>
  <si>
    <t>108</t>
  </si>
  <si>
    <t>045002000</t>
  </si>
  <si>
    <t>Kompletační a koordinační činnost</t>
  </si>
  <si>
    <t>1272139072</t>
  </si>
  <si>
    <t>VRN6</t>
  </si>
  <si>
    <t>Územní vlivy</t>
  </si>
  <si>
    <t>109</t>
  </si>
  <si>
    <t>065002000</t>
  </si>
  <si>
    <t>Mimostaveništní doprava materiálů, výrobků a strojů</t>
  </si>
  <si>
    <t>-983248742</t>
  </si>
  <si>
    <t>Stavební práce GYMNÁZIUM CHEB – ODBORNÉ UČEBNY – WC - projekt „Odborné učebny“ registrační číslo CZ.10.01.01/00/23_005/0000288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</si>
</sst>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theme="10"/>
      <name val="Wingdings 2"/>
      <charset val="1"/>
    </font>
    <font>
      <u/>
      <sz val="11"/>
      <color theme="10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Border="0" applyProtection="0"/>
  </cellStyleXfs>
  <cellXfs count="186">
    <xf numFmtId="0" fontId="0" fillId="0" borderId="0" xfId="0"/>
    <xf numFmtId="0" fontId="6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4" fontId="11" fillId="4" borderId="8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Border="1" applyAlignment="1" applyProtection="1">
      <alignment horizontal="center"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16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31" fillId="0" borderId="0" xfId="0" applyFont="1" applyAlignment="1"/>
    <xf numFmtId="0" fontId="31" fillId="0" borderId="3" xfId="0" applyFont="1" applyBorder="1" applyAlignment="1"/>
    <xf numFmtId="0" fontId="3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1" fillId="0" borderId="0" xfId="0" applyFont="1" applyAlignment="1" applyProtection="1">
      <protection locked="0"/>
    </xf>
    <xf numFmtId="4" fontId="27" fillId="0" borderId="0" xfId="0" applyNumberFormat="1" applyFont="1" applyAlignment="1"/>
    <xf numFmtId="0" fontId="31" fillId="0" borderId="18" xfId="0" applyFont="1" applyBorder="1" applyAlignment="1"/>
    <xf numFmtId="0" fontId="31" fillId="0" borderId="0" xfId="0" applyFont="1" applyBorder="1" applyAlignment="1"/>
    <xf numFmtId="166" fontId="31" fillId="0" borderId="0" xfId="0" applyNumberFormat="1" applyFont="1" applyBorder="1" applyAlignment="1"/>
    <xf numFmtId="166" fontId="31" fillId="0" borderId="14" xfId="0" applyNumberFormat="1" applyFont="1" applyBorder="1" applyAlignment="1"/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28" fillId="0" borderId="0" xfId="0" applyFont="1" applyAlignment="1">
      <alignment horizontal="left"/>
    </xf>
    <xf numFmtId="4" fontId="2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right" vertical="center"/>
    </xf>
    <xf numFmtId="0" fontId="14" fillId="5" borderId="8" xfId="0" applyFont="1" applyFill="1" applyBorder="1" applyAlignment="1">
      <alignment horizontal="center" vertical="center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zoomScaleNormal="100" workbookViewId="0"/>
  </sheetViews>
  <sheetFormatPr defaultColWidth="8.5"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6.950000000000003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14</v>
      </c>
      <c r="BS5" s="16" t="s">
        <v>5</v>
      </c>
    </row>
    <row r="6" spans="1:74" ht="36.950000000000003" customHeight="1">
      <c r="B6" s="19"/>
      <c r="D6" s="24" t="s">
        <v>15</v>
      </c>
      <c r="K6" s="11" t="s">
        <v>16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5</v>
      </c>
    </row>
    <row r="7" spans="1:74" ht="12" customHeight="1">
      <c r="B7" s="19"/>
      <c r="D7" s="25" t="s">
        <v>17</v>
      </c>
      <c r="K7" s="26"/>
      <c r="AK7" s="25" t="s">
        <v>18</v>
      </c>
      <c r="AN7" s="26"/>
      <c r="AR7" s="19"/>
      <c r="BE7" s="12"/>
      <c r="BS7" s="16" t="s">
        <v>5</v>
      </c>
    </row>
    <row r="8" spans="1:74" ht="12" customHeight="1">
      <c r="B8" s="19"/>
      <c r="D8" s="25" t="s">
        <v>19</v>
      </c>
      <c r="K8" s="26" t="s">
        <v>20</v>
      </c>
      <c r="AK8" s="25" t="s">
        <v>21</v>
      </c>
      <c r="AN8" s="27" t="s">
        <v>22</v>
      </c>
      <c r="AR8" s="19"/>
      <c r="BE8" s="12"/>
      <c r="BS8" s="16" t="s">
        <v>5</v>
      </c>
    </row>
    <row r="9" spans="1:74" ht="14.45" customHeight="1">
      <c r="B9" s="19"/>
      <c r="AR9" s="19"/>
      <c r="BE9" s="12"/>
      <c r="BS9" s="16" t="s">
        <v>5</v>
      </c>
    </row>
    <row r="10" spans="1:74" ht="12" customHeight="1">
      <c r="B10" s="19"/>
      <c r="D10" s="25" t="s">
        <v>23</v>
      </c>
      <c r="AK10" s="25" t="s">
        <v>24</v>
      </c>
      <c r="AN10" s="26"/>
      <c r="AR10" s="19"/>
      <c r="BE10" s="12"/>
      <c r="BS10" s="16" t="s">
        <v>5</v>
      </c>
    </row>
    <row r="11" spans="1:74" ht="18.600000000000001" customHeight="1">
      <c r="B11" s="19"/>
      <c r="E11" s="26" t="s">
        <v>20</v>
      </c>
      <c r="AK11" s="25" t="s">
        <v>25</v>
      </c>
      <c r="AN11" s="26"/>
      <c r="AR11" s="19"/>
      <c r="BE11" s="12"/>
      <c r="BS11" s="16" t="s">
        <v>5</v>
      </c>
    </row>
    <row r="12" spans="1:74" ht="6.95" customHeight="1">
      <c r="B12" s="19"/>
      <c r="AR12" s="19"/>
      <c r="BE12" s="12"/>
      <c r="BS12" s="16" t="s">
        <v>5</v>
      </c>
    </row>
    <row r="13" spans="1:74" ht="12" customHeight="1">
      <c r="B13" s="19"/>
      <c r="D13" s="25" t="s">
        <v>26</v>
      </c>
      <c r="AK13" s="25" t="s">
        <v>24</v>
      </c>
      <c r="AN13" s="28" t="s">
        <v>27</v>
      </c>
      <c r="AR13" s="19"/>
      <c r="BE13" s="12"/>
      <c r="BS13" s="16" t="s">
        <v>5</v>
      </c>
    </row>
    <row r="14" spans="1:74" ht="12.75">
      <c r="B14" s="19"/>
      <c r="E14" s="10" t="s">
        <v>27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25</v>
      </c>
      <c r="AN14" s="28" t="s">
        <v>27</v>
      </c>
      <c r="AR14" s="19"/>
      <c r="BE14" s="12"/>
      <c r="BS14" s="16" t="s">
        <v>5</v>
      </c>
    </row>
    <row r="15" spans="1:74" ht="6.95" customHeight="1">
      <c r="B15" s="19"/>
      <c r="AR15" s="19"/>
      <c r="BE15" s="12"/>
      <c r="BS15" s="16" t="s">
        <v>2</v>
      </c>
    </row>
    <row r="16" spans="1:74" ht="12" customHeight="1">
      <c r="B16" s="19"/>
      <c r="D16" s="25" t="s">
        <v>28</v>
      </c>
      <c r="AK16" s="25" t="s">
        <v>24</v>
      </c>
      <c r="AN16" s="26"/>
      <c r="AR16" s="19"/>
      <c r="BE16" s="12"/>
      <c r="BS16" s="16" t="s">
        <v>2</v>
      </c>
    </row>
    <row r="17" spans="1:71" ht="18.600000000000001" customHeight="1">
      <c r="B17" s="19"/>
      <c r="E17" s="26" t="s">
        <v>20</v>
      </c>
      <c r="AK17" s="25" t="s">
        <v>25</v>
      </c>
      <c r="AN17" s="26"/>
      <c r="AR17" s="19"/>
      <c r="BE17" s="12"/>
      <c r="BS17" s="16" t="s">
        <v>29</v>
      </c>
    </row>
    <row r="18" spans="1:71" ht="6.95" customHeight="1">
      <c r="B18" s="19"/>
      <c r="AR18" s="19"/>
      <c r="BE18" s="12"/>
      <c r="BS18" s="16" t="s">
        <v>5</v>
      </c>
    </row>
    <row r="19" spans="1:71" ht="12" customHeight="1">
      <c r="B19" s="19"/>
      <c r="D19" s="25" t="s">
        <v>30</v>
      </c>
      <c r="AK19" s="25" t="s">
        <v>24</v>
      </c>
      <c r="AN19" s="26"/>
      <c r="AR19" s="19"/>
      <c r="BE19" s="12"/>
      <c r="BS19" s="16" t="s">
        <v>5</v>
      </c>
    </row>
    <row r="20" spans="1:71" ht="18.600000000000001" customHeight="1">
      <c r="B20" s="19"/>
      <c r="E20" s="26" t="s">
        <v>20</v>
      </c>
      <c r="AK20" s="25" t="s">
        <v>25</v>
      </c>
      <c r="AN20" s="26"/>
      <c r="AR20" s="19"/>
      <c r="BE20" s="12"/>
      <c r="BS20" s="16" t="s">
        <v>29</v>
      </c>
    </row>
    <row r="21" spans="1:71" ht="6.95" customHeight="1">
      <c r="B21" s="19"/>
      <c r="AR21" s="19"/>
      <c r="BE21" s="12"/>
    </row>
    <row r="22" spans="1:71" ht="12" customHeight="1">
      <c r="B22" s="19"/>
      <c r="D22" s="25" t="s">
        <v>31</v>
      </c>
      <c r="AR22" s="19"/>
      <c r="BE22" s="12"/>
    </row>
    <row r="23" spans="1:71" ht="16.5" customHeight="1">
      <c r="B23" s="19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R23" s="19"/>
      <c r="BE23" s="12"/>
    </row>
    <row r="24" spans="1:71" ht="6.95" customHeight="1">
      <c r="B24" s="19"/>
      <c r="AR24" s="19"/>
      <c r="BE24" s="12"/>
    </row>
    <row r="25" spans="1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9">
        <f>ROUND(AG94,2)</f>
        <v>0</v>
      </c>
      <c r="AL26" s="9"/>
      <c r="AM26" s="9"/>
      <c r="AN26" s="9"/>
      <c r="AO26" s="9"/>
      <c r="AP26" s="30"/>
      <c r="AQ26" s="30"/>
      <c r="AR26" s="31"/>
      <c r="BE26" s="12"/>
    </row>
    <row r="27" spans="1:71" s="34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" t="s">
        <v>33</v>
      </c>
      <c r="M28" s="8"/>
      <c r="N28" s="8"/>
      <c r="O28" s="8"/>
      <c r="P28" s="8"/>
      <c r="Q28" s="30"/>
      <c r="R28" s="30"/>
      <c r="S28" s="30"/>
      <c r="T28" s="30"/>
      <c r="U28" s="30"/>
      <c r="V28" s="30"/>
      <c r="W28" s="8" t="s">
        <v>34</v>
      </c>
      <c r="X28" s="8"/>
      <c r="Y28" s="8"/>
      <c r="Z28" s="8"/>
      <c r="AA28" s="8"/>
      <c r="AB28" s="8"/>
      <c r="AC28" s="8"/>
      <c r="AD28" s="8"/>
      <c r="AE28" s="8"/>
      <c r="AF28" s="30"/>
      <c r="AG28" s="30"/>
      <c r="AH28" s="30"/>
      <c r="AI28" s="30"/>
      <c r="AJ28" s="30"/>
      <c r="AK28" s="8" t="s">
        <v>35</v>
      </c>
      <c r="AL28" s="8"/>
      <c r="AM28" s="8"/>
      <c r="AN28" s="8"/>
      <c r="AO28" s="8"/>
      <c r="AP28" s="30"/>
      <c r="AQ28" s="30"/>
      <c r="AR28" s="31"/>
      <c r="BE28" s="12"/>
    </row>
    <row r="29" spans="1:71" s="35" customFormat="1" ht="14.45" customHeight="1">
      <c r="B29" s="36"/>
      <c r="D29" s="25" t="s">
        <v>36</v>
      </c>
      <c r="F29" s="25" t="s">
        <v>37</v>
      </c>
      <c r="L29" s="7">
        <v>0.21</v>
      </c>
      <c r="M29" s="7"/>
      <c r="N29" s="7"/>
      <c r="O29" s="7"/>
      <c r="P29" s="7"/>
      <c r="W29" s="6">
        <f>ROUND(AZ94, 2)</f>
        <v>0</v>
      </c>
      <c r="X29" s="6"/>
      <c r="Y29" s="6"/>
      <c r="Z29" s="6"/>
      <c r="AA29" s="6"/>
      <c r="AB29" s="6"/>
      <c r="AC29" s="6"/>
      <c r="AD29" s="6"/>
      <c r="AE29" s="6"/>
      <c r="AK29" s="6">
        <f>ROUND(AV94, 2)</f>
        <v>0</v>
      </c>
      <c r="AL29" s="6"/>
      <c r="AM29" s="6"/>
      <c r="AN29" s="6"/>
      <c r="AO29" s="6"/>
      <c r="AR29" s="36"/>
      <c r="BE29" s="12"/>
    </row>
    <row r="30" spans="1:71" s="35" customFormat="1" ht="14.45" customHeight="1">
      <c r="B30" s="36"/>
      <c r="F30" s="25" t="s">
        <v>38</v>
      </c>
      <c r="L30" s="7">
        <v>0.12</v>
      </c>
      <c r="M30" s="7"/>
      <c r="N30" s="7"/>
      <c r="O30" s="7"/>
      <c r="P30" s="7"/>
      <c r="W30" s="6">
        <f>ROUND(BA94, 2)</f>
        <v>0</v>
      </c>
      <c r="X30" s="6"/>
      <c r="Y30" s="6"/>
      <c r="Z30" s="6"/>
      <c r="AA30" s="6"/>
      <c r="AB30" s="6"/>
      <c r="AC30" s="6"/>
      <c r="AD30" s="6"/>
      <c r="AE30" s="6"/>
      <c r="AK30" s="6">
        <f>ROUND(AW94, 2)</f>
        <v>0</v>
      </c>
      <c r="AL30" s="6"/>
      <c r="AM30" s="6"/>
      <c r="AN30" s="6"/>
      <c r="AO30" s="6"/>
      <c r="AR30" s="36"/>
      <c r="BE30" s="12"/>
    </row>
    <row r="31" spans="1:71" s="35" customFormat="1" ht="14.45" hidden="1" customHeight="1">
      <c r="B31" s="36"/>
      <c r="F31" s="25" t="s">
        <v>39</v>
      </c>
      <c r="L31" s="7">
        <v>0.21</v>
      </c>
      <c r="M31" s="7"/>
      <c r="N31" s="7"/>
      <c r="O31" s="7"/>
      <c r="P31" s="7"/>
      <c r="W31" s="6">
        <f>ROUND(BB94, 2)</f>
        <v>0</v>
      </c>
      <c r="X31" s="6"/>
      <c r="Y31" s="6"/>
      <c r="Z31" s="6"/>
      <c r="AA31" s="6"/>
      <c r="AB31" s="6"/>
      <c r="AC31" s="6"/>
      <c r="AD31" s="6"/>
      <c r="AE31" s="6"/>
      <c r="AK31" s="6">
        <v>0</v>
      </c>
      <c r="AL31" s="6"/>
      <c r="AM31" s="6"/>
      <c r="AN31" s="6"/>
      <c r="AO31" s="6"/>
      <c r="AR31" s="36"/>
      <c r="BE31" s="12"/>
    </row>
    <row r="32" spans="1:71" s="35" customFormat="1" ht="14.45" hidden="1" customHeight="1">
      <c r="B32" s="36"/>
      <c r="F32" s="25" t="s">
        <v>40</v>
      </c>
      <c r="L32" s="7">
        <v>0.12</v>
      </c>
      <c r="M32" s="7"/>
      <c r="N32" s="7"/>
      <c r="O32" s="7"/>
      <c r="P32" s="7"/>
      <c r="W32" s="6">
        <f>ROUND(BC94, 2)</f>
        <v>0</v>
      </c>
      <c r="X32" s="6"/>
      <c r="Y32" s="6"/>
      <c r="Z32" s="6"/>
      <c r="AA32" s="6"/>
      <c r="AB32" s="6"/>
      <c r="AC32" s="6"/>
      <c r="AD32" s="6"/>
      <c r="AE32" s="6"/>
      <c r="AK32" s="6">
        <v>0</v>
      </c>
      <c r="AL32" s="6"/>
      <c r="AM32" s="6"/>
      <c r="AN32" s="6"/>
      <c r="AO32" s="6"/>
      <c r="AR32" s="36"/>
      <c r="BE32" s="12"/>
    </row>
    <row r="33" spans="1:57" s="35" customFormat="1" ht="14.45" hidden="1" customHeight="1">
      <c r="B33" s="36"/>
      <c r="F33" s="25" t="s">
        <v>41</v>
      </c>
      <c r="L33" s="7">
        <v>0</v>
      </c>
      <c r="M33" s="7"/>
      <c r="N33" s="7"/>
      <c r="O33" s="7"/>
      <c r="P33" s="7"/>
      <c r="W33" s="6">
        <f>ROUND(BD94, 2)</f>
        <v>0</v>
      </c>
      <c r="X33" s="6"/>
      <c r="Y33" s="6"/>
      <c r="Z33" s="6"/>
      <c r="AA33" s="6"/>
      <c r="AB33" s="6"/>
      <c r="AC33" s="6"/>
      <c r="AD33" s="6"/>
      <c r="AE33" s="6"/>
      <c r="AK33" s="6">
        <v>0</v>
      </c>
      <c r="AL33" s="6"/>
      <c r="AM33" s="6"/>
      <c r="AN33" s="6"/>
      <c r="AO33" s="6"/>
      <c r="AR33" s="36"/>
      <c r="BE33" s="12"/>
    </row>
    <row r="34" spans="1:57" s="34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" customHeight="1">
      <c r="A35" s="30"/>
      <c r="B35" s="31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5" t="s">
        <v>44</v>
      </c>
      <c r="Y35" s="5"/>
      <c r="Z35" s="5"/>
      <c r="AA35" s="5"/>
      <c r="AB35" s="5"/>
      <c r="AC35" s="39"/>
      <c r="AD35" s="39"/>
      <c r="AE35" s="39"/>
      <c r="AF35" s="39"/>
      <c r="AG35" s="39"/>
      <c r="AH35" s="39"/>
      <c r="AI35" s="39"/>
      <c r="AJ35" s="39"/>
      <c r="AK35" s="4">
        <f>SUM(AK26:AK33)</f>
        <v>0</v>
      </c>
      <c r="AL35" s="4"/>
      <c r="AM35" s="4"/>
      <c r="AN35" s="4"/>
      <c r="AO35" s="4"/>
      <c r="AP35" s="37"/>
      <c r="AQ35" s="37"/>
      <c r="AR35" s="31"/>
      <c r="BE35" s="30"/>
    </row>
    <row r="36" spans="1:57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5" customHeight="1">
      <c r="B38" s="19"/>
      <c r="AR38" s="19"/>
    </row>
    <row r="39" spans="1:57" ht="14.45" customHeight="1">
      <c r="B39" s="19"/>
      <c r="AR39" s="19"/>
    </row>
    <row r="40" spans="1:57" ht="14.45" customHeight="1">
      <c r="B40" s="19"/>
      <c r="AR40" s="19"/>
    </row>
    <row r="41" spans="1:57" ht="14.45" customHeight="1">
      <c r="B41" s="19"/>
      <c r="AR41" s="19"/>
    </row>
    <row r="42" spans="1:57" ht="14.45" customHeight="1">
      <c r="B42" s="19"/>
      <c r="AR42" s="19"/>
    </row>
    <row r="43" spans="1:57" ht="14.45" customHeight="1">
      <c r="B43" s="19"/>
      <c r="AR43" s="19"/>
    </row>
    <row r="44" spans="1:57" ht="14.45" customHeight="1">
      <c r="B44" s="19"/>
      <c r="AR44" s="19"/>
    </row>
    <row r="45" spans="1:57" ht="14.45" customHeight="1">
      <c r="B45" s="19"/>
      <c r="AR45" s="19"/>
    </row>
    <row r="46" spans="1:57" ht="14.45" customHeight="1">
      <c r="B46" s="19"/>
      <c r="AR46" s="19"/>
    </row>
    <row r="47" spans="1:57" ht="14.45" customHeight="1">
      <c r="B47" s="19"/>
      <c r="AR47" s="19"/>
    </row>
    <row r="48" spans="1:57" ht="14.45" customHeight="1">
      <c r="B48" s="19"/>
      <c r="AR48" s="19"/>
    </row>
    <row r="49" spans="1:57" s="34" customFormat="1" ht="14.45" customHeight="1">
      <c r="B49" s="41"/>
      <c r="D49" s="42" t="s">
        <v>45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46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34" customFormat="1" ht="12.75">
      <c r="A60" s="30"/>
      <c r="B60" s="31"/>
      <c r="C60" s="30"/>
      <c r="D60" s="44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47</v>
      </c>
      <c r="AI60" s="33"/>
      <c r="AJ60" s="33"/>
      <c r="AK60" s="33"/>
      <c r="AL60" s="33"/>
      <c r="AM60" s="44" t="s">
        <v>48</v>
      </c>
      <c r="AN60" s="33"/>
      <c r="AO60" s="33"/>
      <c r="AP60" s="30"/>
      <c r="AQ60" s="30"/>
      <c r="AR60" s="31"/>
      <c r="BE60" s="30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34" customFormat="1" ht="12.75">
      <c r="A64" s="30"/>
      <c r="B64" s="31"/>
      <c r="C64" s="30"/>
      <c r="D64" s="42" t="s">
        <v>49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50</v>
      </c>
      <c r="AI64" s="45"/>
      <c r="AJ64" s="45"/>
      <c r="AK64" s="45"/>
      <c r="AL64" s="45"/>
      <c r="AM64" s="45"/>
      <c r="AN64" s="45"/>
      <c r="AO64" s="45"/>
      <c r="AP64" s="30"/>
      <c r="AQ64" s="30"/>
      <c r="AR64" s="31"/>
      <c r="BE64" s="30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34" customFormat="1" ht="12.75">
      <c r="A75" s="30"/>
      <c r="B75" s="31"/>
      <c r="C75" s="30"/>
      <c r="D75" s="44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47</v>
      </c>
      <c r="AI75" s="33"/>
      <c r="AJ75" s="33"/>
      <c r="AK75" s="33"/>
      <c r="AL75" s="33"/>
      <c r="AM75" s="44" t="s">
        <v>48</v>
      </c>
      <c r="AN75" s="33"/>
      <c r="AO75" s="33"/>
      <c r="AP75" s="30"/>
      <c r="AQ75" s="30"/>
      <c r="AR75" s="31"/>
      <c r="BE75" s="30"/>
    </row>
    <row r="76" spans="1:57" s="34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5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  <c r="BE77" s="30"/>
    </row>
    <row r="81" spans="1:91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  <c r="BE81" s="30"/>
    </row>
    <row r="82" spans="1:91" s="34" customFormat="1" ht="24.95" customHeight="1">
      <c r="A82" s="30"/>
      <c r="B82" s="31"/>
      <c r="C82" s="20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50" customFormat="1" ht="12" customHeight="1">
      <c r="B84" s="51"/>
      <c r="C84" s="25" t="s">
        <v>12</v>
      </c>
      <c r="L84" s="50" t="str">
        <f>K5</f>
        <v>2422</v>
      </c>
      <c r="AR84" s="51"/>
    </row>
    <row r="85" spans="1:91" s="52" customFormat="1" ht="36.950000000000003" customHeight="1">
      <c r="B85" s="53"/>
      <c r="C85" s="54" t="s">
        <v>15</v>
      </c>
      <c r="L85" s="3" t="str">
        <f>K6</f>
        <v>Rekonstrukce hygienického zázemí, Gymnázium Cheb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R85" s="53"/>
    </row>
    <row r="86" spans="1:91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34" customFormat="1" ht="12" customHeight="1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2" t="str">
        <f>IF(AN8= "","",AN8)</f>
        <v>4. 10. 2024</v>
      </c>
      <c r="AN87" s="2"/>
      <c r="AO87" s="30"/>
      <c r="AP87" s="30"/>
      <c r="AQ87" s="30"/>
      <c r="AR87" s="31"/>
      <c r="BE87" s="30"/>
    </row>
    <row r="88" spans="1:91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34" customFormat="1" ht="15.2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50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1" t="str">
        <f>IF(E17="","",E17)</f>
        <v xml:space="preserve"> </v>
      </c>
      <c r="AN89" s="1"/>
      <c r="AO89" s="1"/>
      <c r="AP89" s="1"/>
      <c r="AQ89" s="30"/>
      <c r="AR89" s="31"/>
      <c r="AS89" s="174" t="s">
        <v>52</v>
      </c>
      <c r="AT89" s="17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0"/>
    </row>
    <row r="90" spans="1:91" s="34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50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1" t="str">
        <f>IF(E20="","",E20)</f>
        <v xml:space="preserve"> </v>
      </c>
      <c r="AN90" s="1"/>
      <c r="AO90" s="1"/>
      <c r="AP90" s="1"/>
      <c r="AQ90" s="30"/>
      <c r="AR90" s="31"/>
      <c r="AS90" s="174"/>
      <c r="AT90" s="17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0"/>
    </row>
    <row r="91" spans="1:91" s="34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74"/>
      <c r="AT91" s="174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0"/>
    </row>
    <row r="92" spans="1:91" s="34" customFormat="1" ht="29.25" customHeight="1">
      <c r="A92" s="30"/>
      <c r="B92" s="31"/>
      <c r="C92" s="175" t="s">
        <v>53</v>
      </c>
      <c r="D92" s="175"/>
      <c r="E92" s="175"/>
      <c r="F92" s="175"/>
      <c r="G92" s="175"/>
      <c r="H92" s="60"/>
      <c r="I92" s="176" t="s">
        <v>54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7" t="s">
        <v>55</v>
      </c>
      <c r="AH92" s="177"/>
      <c r="AI92" s="177"/>
      <c r="AJ92" s="177"/>
      <c r="AK92" s="177"/>
      <c r="AL92" s="177"/>
      <c r="AM92" s="177"/>
      <c r="AN92" s="178" t="s">
        <v>56</v>
      </c>
      <c r="AO92" s="178"/>
      <c r="AP92" s="178"/>
      <c r="AQ92" s="61" t="s">
        <v>57</v>
      </c>
      <c r="AR92" s="31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30"/>
    </row>
    <row r="93" spans="1:91" s="34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0"/>
    </row>
    <row r="94" spans="1:91" s="68" customFormat="1" ht="32.450000000000003" customHeight="1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179">
        <f>ROUND(AG95,2)</f>
        <v>0</v>
      </c>
      <c r="AH94" s="179"/>
      <c r="AI94" s="179"/>
      <c r="AJ94" s="179"/>
      <c r="AK94" s="179"/>
      <c r="AL94" s="179"/>
      <c r="AM94" s="179"/>
      <c r="AN94" s="180">
        <f>SUM(AG94,AT94)</f>
        <v>0</v>
      </c>
      <c r="AO94" s="180"/>
      <c r="AP94" s="180"/>
      <c r="AQ94" s="72"/>
      <c r="AR94" s="69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71</v>
      </c>
      <c r="BT94" s="77" t="s">
        <v>72</v>
      </c>
      <c r="BU94" s="78" t="s">
        <v>73</v>
      </c>
      <c r="BV94" s="77" t="s">
        <v>74</v>
      </c>
      <c r="BW94" s="77" t="s">
        <v>3</v>
      </c>
      <c r="BX94" s="77" t="s">
        <v>75</v>
      </c>
      <c r="CL94" s="77"/>
    </row>
    <row r="95" spans="1:91" s="88" customFormat="1" ht="16.5" customHeight="1">
      <c r="A95" s="79" t="s">
        <v>76</v>
      </c>
      <c r="B95" s="80"/>
      <c r="C95" s="81"/>
      <c r="D95" s="181" t="s">
        <v>77</v>
      </c>
      <c r="E95" s="181"/>
      <c r="F95" s="181"/>
      <c r="G95" s="181"/>
      <c r="H95" s="181"/>
      <c r="I95" s="82"/>
      <c r="J95" s="181" t="s">
        <v>78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82">
        <f>'01 - Rekonstrukce ...'!J30</f>
        <v>0</v>
      </c>
      <c r="AH95" s="182"/>
      <c r="AI95" s="182"/>
      <c r="AJ95" s="182"/>
      <c r="AK95" s="182"/>
      <c r="AL95" s="182"/>
      <c r="AM95" s="182"/>
      <c r="AN95" s="182">
        <f>SUM(AG95,AT95)</f>
        <v>0</v>
      </c>
      <c r="AO95" s="182"/>
      <c r="AP95" s="182"/>
      <c r="AQ95" s="83" t="s">
        <v>79</v>
      </c>
      <c r="AR95" s="80"/>
      <c r="AS95" s="84">
        <v>0</v>
      </c>
      <c r="AT95" s="85">
        <f>ROUND(SUM(AV95:AW95),2)</f>
        <v>0</v>
      </c>
      <c r="AU95" s="86">
        <f>'01 - Rekonstrukce ...'!P140</f>
        <v>0</v>
      </c>
      <c r="AV95" s="85">
        <f>'01 - Rekonstrukce ...'!J33</f>
        <v>0</v>
      </c>
      <c r="AW95" s="85">
        <f>'01 - Rekonstrukce ...'!J34</f>
        <v>0</v>
      </c>
      <c r="AX95" s="85">
        <f>'01 - Rekonstrukce ...'!J35</f>
        <v>0</v>
      </c>
      <c r="AY95" s="85">
        <f>'01 - Rekonstrukce ...'!J36</f>
        <v>0</v>
      </c>
      <c r="AZ95" s="85">
        <f>'01 - Rekonstrukce ...'!F33</f>
        <v>0</v>
      </c>
      <c r="BA95" s="85">
        <f>'01 - Rekonstrukce ...'!F34</f>
        <v>0</v>
      </c>
      <c r="BB95" s="85">
        <f>'01 - Rekonstrukce ...'!F35</f>
        <v>0</v>
      </c>
      <c r="BC95" s="85">
        <f>'01 - Rekonstrukce ...'!F36</f>
        <v>0</v>
      </c>
      <c r="BD95" s="87">
        <f>'01 - Rekonstrukce ...'!F37</f>
        <v>0</v>
      </c>
      <c r="BT95" s="89" t="s">
        <v>80</v>
      </c>
      <c r="BV95" s="89" t="s">
        <v>74</v>
      </c>
      <c r="BW95" s="89" t="s">
        <v>81</v>
      </c>
      <c r="BX95" s="89" t="s">
        <v>3</v>
      </c>
      <c r="CL95" s="89"/>
      <c r="CM95" s="89" t="s">
        <v>82</v>
      </c>
    </row>
    <row r="96" spans="1:91" s="34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34" customFormat="1" ht="6.95" customHeight="1">
      <c r="A97" s="30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01 - Rekonstrukce ...'!C2" display="/"/>
  </hyperlink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4"/>
  <sheetViews>
    <sheetView showGridLines="0" tabSelected="1" zoomScaleNormal="100" workbookViewId="0">
      <selection activeCell="J9" sqref="J9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1:46" ht="36.950000000000003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81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ht="24.95" customHeight="1">
      <c r="B4" s="19"/>
      <c r="D4" s="20" t="s">
        <v>83</v>
      </c>
      <c r="L4" s="19"/>
      <c r="M4" s="90" t="s">
        <v>9</v>
      </c>
      <c r="AT4" s="16" t="s">
        <v>2</v>
      </c>
    </row>
    <row r="5" spans="1:46" ht="6.95" customHeight="1">
      <c r="B5" s="19"/>
      <c r="L5" s="19"/>
    </row>
    <row r="6" spans="1:46" ht="12" customHeight="1">
      <c r="B6" s="19"/>
      <c r="D6" s="25" t="s">
        <v>15</v>
      </c>
      <c r="L6" s="19"/>
    </row>
    <row r="7" spans="1:46" ht="16.5" customHeight="1">
      <c r="B7" s="19"/>
      <c r="E7" s="183" t="str">
        <f>'Rekapitulace stavby'!K6</f>
        <v>Rekonstrukce hygienického zázemí, Gymnázium Cheb</v>
      </c>
      <c r="F7" s="183"/>
      <c r="G7" s="183"/>
      <c r="H7" s="183"/>
      <c r="L7" s="19"/>
    </row>
    <row r="8" spans="1:46" s="34" customFormat="1" ht="12" customHeight="1">
      <c r="A8" s="30"/>
      <c r="B8" s="31"/>
      <c r="C8" s="30"/>
      <c r="D8" s="25" t="s">
        <v>84</v>
      </c>
      <c r="E8" s="30"/>
      <c r="F8" s="30"/>
      <c r="G8" s="30"/>
      <c r="H8" s="30"/>
      <c r="I8" s="30"/>
      <c r="J8" s="30"/>
      <c r="K8" s="30"/>
      <c r="L8" s="4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29.25" customHeight="1">
      <c r="A9" s="30"/>
      <c r="B9" s="31"/>
      <c r="C9" s="30"/>
      <c r="D9" s="30"/>
      <c r="E9" s="184" t="s">
        <v>612</v>
      </c>
      <c r="F9" s="184"/>
      <c r="G9" s="184"/>
      <c r="H9" s="184"/>
      <c r="I9" s="30"/>
      <c r="J9" s="30"/>
      <c r="K9" s="30"/>
      <c r="L9" s="4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2" customHeight="1">
      <c r="A11" s="30"/>
      <c r="B11" s="31"/>
      <c r="C11" s="30"/>
      <c r="D11" s="25" t="s">
        <v>17</v>
      </c>
      <c r="E11" s="30"/>
      <c r="F11" s="26"/>
      <c r="G11" s="30"/>
      <c r="H11" s="30"/>
      <c r="I11" s="25" t="s">
        <v>18</v>
      </c>
      <c r="J11" s="26"/>
      <c r="K11" s="30"/>
      <c r="L11" s="4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" customHeight="1">
      <c r="A12" s="30"/>
      <c r="B12" s="31"/>
      <c r="C12" s="30"/>
      <c r="D12" s="25" t="s">
        <v>19</v>
      </c>
      <c r="E12" s="30"/>
      <c r="F12" s="26" t="s">
        <v>20</v>
      </c>
      <c r="G12" s="30"/>
      <c r="H12" s="30"/>
      <c r="I12" s="25" t="s">
        <v>21</v>
      </c>
      <c r="J12" s="91" t="str">
        <f>'Rekapitulace stavby'!AN8</f>
        <v>4. 10. 2024</v>
      </c>
      <c r="K12" s="30"/>
      <c r="L12" s="4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6" t="str">
        <f>IF('Rekapitulace stavby'!AN10="","",'Rekapitulace stavby'!AN10)</f>
        <v/>
      </c>
      <c r="K14" s="30"/>
      <c r="L14" s="4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8" customHeight="1">
      <c r="A15" s="30"/>
      <c r="B15" s="31"/>
      <c r="C15" s="30"/>
      <c r="D15" s="30"/>
      <c r="E15" s="26" t="s">
        <v>85</v>
      </c>
      <c r="F15" s="30"/>
      <c r="G15" s="30"/>
      <c r="H15" s="30"/>
      <c r="I15" s="25" t="s">
        <v>25</v>
      </c>
      <c r="J15" s="26" t="str">
        <f>IF('Rekapitulace stavby'!AN11="","",'Rekapitulace stavby'!AN11)</f>
        <v/>
      </c>
      <c r="K15" s="30"/>
      <c r="L15" s="4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7" t="str">
        <f>'Rekapitulace stavby'!AN13</f>
        <v>Vyplň údaj</v>
      </c>
      <c r="K17" s="30"/>
      <c r="L17" s="4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8" customHeight="1">
      <c r="A18" s="30"/>
      <c r="B18" s="31"/>
      <c r="C18" s="30"/>
      <c r="D18" s="30"/>
      <c r="E18" s="185" t="str">
        <f>'Rekapitulace stavby'!E14</f>
        <v>Vyplň údaj</v>
      </c>
      <c r="F18" s="185"/>
      <c r="G18" s="185"/>
      <c r="H18" s="185"/>
      <c r="I18" s="25" t="s">
        <v>25</v>
      </c>
      <c r="J18" s="27" t="str">
        <f>'Rekapitulace stavby'!AN14</f>
        <v>Vyplň údaj</v>
      </c>
      <c r="K18" s="30"/>
      <c r="L18" s="4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6" t="str">
        <f>IF('Rekapitulace stavby'!AN16="","",'Rekapitulace stavby'!AN16)</f>
        <v/>
      </c>
      <c r="K20" s="30"/>
      <c r="L20" s="4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8" customHeight="1">
      <c r="A21" s="30"/>
      <c r="B21" s="31"/>
      <c r="C21" s="30"/>
      <c r="D21" s="30"/>
      <c r="E21" s="26" t="s">
        <v>86</v>
      </c>
      <c r="F21" s="30"/>
      <c r="G21" s="30"/>
      <c r="H21" s="30"/>
      <c r="I21" s="25" t="s">
        <v>25</v>
      </c>
      <c r="J21" s="26" t="str">
        <f>IF('Rekapitulace stavby'!AN17="","",'Rekapitulace stavby'!AN17)</f>
        <v/>
      </c>
      <c r="K21" s="30"/>
      <c r="L21" s="4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6" t="str">
        <f>IF('Rekapitulace stavby'!AN19="","",'Rekapitulace stavby'!AN19)</f>
        <v/>
      </c>
      <c r="K23" s="30"/>
      <c r="L23" s="4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8" customHeight="1">
      <c r="A24" s="30"/>
      <c r="B24" s="31"/>
      <c r="C24" s="30"/>
      <c r="D24" s="30"/>
      <c r="E24" s="26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6" t="str">
        <f>IF('Rekapitulace stavby'!AN20="","",'Rekapitulace stavby'!AN20)</f>
        <v/>
      </c>
      <c r="K24" s="30"/>
      <c r="L24" s="4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4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4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34" customFormat="1" ht="16.5" customHeight="1">
      <c r="A27" s="30"/>
      <c r="B27" s="31"/>
      <c r="C27" s="30"/>
      <c r="D27" s="30"/>
      <c r="E27" s="13"/>
      <c r="F27" s="13"/>
      <c r="G27" s="13"/>
      <c r="H27" s="13"/>
      <c r="I27" s="30"/>
      <c r="J27" s="30"/>
      <c r="K27" s="30"/>
      <c r="L27" s="4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34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5" customHeight="1">
      <c r="A29" s="30"/>
      <c r="B29" s="31"/>
      <c r="C29" s="30"/>
      <c r="D29" s="66"/>
      <c r="E29" s="66"/>
      <c r="F29" s="66"/>
      <c r="G29" s="66"/>
      <c r="H29" s="66"/>
      <c r="I29" s="66"/>
      <c r="J29" s="66"/>
      <c r="K29" s="66"/>
      <c r="L29" s="4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25.5" customHeight="1">
      <c r="A30" s="30"/>
      <c r="B30" s="31"/>
      <c r="C30" s="30"/>
      <c r="D30" s="92" t="s">
        <v>32</v>
      </c>
      <c r="E30" s="30"/>
      <c r="F30" s="30"/>
      <c r="G30" s="30"/>
      <c r="H30" s="30"/>
      <c r="I30" s="30"/>
      <c r="J30" s="93">
        <f>ROUND(J140, 2)</f>
        <v>0</v>
      </c>
      <c r="K30" s="30"/>
      <c r="L30" s="4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6.95" customHeight="1">
      <c r="A31" s="30"/>
      <c r="B31" s="31"/>
      <c r="C31" s="30"/>
      <c r="D31" s="66"/>
      <c r="E31" s="66"/>
      <c r="F31" s="66"/>
      <c r="G31" s="66"/>
      <c r="H31" s="66"/>
      <c r="I31" s="66"/>
      <c r="J31" s="66"/>
      <c r="K31" s="66"/>
      <c r="L31" s="4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5" customHeight="1">
      <c r="A32" s="30"/>
      <c r="B32" s="31"/>
      <c r="C32" s="30"/>
      <c r="D32" s="30"/>
      <c r="E32" s="30"/>
      <c r="F32" s="94" t="s">
        <v>34</v>
      </c>
      <c r="G32" s="30"/>
      <c r="H32" s="30"/>
      <c r="I32" s="94" t="s">
        <v>33</v>
      </c>
      <c r="J32" s="94" t="s">
        <v>35</v>
      </c>
      <c r="K32" s="30"/>
      <c r="L32" s="4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5" customHeight="1">
      <c r="A33" s="30"/>
      <c r="B33" s="31"/>
      <c r="C33" s="30"/>
      <c r="D33" s="95" t="s">
        <v>36</v>
      </c>
      <c r="E33" s="25" t="s">
        <v>37</v>
      </c>
      <c r="F33" s="96">
        <f>ROUND((SUM(BE140:BE273)),  2)</f>
        <v>0</v>
      </c>
      <c r="G33" s="30"/>
      <c r="H33" s="30"/>
      <c r="I33" s="97">
        <v>0.21</v>
      </c>
      <c r="J33" s="96">
        <f>ROUND(((SUM(BE140:BE273))*I33),  2)</f>
        <v>0</v>
      </c>
      <c r="K33" s="30"/>
      <c r="L33" s="4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5" customHeight="1">
      <c r="A34" s="30"/>
      <c r="B34" s="31"/>
      <c r="C34" s="30"/>
      <c r="D34" s="30"/>
      <c r="E34" s="25" t="s">
        <v>38</v>
      </c>
      <c r="F34" s="96">
        <f>ROUND((SUM(BF140:BF273)),  2)</f>
        <v>0</v>
      </c>
      <c r="G34" s="30"/>
      <c r="H34" s="30"/>
      <c r="I34" s="97">
        <v>0.12</v>
      </c>
      <c r="J34" s="96">
        <f>ROUND(((SUM(BF140:BF273))*I34),  2)</f>
        <v>0</v>
      </c>
      <c r="K34" s="30"/>
      <c r="L34" s="4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5" hidden="1" customHeight="1">
      <c r="A35" s="30"/>
      <c r="B35" s="31"/>
      <c r="C35" s="30"/>
      <c r="D35" s="30"/>
      <c r="E35" s="25" t="s">
        <v>39</v>
      </c>
      <c r="F35" s="96">
        <f>ROUND((SUM(BG140:BG273)),  2)</f>
        <v>0</v>
      </c>
      <c r="G35" s="30"/>
      <c r="H35" s="30"/>
      <c r="I35" s="97">
        <v>0.21</v>
      </c>
      <c r="J35" s="96">
        <f>0</f>
        <v>0</v>
      </c>
      <c r="K35" s="30"/>
      <c r="L35" s="4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14.45" hidden="1" customHeight="1">
      <c r="A36" s="30"/>
      <c r="B36" s="31"/>
      <c r="C36" s="30"/>
      <c r="D36" s="30"/>
      <c r="E36" s="25" t="s">
        <v>40</v>
      </c>
      <c r="F36" s="96">
        <f>ROUND((SUM(BH140:BH273)),  2)</f>
        <v>0</v>
      </c>
      <c r="G36" s="30"/>
      <c r="H36" s="30"/>
      <c r="I36" s="97">
        <v>0.12</v>
      </c>
      <c r="J36" s="96">
        <f>0</f>
        <v>0</v>
      </c>
      <c r="K36" s="30"/>
      <c r="L36" s="4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14.45" hidden="1" customHeight="1">
      <c r="A37" s="30"/>
      <c r="B37" s="31"/>
      <c r="C37" s="30"/>
      <c r="D37" s="30"/>
      <c r="E37" s="25" t="s">
        <v>41</v>
      </c>
      <c r="F37" s="96">
        <f>ROUND((SUM(BI140:BI273)),  2)</f>
        <v>0</v>
      </c>
      <c r="G37" s="30"/>
      <c r="H37" s="30"/>
      <c r="I37" s="97">
        <v>0</v>
      </c>
      <c r="J37" s="96">
        <f>0</f>
        <v>0</v>
      </c>
      <c r="K37" s="30"/>
      <c r="L37" s="4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4" customFormat="1" ht="25.5" customHeight="1">
      <c r="A39" s="30"/>
      <c r="B39" s="31"/>
      <c r="C39" s="98"/>
      <c r="D39" s="99" t="s">
        <v>42</v>
      </c>
      <c r="E39" s="60"/>
      <c r="F39" s="60"/>
      <c r="G39" s="100" t="s">
        <v>43</v>
      </c>
      <c r="H39" s="101" t="s">
        <v>44</v>
      </c>
      <c r="I39" s="60"/>
      <c r="J39" s="102">
        <f>SUM(J30:J37)</f>
        <v>0</v>
      </c>
      <c r="K39" s="103"/>
      <c r="L39" s="4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34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5" customHeight="1">
      <c r="B41" s="19"/>
      <c r="L41" s="19"/>
    </row>
    <row r="42" spans="1:31" ht="14.45" customHeight="1">
      <c r="B42" s="19"/>
      <c r="L42" s="19"/>
    </row>
    <row r="43" spans="1:31" ht="14.45" customHeight="1">
      <c r="B43" s="19"/>
      <c r="L43" s="19"/>
    </row>
    <row r="44" spans="1:31" ht="14.45" customHeight="1">
      <c r="B44" s="19"/>
      <c r="L44" s="19"/>
    </row>
    <row r="45" spans="1:31" ht="14.45" customHeight="1">
      <c r="B45" s="19"/>
      <c r="L45" s="19"/>
    </row>
    <row r="46" spans="1:31" ht="14.45" customHeight="1">
      <c r="B46" s="19"/>
      <c r="L46" s="19"/>
    </row>
    <row r="47" spans="1:31" ht="14.45" customHeight="1">
      <c r="B47" s="19"/>
      <c r="L47" s="19"/>
    </row>
    <row r="48" spans="1:31" ht="14.45" customHeight="1">
      <c r="B48" s="19"/>
      <c r="L48" s="19"/>
    </row>
    <row r="49" spans="1:31" ht="14.45" customHeight="1">
      <c r="B49" s="19"/>
      <c r="L49" s="19"/>
    </row>
    <row r="50" spans="1:31" s="34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34" customFormat="1" ht="12.75">
      <c r="A61" s="30"/>
      <c r="B61" s="31"/>
      <c r="C61" s="30"/>
      <c r="D61" s="44" t="s">
        <v>47</v>
      </c>
      <c r="E61" s="33"/>
      <c r="F61" s="104" t="s">
        <v>48</v>
      </c>
      <c r="G61" s="44" t="s">
        <v>47</v>
      </c>
      <c r="H61" s="33"/>
      <c r="I61" s="33"/>
      <c r="J61" s="105" t="s">
        <v>48</v>
      </c>
      <c r="K61" s="33"/>
      <c r="L61" s="4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34" customFormat="1" ht="12.75">
      <c r="A65" s="30"/>
      <c r="B65" s="31"/>
      <c r="C65" s="30"/>
      <c r="D65" s="42" t="s">
        <v>49</v>
      </c>
      <c r="E65" s="45"/>
      <c r="F65" s="45"/>
      <c r="G65" s="42" t="s">
        <v>50</v>
      </c>
      <c r="H65" s="45"/>
      <c r="I65" s="45"/>
      <c r="J65" s="45"/>
      <c r="K65" s="45"/>
      <c r="L65" s="4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34" customFormat="1" ht="12.75">
      <c r="A76" s="30"/>
      <c r="B76" s="31"/>
      <c r="C76" s="30"/>
      <c r="D76" s="44" t="s">
        <v>47</v>
      </c>
      <c r="E76" s="33"/>
      <c r="F76" s="104" t="s">
        <v>48</v>
      </c>
      <c r="G76" s="44" t="s">
        <v>47</v>
      </c>
      <c r="H76" s="33"/>
      <c r="I76" s="33"/>
      <c r="J76" s="105" t="s">
        <v>48</v>
      </c>
      <c r="K76" s="33"/>
      <c r="L76" s="4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14.45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4" customFormat="1" ht="6.95" hidden="1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24.95" hidden="1" customHeight="1">
      <c r="A82" s="30"/>
      <c r="B82" s="31"/>
      <c r="C82" s="20" t="s">
        <v>87</v>
      </c>
      <c r="D82" s="30"/>
      <c r="E82" s="30"/>
      <c r="F82" s="30"/>
      <c r="G82" s="30"/>
      <c r="H82" s="30"/>
      <c r="I82" s="30"/>
      <c r="J82" s="30"/>
      <c r="K82" s="30"/>
      <c r="L82" s="4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2" hidden="1" customHeight="1">
      <c r="A84" s="30"/>
      <c r="B84" s="31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4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16.5" hidden="1" customHeight="1">
      <c r="A85" s="30"/>
      <c r="B85" s="31"/>
      <c r="C85" s="30"/>
      <c r="D85" s="30"/>
      <c r="E85" s="183" t="str">
        <f>E7</f>
        <v>Rekonstrukce hygienického zázemí, Gymnázium Cheb</v>
      </c>
      <c r="F85" s="183"/>
      <c r="G85" s="183"/>
      <c r="H85" s="183"/>
      <c r="I85" s="30"/>
      <c r="J85" s="30"/>
      <c r="K85" s="30"/>
      <c r="L85" s="4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12" hidden="1" customHeight="1">
      <c r="A86" s="30"/>
      <c r="B86" s="31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4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16.5" hidden="1" customHeight="1">
      <c r="A87" s="30"/>
      <c r="B87" s="31"/>
      <c r="C87" s="30"/>
      <c r="D87" s="30"/>
      <c r="E87" s="184" t="str">
        <f>E9</f>
        <v>Stavební práce GYMNÁZIUM CHEB – ODBORNÉ UČEBNY – WC - projekt „Odborné učebny“ registrační číslo CZ.10.01.01/00/23_005/0000288</v>
      </c>
      <c r="F87" s="184"/>
      <c r="G87" s="184"/>
      <c r="H87" s="184"/>
      <c r="I87" s="30"/>
      <c r="J87" s="30"/>
      <c r="K87" s="30"/>
      <c r="L87" s="4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12" hidden="1" customHeight="1">
      <c r="A89" s="30"/>
      <c r="B89" s="31"/>
      <c r="C89" s="25" t="s">
        <v>19</v>
      </c>
      <c r="D89" s="30"/>
      <c r="E89" s="30"/>
      <c r="F89" s="26" t="str">
        <f>F12</f>
        <v xml:space="preserve"> </v>
      </c>
      <c r="G89" s="30"/>
      <c r="H89" s="30"/>
      <c r="I89" s="25" t="s">
        <v>21</v>
      </c>
      <c r="J89" s="91" t="str">
        <f>IF(J12="","",J12)</f>
        <v>4. 10. 2024</v>
      </c>
      <c r="K89" s="30"/>
      <c r="L89" s="4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15.2" hidden="1" customHeight="1">
      <c r="A91" s="30"/>
      <c r="B91" s="31"/>
      <c r="C91" s="25" t="s">
        <v>23</v>
      </c>
      <c r="D91" s="30"/>
      <c r="E91" s="30"/>
      <c r="F91" s="26" t="str">
        <f>E15</f>
        <v>Gymnázium Cheb, Nerudova 2283/7, Cheb</v>
      </c>
      <c r="G91" s="30"/>
      <c r="H91" s="30"/>
      <c r="I91" s="25" t="s">
        <v>28</v>
      </c>
      <c r="J91" s="26" t="str">
        <f>E21</f>
        <v>Ing. Petr Zítek</v>
      </c>
      <c r="K91" s="30"/>
      <c r="L91" s="4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4" customFormat="1" ht="15.2" hidden="1" customHeight="1">
      <c r="A92" s="30"/>
      <c r="B92" s="31"/>
      <c r="C92" s="25" t="s">
        <v>26</v>
      </c>
      <c r="D92" s="30"/>
      <c r="E92" s="30"/>
      <c r="F92" s="26" t="str">
        <f>IF(E18="","",E18)</f>
        <v>Vyplň údaj</v>
      </c>
      <c r="G92" s="30"/>
      <c r="H92" s="30"/>
      <c r="I92" s="25" t="s">
        <v>30</v>
      </c>
      <c r="J92" s="26" t="str">
        <f>E24</f>
        <v xml:space="preserve"> </v>
      </c>
      <c r="K92" s="30"/>
      <c r="L92" s="4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4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4" customFormat="1" ht="29.25" hidden="1" customHeight="1">
      <c r="A94" s="30"/>
      <c r="B94" s="31"/>
      <c r="C94" s="106" t="s">
        <v>88</v>
      </c>
      <c r="D94" s="98"/>
      <c r="E94" s="98"/>
      <c r="F94" s="98"/>
      <c r="G94" s="98"/>
      <c r="H94" s="98"/>
      <c r="I94" s="98"/>
      <c r="J94" s="107" t="s">
        <v>89</v>
      </c>
      <c r="K94" s="98"/>
      <c r="L94" s="4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34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34" customFormat="1" ht="22.9" hidden="1" customHeight="1">
      <c r="A96" s="30"/>
      <c r="B96" s="31"/>
      <c r="C96" s="108" t="s">
        <v>90</v>
      </c>
      <c r="D96" s="30"/>
      <c r="E96" s="30"/>
      <c r="F96" s="30"/>
      <c r="G96" s="30"/>
      <c r="H96" s="30"/>
      <c r="I96" s="30"/>
      <c r="J96" s="93">
        <f>J140</f>
        <v>0</v>
      </c>
      <c r="K96" s="30"/>
      <c r="L96" s="4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91</v>
      </c>
    </row>
    <row r="97" spans="2:12" s="109" customFormat="1" ht="24.95" hidden="1" customHeight="1">
      <c r="B97" s="110"/>
      <c r="D97" s="111" t="s">
        <v>92</v>
      </c>
      <c r="E97" s="112"/>
      <c r="F97" s="112"/>
      <c r="G97" s="112"/>
      <c r="H97" s="112"/>
      <c r="I97" s="112"/>
      <c r="J97" s="113">
        <f>J141</f>
        <v>0</v>
      </c>
      <c r="L97" s="110"/>
    </row>
    <row r="98" spans="2:12" s="114" customFormat="1" ht="19.899999999999999" hidden="1" customHeight="1">
      <c r="B98" s="115"/>
      <c r="D98" s="116" t="s">
        <v>93</v>
      </c>
      <c r="E98" s="117"/>
      <c r="F98" s="117"/>
      <c r="G98" s="117"/>
      <c r="H98" s="117"/>
      <c r="I98" s="117"/>
      <c r="J98" s="118">
        <f>J142</f>
        <v>0</v>
      </c>
      <c r="L98" s="115"/>
    </row>
    <row r="99" spans="2:12" s="114" customFormat="1" ht="19.899999999999999" hidden="1" customHeight="1">
      <c r="B99" s="115"/>
      <c r="D99" s="116" t="s">
        <v>94</v>
      </c>
      <c r="E99" s="117"/>
      <c r="F99" s="117"/>
      <c r="G99" s="117"/>
      <c r="H99" s="117"/>
      <c r="I99" s="117"/>
      <c r="J99" s="118">
        <f>J144</f>
        <v>0</v>
      </c>
      <c r="L99" s="115"/>
    </row>
    <row r="100" spans="2:12" s="114" customFormat="1" ht="19.899999999999999" hidden="1" customHeight="1">
      <c r="B100" s="115"/>
      <c r="D100" s="116" t="s">
        <v>95</v>
      </c>
      <c r="E100" s="117"/>
      <c r="F100" s="117"/>
      <c r="G100" s="117"/>
      <c r="H100" s="117"/>
      <c r="I100" s="117"/>
      <c r="J100" s="118">
        <f>J147</f>
        <v>0</v>
      </c>
      <c r="L100" s="115"/>
    </row>
    <row r="101" spans="2:12" s="114" customFormat="1" ht="19.899999999999999" hidden="1" customHeight="1">
      <c r="B101" s="115"/>
      <c r="D101" s="116" t="s">
        <v>96</v>
      </c>
      <c r="E101" s="117"/>
      <c r="F101" s="117"/>
      <c r="G101" s="117"/>
      <c r="H101" s="117"/>
      <c r="I101" s="117"/>
      <c r="J101" s="118">
        <f>J151</f>
        <v>0</v>
      </c>
      <c r="L101" s="115"/>
    </row>
    <row r="102" spans="2:12" s="114" customFormat="1" ht="19.899999999999999" hidden="1" customHeight="1">
      <c r="B102" s="115"/>
      <c r="D102" s="116" t="s">
        <v>97</v>
      </c>
      <c r="E102" s="117"/>
      <c r="F102" s="117"/>
      <c r="G102" s="117"/>
      <c r="H102" s="117"/>
      <c r="I102" s="117"/>
      <c r="J102" s="118">
        <f>J156</f>
        <v>0</v>
      </c>
      <c r="L102" s="115"/>
    </row>
    <row r="103" spans="2:12" s="109" customFormat="1" ht="24.95" hidden="1" customHeight="1">
      <c r="B103" s="110"/>
      <c r="D103" s="111" t="s">
        <v>98</v>
      </c>
      <c r="E103" s="112"/>
      <c r="F103" s="112"/>
      <c r="G103" s="112"/>
      <c r="H103" s="112"/>
      <c r="I103" s="112"/>
      <c r="J103" s="113">
        <f>J158</f>
        <v>0</v>
      </c>
      <c r="L103" s="110"/>
    </row>
    <row r="104" spans="2:12" s="114" customFormat="1" ht="19.899999999999999" hidden="1" customHeight="1">
      <c r="B104" s="115"/>
      <c r="D104" s="116" t="s">
        <v>99</v>
      </c>
      <c r="E104" s="117"/>
      <c r="F104" s="117"/>
      <c r="G104" s="117"/>
      <c r="H104" s="117"/>
      <c r="I104" s="117"/>
      <c r="J104" s="118">
        <f>J159</f>
        <v>0</v>
      </c>
      <c r="L104" s="115"/>
    </row>
    <row r="105" spans="2:12" s="114" customFormat="1" ht="19.899999999999999" hidden="1" customHeight="1">
      <c r="B105" s="115"/>
      <c r="D105" s="116" t="s">
        <v>100</v>
      </c>
      <c r="E105" s="117"/>
      <c r="F105" s="117"/>
      <c r="G105" s="117"/>
      <c r="H105" s="117"/>
      <c r="I105" s="117"/>
      <c r="J105" s="118">
        <f>J171</f>
        <v>0</v>
      </c>
      <c r="L105" s="115"/>
    </row>
    <row r="106" spans="2:12" s="114" customFormat="1" ht="19.899999999999999" hidden="1" customHeight="1">
      <c r="B106" s="115"/>
      <c r="D106" s="116" t="s">
        <v>101</v>
      </c>
      <c r="E106" s="117"/>
      <c r="F106" s="117"/>
      <c r="G106" s="117"/>
      <c r="H106" s="117"/>
      <c r="I106" s="117"/>
      <c r="J106" s="118">
        <f>J182</f>
        <v>0</v>
      </c>
      <c r="L106" s="115"/>
    </row>
    <row r="107" spans="2:12" s="114" customFormat="1" ht="19.899999999999999" hidden="1" customHeight="1">
      <c r="B107" s="115"/>
      <c r="D107" s="116" t="s">
        <v>102</v>
      </c>
      <c r="E107" s="117"/>
      <c r="F107" s="117"/>
      <c r="G107" s="117"/>
      <c r="H107" s="117"/>
      <c r="I107" s="117"/>
      <c r="J107" s="118">
        <f>J202</f>
        <v>0</v>
      </c>
      <c r="L107" s="115"/>
    </row>
    <row r="108" spans="2:12" s="114" customFormat="1" ht="19.899999999999999" hidden="1" customHeight="1">
      <c r="B108" s="115"/>
      <c r="D108" s="116" t="s">
        <v>103</v>
      </c>
      <c r="E108" s="117"/>
      <c r="F108" s="117"/>
      <c r="G108" s="117"/>
      <c r="H108" s="117"/>
      <c r="I108" s="117"/>
      <c r="J108" s="118">
        <f>J206</f>
        <v>0</v>
      </c>
      <c r="L108" s="115"/>
    </row>
    <row r="109" spans="2:12" s="114" customFormat="1" ht="19.899999999999999" hidden="1" customHeight="1">
      <c r="B109" s="115"/>
      <c r="D109" s="116" t="s">
        <v>104</v>
      </c>
      <c r="E109" s="117"/>
      <c r="F109" s="117"/>
      <c r="G109" s="117"/>
      <c r="H109" s="117"/>
      <c r="I109" s="117"/>
      <c r="J109" s="118">
        <f>J208</f>
        <v>0</v>
      </c>
      <c r="L109" s="115"/>
    </row>
    <row r="110" spans="2:12" s="114" customFormat="1" ht="19.899999999999999" hidden="1" customHeight="1">
      <c r="B110" s="115"/>
      <c r="D110" s="116" t="s">
        <v>105</v>
      </c>
      <c r="E110" s="117"/>
      <c r="F110" s="117"/>
      <c r="G110" s="117"/>
      <c r="H110" s="117"/>
      <c r="I110" s="117"/>
      <c r="J110" s="118">
        <f>J218</f>
        <v>0</v>
      </c>
      <c r="L110" s="115"/>
    </row>
    <row r="111" spans="2:12" s="114" customFormat="1" ht="19.899999999999999" hidden="1" customHeight="1">
      <c r="B111" s="115"/>
      <c r="D111" s="116" t="s">
        <v>106</v>
      </c>
      <c r="E111" s="117"/>
      <c r="F111" s="117"/>
      <c r="G111" s="117"/>
      <c r="H111" s="117"/>
      <c r="I111" s="117"/>
      <c r="J111" s="118">
        <f>J227</f>
        <v>0</v>
      </c>
      <c r="L111" s="115"/>
    </row>
    <row r="112" spans="2:12" s="114" customFormat="1" ht="19.899999999999999" hidden="1" customHeight="1">
      <c r="B112" s="115"/>
      <c r="D112" s="116" t="s">
        <v>107</v>
      </c>
      <c r="E112" s="117"/>
      <c r="F112" s="117"/>
      <c r="G112" s="117"/>
      <c r="H112" s="117"/>
      <c r="I112" s="117"/>
      <c r="J112" s="118">
        <f>J241</f>
        <v>0</v>
      </c>
      <c r="L112" s="115"/>
    </row>
    <row r="113" spans="1:31" s="114" customFormat="1" ht="19.899999999999999" hidden="1" customHeight="1">
      <c r="B113" s="115"/>
      <c r="D113" s="116" t="s">
        <v>108</v>
      </c>
      <c r="E113" s="117"/>
      <c r="F113" s="117"/>
      <c r="G113" s="117"/>
      <c r="H113" s="117"/>
      <c r="I113" s="117"/>
      <c r="J113" s="118">
        <f>J243</f>
        <v>0</v>
      </c>
      <c r="L113" s="115"/>
    </row>
    <row r="114" spans="1:31" s="114" customFormat="1" ht="19.899999999999999" hidden="1" customHeight="1">
      <c r="B114" s="115"/>
      <c r="D114" s="116" t="s">
        <v>109</v>
      </c>
      <c r="E114" s="117"/>
      <c r="F114" s="117"/>
      <c r="G114" s="117"/>
      <c r="H114" s="117"/>
      <c r="I114" s="117"/>
      <c r="J114" s="118">
        <f>J247</f>
        <v>0</v>
      </c>
      <c r="L114" s="115"/>
    </row>
    <row r="115" spans="1:31" s="109" customFormat="1" ht="24.95" hidden="1" customHeight="1">
      <c r="B115" s="110"/>
      <c r="D115" s="111" t="s">
        <v>110</v>
      </c>
      <c r="E115" s="112"/>
      <c r="F115" s="112"/>
      <c r="G115" s="112"/>
      <c r="H115" s="112"/>
      <c r="I115" s="112"/>
      <c r="J115" s="113">
        <f>J249</f>
        <v>0</v>
      </c>
      <c r="L115" s="110"/>
    </row>
    <row r="116" spans="1:31" s="114" customFormat="1" ht="19.899999999999999" hidden="1" customHeight="1">
      <c r="B116" s="115"/>
      <c r="D116" s="116" t="s">
        <v>111</v>
      </c>
      <c r="E116" s="117"/>
      <c r="F116" s="117"/>
      <c r="G116" s="117"/>
      <c r="H116" s="117"/>
      <c r="I116" s="117"/>
      <c r="J116" s="118">
        <f>J250</f>
        <v>0</v>
      </c>
      <c r="L116" s="115"/>
    </row>
    <row r="117" spans="1:31" s="109" customFormat="1" ht="24.95" hidden="1" customHeight="1">
      <c r="B117" s="110"/>
      <c r="D117" s="111" t="s">
        <v>112</v>
      </c>
      <c r="E117" s="112"/>
      <c r="F117" s="112"/>
      <c r="G117" s="112"/>
      <c r="H117" s="112"/>
      <c r="I117" s="112"/>
      <c r="J117" s="113">
        <f>J267</f>
        <v>0</v>
      </c>
      <c r="L117" s="110"/>
    </row>
    <row r="118" spans="1:31" s="114" customFormat="1" ht="19.899999999999999" hidden="1" customHeight="1">
      <c r="B118" s="115"/>
      <c r="D118" s="116" t="s">
        <v>113</v>
      </c>
      <c r="E118" s="117"/>
      <c r="F118" s="117"/>
      <c r="G118" s="117"/>
      <c r="H118" s="117"/>
      <c r="I118" s="117"/>
      <c r="J118" s="118">
        <f>J268</f>
        <v>0</v>
      </c>
      <c r="L118" s="115"/>
    </row>
    <row r="119" spans="1:31" s="114" customFormat="1" ht="19.899999999999999" hidden="1" customHeight="1">
      <c r="B119" s="115"/>
      <c r="D119" s="116" t="s">
        <v>114</v>
      </c>
      <c r="E119" s="117"/>
      <c r="F119" s="117"/>
      <c r="G119" s="117"/>
      <c r="H119" s="117"/>
      <c r="I119" s="117"/>
      <c r="J119" s="118">
        <f>J270</f>
        <v>0</v>
      </c>
      <c r="L119" s="115"/>
    </row>
    <row r="120" spans="1:31" s="114" customFormat="1" ht="19.899999999999999" hidden="1" customHeight="1">
      <c r="B120" s="115"/>
      <c r="D120" s="116" t="s">
        <v>115</v>
      </c>
      <c r="E120" s="117"/>
      <c r="F120" s="117"/>
      <c r="G120" s="117"/>
      <c r="H120" s="117"/>
      <c r="I120" s="117"/>
      <c r="J120" s="118">
        <f>J272</f>
        <v>0</v>
      </c>
      <c r="L120" s="115"/>
    </row>
    <row r="121" spans="1:31" s="34" customFormat="1" ht="21.95" hidden="1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34" customFormat="1" ht="6.95" hidden="1" customHeight="1">
      <c r="A122" s="30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hidden="1"/>
    <row r="124" spans="1:31" hidden="1"/>
    <row r="125" spans="1:31" hidden="1"/>
    <row r="126" spans="1:31" s="34" customFormat="1" ht="6.95" customHeight="1">
      <c r="A126" s="30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1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34" customFormat="1" ht="24.95" customHeight="1">
      <c r="A127" s="30"/>
      <c r="B127" s="31"/>
      <c r="C127" s="20" t="s">
        <v>116</v>
      </c>
      <c r="D127" s="30"/>
      <c r="E127" s="30"/>
      <c r="F127" s="30"/>
      <c r="G127" s="30"/>
      <c r="H127" s="30"/>
      <c r="I127" s="30"/>
      <c r="J127" s="30"/>
      <c r="K127" s="30"/>
      <c r="L127" s="41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34" customFormat="1" ht="6.9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1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34" customFormat="1" ht="12" customHeight="1">
      <c r="A129" s="30"/>
      <c r="B129" s="31"/>
      <c r="C129" s="25" t="s">
        <v>15</v>
      </c>
      <c r="D129" s="30"/>
      <c r="E129" s="30"/>
      <c r="F129" s="30"/>
      <c r="G129" s="30"/>
      <c r="H129" s="30"/>
      <c r="I129" s="30"/>
      <c r="J129" s="30"/>
      <c r="K129" s="30"/>
      <c r="L129" s="41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34" customFormat="1" ht="16.5" customHeight="1">
      <c r="A130" s="30"/>
      <c r="B130" s="31"/>
      <c r="C130" s="30"/>
      <c r="D130" s="30"/>
      <c r="E130" s="183" t="str">
        <f>E7</f>
        <v>Rekonstrukce hygienického zázemí, Gymnázium Cheb</v>
      </c>
      <c r="F130" s="183"/>
      <c r="G130" s="183"/>
      <c r="H130" s="183"/>
      <c r="I130" s="30"/>
      <c r="J130" s="30"/>
      <c r="K130" s="30"/>
      <c r="L130" s="41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34" customFormat="1" ht="12" customHeight="1">
      <c r="A131" s="30"/>
      <c r="B131" s="31"/>
      <c r="C131" s="25" t="s">
        <v>84</v>
      </c>
      <c r="D131" s="30"/>
      <c r="E131" s="30"/>
      <c r="F131" s="30"/>
      <c r="G131" s="30"/>
      <c r="H131" s="30"/>
      <c r="I131" s="30"/>
      <c r="J131" s="30"/>
      <c r="K131" s="30"/>
      <c r="L131" s="41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34" customFormat="1" ht="16.5" customHeight="1">
      <c r="A132" s="30"/>
      <c r="B132" s="31"/>
      <c r="C132" s="30"/>
      <c r="D132" s="30"/>
      <c r="E132" s="184" t="str">
        <f>E9</f>
        <v>Stavební práce GYMNÁZIUM CHEB – ODBORNÉ UČEBNY – WC - projekt „Odborné učebny“ registrační číslo CZ.10.01.01/00/23_005/0000288</v>
      </c>
      <c r="F132" s="184"/>
      <c r="G132" s="184"/>
      <c r="H132" s="184"/>
      <c r="I132" s="30"/>
      <c r="J132" s="30"/>
      <c r="K132" s="30"/>
      <c r="L132" s="41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34" customFormat="1" ht="6.95" customHeight="1">
      <c r="A133" s="30"/>
      <c r="B133" s="31"/>
      <c r="C133" s="30"/>
      <c r="D133" s="30"/>
      <c r="E133" s="30"/>
      <c r="F133" s="30"/>
      <c r="G133" s="30"/>
      <c r="H133" s="30"/>
      <c r="I133" s="30"/>
      <c r="J133" s="30"/>
      <c r="K133" s="30"/>
      <c r="L133" s="41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34" customFormat="1" ht="12" customHeight="1">
      <c r="A134" s="30"/>
      <c r="B134" s="31"/>
      <c r="C134" s="25" t="s">
        <v>19</v>
      </c>
      <c r="D134" s="30"/>
      <c r="E134" s="30"/>
      <c r="F134" s="26" t="str">
        <f>F12</f>
        <v xml:space="preserve"> </v>
      </c>
      <c r="G134" s="30"/>
      <c r="H134" s="30"/>
      <c r="I134" s="25" t="s">
        <v>21</v>
      </c>
      <c r="J134" s="91" t="str">
        <f>IF(J12="","",J12)</f>
        <v>4. 10. 2024</v>
      </c>
      <c r="K134" s="30"/>
      <c r="L134" s="41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34" customFormat="1" ht="6.9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1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34" customFormat="1" ht="15.2" customHeight="1">
      <c r="A136" s="30"/>
      <c r="B136" s="31"/>
      <c r="C136" s="25" t="s">
        <v>23</v>
      </c>
      <c r="D136" s="30"/>
      <c r="E136" s="30"/>
      <c r="F136" s="26" t="str">
        <f>E15</f>
        <v>Gymnázium Cheb, Nerudova 2283/7, Cheb</v>
      </c>
      <c r="G136" s="30"/>
      <c r="H136" s="30"/>
      <c r="I136" s="25" t="s">
        <v>28</v>
      </c>
      <c r="J136" s="26" t="str">
        <f>E21</f>
        <v>Ing. Petr Zítek</v>
      </c>
      <c r="K136" s="30"/>
      <c r="L136" s="41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65" s="34" customFormat="1" ht="15.2" customHeight="1">
      <c r="A137" s="30"/>
      <c r="B137" s="31"/>
      <c r="C137" s="25" t="s">
        <v>26</v>
      </c>
      <c r="D137" s="30"/>
      <c r="E137" s="30"/>
      <c r="F137" s="26" t="str">
        <f>IF(E18="","",E18)</f>
        <v>Vyplň údaj</v>
      </c>
      <c r="G137" s="30"/>
      <c r="H137" s="30"/>
      <c r="I137" s="25" t="s">
        <v>30</v>
      </c>
      <c r="J137" s="26" t="str">
        <f>E24</f>
        <v xml:space="preserve"> </v>
      </c>
      <c r="K137" s="30"/>
      <c r="L137" s="41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65" s="34" customFormat="1" ht="10.35" customHeight="1">
      <c r="A138" s="30"/>
      <c r="B138" s="31"/>
      <c r="C138" s="30"/>
      <c r="D138" s="30"/>
      <c r="E138" s="30"/>
      <c r="F138" s="30"/>
      <c r="G138" s="30"/>
      <c r="H138" s="30"/>
      <c r="I138" s="30"/>
      <c r="J138" s="30"/>
      <c r="K138" s="30"/>
      <c r="L138" s="41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65" s="125" customFormat="1" ht="29.25" customHeight="1">
      <c r="A139" s="119"/>
      <c r="B139" s="120"/>
      <c r="C139" s="121" t="s">
        <v>117</v>
      </c>
      <c r="D139" s="122" t="s">
        <v>57</v>
      </c>
      <c r="E139" s="122" t="s">
        <v>53</v>
      </c>
      <c r="F139" s="122" t="s">
        <v>54</v>
      </c>
      <c r="G139" s="122" t="s">
        <v>118</v>
      </c>
      <c r="H139" s="122" t="s">
        <v>119</v>
      </c>
      <c r="I139" s="122" t="s">
        <v>120</v>
      </c>
      <c r="J139" s="122" t="s">
        <v>89</v>
      </c>
      <c r="K139" s="123" t="s">
        <v>121</v>
      </c>
      <c r="L139" s="124"/>
      <c r="M139" s="62"/>
      <c r="N139" s="63" t="s">
        <v>36</v>
      </c>
      <c r="O139" s="63" t="s">
        <v>122</v>
      </c>
      <c r="P139" s="63" t="s">
        <v>123</v>
      </c>
      <c r="Q139" s="63" t="s">
        <v>124</v>
      </c>
      <c r="R139" s="63" t="s">
        <v>125</v>
      </c>
      <c r="S139" s="63" t="s">
        <v>126</v>
      </c>
      <c r="T139" s="64" t="s">
        <v>127</v>
      </c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</row>
    <row r="140" spans="1:65" s="34" customFormat="1" ht="22.9" customHeight="1">
      <c r="A140" s="30"/>
      <c r="B140" s="31"/>
      <c r="C140" s="70" t="s">
        <v>128</v>
      </c>
      <c r="D140" s="30"/>
      <c r="E140" s="30"/>
      <c r="F140" s="30"/>
      <c r="G140" s="30"/>
      <c r="H140" s="30"/>
      <c r="I140" s="30"/>
      <c r="J140" s="126">
        <f>BK140</f>
        <v>0</v>
      </c>
      <c r="K140" s="30"/>
      <c r="L140" s="31"/>
      <c r="M140" s="65"/>
      <c r="N140" s="56"/>
      <c r="O140" s="66"/>
      <c r="P140" s="127">
        <f>P141+P158+P249+P267</f>
        <v>0</v>
      </c>
      <c r="Q140" s="66"/>
      <c r="R140" s="127">
        <f>R141+R158+R249+R267</f>
        <v>25.205465162400003</v>
      </c>
      <c r="S140" s="66"/>
      <c r="T140" s="128">
        <f>T141+T158+T249+T267</f>
        <v>20.883029999999998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6" t="s">
        <v>71</v>
      </c>
      <c r="AU140" s="16" t="s">
        <v>91</v>
      </c>
      <c r="BK140" s="129">
        <f>BK141+BK158+BK249+BK267</f>
        <v>0</v>
      </c>
    </row>
    <row r="141" spans="1:65" s="130" customFormat="1" ht="25.9" customHeight="1">
      <c r="B141" s="131"/>
      <c r="D141" s="132" t="s">
        <v>71</v>
      </c>
      <c r="E141" s="133" t="s">
        <v>129</v>
      </c>
      <c r="F141" s="133" t="s">
        <v>130</v>
      </c>
      <c r="I141" s="134"/>
      <c r="J141" s="135">
        <f>BK141</f>
        <v>0</v>
      </c>
      <c r="L141" s="131"/>
      <c r="M141" s="136"/>
      <c r="N141" s="137"/>
      <c r="O141" s="137"/>
      <c r="P141" s="138">
        <f>P142+P144+P147+P151+P156</f>
        <v>0</v>
      </c>
      <c r="Q141" s="137"/>
      <c r="R141" s="138">
        <f>R142+R144+R147+R151+R156</f>
        <v>4.0650287800000005</v>
      </c>
      <c r="S141" s="137"/>
      <c r="T141" s="139">
        <f>T142+T144+T147+T151+T156</f>
        <v>0</v>
      </c>
      <c r="AR141" s="132" t="s">
        <v>80</v>
      </c>
      <c r="AT141" s="140" t="s">
        <v>71</v>
      </c>
      <c r="AU141" s="140" t="s">
        <v>72</v>
      </c>
      <c r="AY141" s="132" t="s">
        <v>131</v>
      </c>
      <c r="BK141" s="141">
        <f>BK142+BK144+BK147+BK151+BK156</f>
        <v>0</v>
      </c>
    </row>
    <row r="142" spans="1:65" s="130" customFormat="1" ht="22.9" customHeight="1">
      <c r="B142" s="131"/>
      <c r="D142" s="132" t="s">
        <v>71</v>
      </c>
      <c r="E142" s="142" t="s">
        <v>132</v>
      </c>
      <c r="F142" s="142" t="s">
        <v>133</v>
      </c>
      <c r="I142" s="134"/>
      <c r="J142" s="143">
        <f>BK142</f>
        <v>0</v>
      </c>
      <c r="L142" s="131"/>
      <c r="M142" s="136"/>
      <c r="N142" s="137"/>
      <c r="O142" s="137"/>
      <c r="P142" s="138">
        <f>P143</f>
        <v>0</v>
      </c>
      <c r="Q142" s="137"/>
      <c r="R142" s="138">
        <f>R143</f>
        <v>1.1344320000000001</v>
      </c>
      <c r="S142" s="137"/>
      <c r="T142" s="139">
        <f>T143</f>
        <v>0</v>
      </c>
      <c r="AR142" s="132" t="s">
        <v>80</v>
      </c>
      <c r="AT142" s="140" t="s">
        <v>71</v>
      </c>
      <c r="AU142" s="140" t="s">
        <v>80</v>
      </c>
      <c r="AY142" s="132" t="s">
        <v>131</v>
      </c>
      <c r="BK142" s="141">
        <f>BK143</f>
        <v>0</v>
      </c>
    </row>
    <row r="143" spans="1:65" s="34" customFormat="1" ht="24.2" customHeight="1">
      <c r="A143" s="30"/>
      <c r="B143" s="144"/>
      <c r="C143" s="145" t="s">
        <v>80</v>
      </c>
      <c r="D143" s="145" t="s">
        <v>134</v>
      </c>
      <c r="E143" s="146" t="s">
        <v>135</v>
      </c>
      <c r="F143" s="147" t="s">
        <v>136</v>
      </c>
      <c r="G143" s="148" t="s">
        <v>137</v>
      </c>
      <c r="H143" s="149">
        <v>21.6</v>
      </c>
      <c r="I143" s="150"/>
      <c r="J143" s="151">
        <f>ROUND(I143*H143,2)</f>
        <v>0</v>
      </c>
      <c r="K143" s="147"/>
      <c r="L143" s="31"/>
      <c r="M143" s="152"/>
      <c r="N143" s="153" t="s">
        <v>37</v>
      </c>
      <c r="O143" s="58"/>
      <c r="P143" s="154">
        <f>O143*H143</f>
        <v>0</v>
      </c>
      <c r="Q143" s="154">
        <v>5.2519999999999997E-2</v>
      </c>
      <c r="R143" s="154">
        <f>Q143*H143</f>
        <v>1.1344320000000001</v>
      </c>
      <c r="S143" s="154">
        <v>0</v>
      </c>
      <c r="T143" s="15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6" t="s">
        <v>138</v>
      </c>
      <c r="AT143" s="156" t="s">
        <v>134</v>
      </c>
      <c r="AU143" s="156" t="s">
        <v>82</v>
      </c>
      <c r="AY143" s="16" t="s">
        <v>131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6" t="s">
        <v>80</v>
      </c>
      <c r="BK143" s="157">
        <f>ROUND(I143*H143,2)</f>
        <v>0</v>
      </c>
      <c r="BL143" s="16" t="s">
        <v>138</v>
      </c>
      <c r="BM143" s="156" t="s">
        <v>139</v>
      </c>
    </row>
    <row r="144" spans="1:65" s="130" customFormat="1" ht="22.9" customHeight="1">
      <c r="B144" s="131"/>
      <c r="D144" s="132" t="s">
        <v>71</v>
      </c>
      <c r="E144" s="142" t="s">
        <v>140</v>
      </c>
      <c r="F144" s="142" t="s">
        <v>141</v>
      </c>
      <c r="I144" s="134"/>
      <c r="J144" s="143">
        <f>BK144</f>
        <v>0</v>
      </c>
      <c r="L144" s="131"/>
      <c r="M144" s="136"/>
      <c r="N144" s="137"/>
      <c r="O144" s="137"/>
      <c r="P144" s="138">
        <f>SUM(P145:P146)</f>
        <v>0</v>
      </c>
      <c r="Q144" s="137"/>
      <c r="R144" s="138">
        <f>SUM(R145:R146)</f>
        <v>2.9035235799999999</v>
      </c>
      <c r="S144" s="137"/>
      <c r="T144" s="139">
        <f>SUM(T145:T146)</f>
        <v>0</v>
      </c>
      <c r="AR144" s="132" t="s">
        <v>80</v>
      </c>
      <c r="AT144" s="140" t="s">
        <v>71</v>
      </c>
      <c r="AU144" s="140" t="s">
        <v>80</v>
      </c>
      <c r="AY144" s="132" t="s">
        <v>131</v>
      </c>
      <c r="BK144" s="141">
        <f>SUM(BK145:BK146)</f>
        <v>0</v>
      </c>
    </row>
    <row r="145" spans="1:65" s="34" customFormat="1" ht="37.9" customHeight="1">
      <c r="A145" s="30"/>
      <c r="B145" s="144"/>
      <c r="C145" s="145" t="s">
        <v>82</v>
      </c>
      <c r="D145" s="145" t="s">
        <v>134</v>
      </c>
      <c r="E145" s="146" t="s">
        <v>142</v>
      </c>
      <c r="F145" s="147" t="s">
        <v>143</v>
      </c>
      <c r="G145" s="148" t="s">
        <v>137</v>
      </c>
      <c r="H145" s="149">
        <v>186.78</v>
      </c>
      <c r="I145" s="150"/>
      <c r="J145" s="151">
        <f>ROUND(I145*H145,2)</f>
        <v>0</v>
      </c>
      <c r="K145" s="147" t="s">
        <v>144</v>
      </c>
      <c r="L145" s="31"/>
      <c r="M145" s="152"/>
      <c r="N145" s="153" t="s">
        <v>37</v>
      </c>
      <c r="O145" s="58"/>
      <c r="P145" s="154">
        <f>O145*H145</f>
        <v>0</v>
      </c>
      <c r="Q145" s="154">
        <v>5.7099999999999998E-3</v>
      </c>
      <c r="R145" s="154">
        <f>Q145*H145</f>
        <v>1.0665138000000001</v>
      </c>
      <c r="S145" s="154">
        <v>0</v>
      </c>
      <c r="T145" s="155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6" t="s">
        <v>138</v>
      </c>
      <c r="AT145" s="156" t="s">
        <v>134</v>
      </c>
      <c r="AU145" s="156" t="s">
        <v>82</v>
      </c>
      <c r="AY145" s="16" t="s">
        <v>131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6" t="s">
        <v>80</v>
      </c>
      <c r="BK145" s="157">
        <f>ROUND(I145*H145,2)</f>
        <v>0</v>
      </c>
      <c r="BL145" s="16" t="s">
        <v>138</v>
      </c>
      <c r="BM145" s="156" t="s">
        <v>145</v>
      </c>
    </row>
    <row r="146" spans="1:65" s="34" customFormat="1" ht="37.9" customHeight="1">
      <c r="A146" s="30"/>
      <c r="B146" s="144"/>
      <c r="C146" s="145" t="s">
        <v>132</v>
      </c>
      <c r="D146" s="145" t="s">
        <v>134</v>
      </c>
      <c r="E146" s="146" t="s">
        <v>146</v>
      </c>
      <c r="F146" s="147" t="s">
        <v>147</v>
      </c>
      <c r="G146" s="148" t="s">
        <v>137</v>
      </c>
      <c r="H146" s="149">
        <v>321.71800000000002</v>
      </c>
      <c r="I146" s="150"/>
      <c r="J146" s="151">
        <f>ROUND(I146*H146,2)</f>
        <v>0</v>
      </c>
      <c r="K146" s="147" t="s">
        <v>144</v>
      </c>
      <c r="L146" s="31"/>
      <c r="M146" s="152"/>
      <c r="N146" s="153" t="s">
        <v>37</v>
      </c>
      <c r="O146" s="58"/>
      <c r="P146" s="154">
        <f>O146*H146</f>
        <v>0</v>
      </c>
      <c r="Q146" s="154">
        <v>5.7099999999999998E-3</v>
      </c>
      <c r="R146" s="154">
        <f>Q146*H146</f>
        <v>1.83700978</v>
      </c>
      <c r="S146" s="154">
        <v>0</v>
      </c>
      <c r="T146" s="155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6" t="s">
        <v>138</v>
      </c>
      <c r="AT146" s="156" t="s">
        <v>134</v>
      </c>
      <c r="AU146" s="156" t="s">
        <v>82</v>
      </c>
      <c r="AY146" s="16" t="s">
        <v>131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6" t="s">
        <v>80</v>
      </c>
      <c r="BK146" s="157">
        <f>ROUND(I146*H146,2)</f>
        <v>0</v>
      </c>
      <c r="BL146" s="16" t="s">
        <v>138</v>
      </c>
      <c r="BM146" s="156" t="s">
        <v>148</v>
      </c>
    </row>
    <row r="147" spans="1:65" s="130" customFormat="1" ht="22.9" customHeight="1">
      <c r="B147" s="131"/>
      <c r="D147" s="132" t="s">
        <v>71</v>
      </c>
      <c r="E147" s="142" t="s">
        <v>149</v>
      </c>
      <c r="F147" s="142" t="s">
        <v>150</v>
      </c>
      <c r="I147" s="134"/>
      <c r="J147" s="143">
        <f>BK147</f>
        <v>0</v>
      </c>
      <c r="L147" s="131"/>
      <c r="M147" s="136"/>
      <c r="N147" s="137"/>
      <c r="O147" s="137"/>
      <c r="P147" s="138">
        <f>SUM(P148:P150)</f>
        <v>0</v>
      </c>
      <c r="Q147" s="137"/>
      <c r="R147" s="138">
        <f>SUM(R148:R150)</f>
        <v>2.7073199999999999E-2</v>
      </c>
      <c r="S147" s="137"/>
      <c r="T147" s="139">
        <f>SUM(T148:T150)</f>
        <v>0</v>
      </c>
      <c r="AR147" s="132" t="s">
        <v>80</v>
      </c>
      <c r="AT147" s="140" t="s">
        <v>71</v>
      </c>
      <c r="AU147" s="140" t="s">
        <v>80</v>
      </c>
      <c r="AY147" s="132" t="s">
        <v>131</v>
      </c>
      <c r="BK147" s="141">
        <f>SUM(BK148:BK150)</f>
        <v>0</v>
      </c>
    </row>
    <row r="148" spans="1:65" s="34" customFormat="1" ht="33" customHeight="1">
      <c r="A148" s="30"/>
      <c r="B148" s="144"/>
      <c r="C148" s="145" t="s">
        <v>138</v>
      </c>
      <c r="D148" s="145" t="s">
        <v>134</v>
      </c>
      <c r="E148" s="146" t="s">
        <v>151</v>
      </c>
      <c r="F148" s="147" t="s">
        <v>152</v>
      </c>
      <c r="G148" s="148" t="s">
        <v>137</v>
      </c>
      <c r="H148" s="149">
        <v>164.08</v>
      </c>
      <c r="I148" s="150"/>
      <c r="J148" s="151">
        <f>ROUND(I148*H148,2)</f>
        <v>0</v>
      </c>
      <c r="K148" s="147" t="s">
        <v>153</v>
      </c>
      <c r="L148" s="31"/>
      <c r="M148" s="152"/>
      <c r="N148" s="153" t="s">
        <v>37</v>
      </c>
      <c r="O148" s="58"/>
      <c r="P148" s="154">
        <f>O148*H148</f>
        <v>0</v>
      </c>
      <c r="Q148" s="154">
        <v>1.2999999999999999E-4</v>
      </c>
      <c r="R148" s="154">
        <f>Q148*H148</f>
        <v>2.1330399999999999E-2</v>
      </c>
      <c r="S148" s="154">
        <v>0</v>
      </c>
      <c r="T148" s="15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6" t="s">
        <v>138</v>
      </c>
      <c r="AT148" s="156" t="s">
        <v>134</v>
      </c>
      <c r="AU148" s="156" t="s">
        <v>82</v>
      </c>
      <c r="AY148" s="16" t="s">
        <v>131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6" t="s">
        <v>80</v>
      </c>
      <c r="BK148" s="157">
        <f>ROUND(I148*H148,2)</f>
        <v>0</v>
      </c>
      <c r="BL148" s="16" t="s">
        <v>138</v>
      </c>
      <c r="BM148" s="156" t="s">
        <v>7</v>
      </c>
    </row>
    <row r="149" spans="1:65" s="34" customFormat="1" ht="24.2" customHeight="1">
      <c r="A149" s="30"/>
      <c r="B149" s="144"/>
      <c r="C149" s="145" t="s">
        <v>154</v>
      </c>
      <c r="D149" s="145" t="s">
        <v>134</v>
      </c>
      <c r="E149" s="146" t="s">
        <v>155</v>
      </c>
      <c r="F149" s="147" t="s">
        <v>156</v>
      </c>
      <c r="G149" s="148" t="s">
        <v>137</v>
      </c>
      <c r="H149" s="149">
        <v>164.08</v>
      </c>
      <c r="I149" s="150"/>
      <c r="J149" s="151">
        <f>ROUND(I149*H149,2)</f>
        <v>0</v>
      </c>
      <c r="K149" s="147" t="s">
        <v>153</v>
      </c>
      <c r="L149" s="31"/>
      <c r="M149" s="152"/>
      <c r="N149" s="153" t="s">
        <v>37</v>
      </c>
      <c r="O149" s="58"/>
      <c r="P149" s="154">
        <f>O149*H149</f>
        <v>0</v>
      </c>
      <c r="Q149" s="154">
        <v>3.4999999999999997E-5</v>
      </c>
      <c r="R149" s="154">
        <f>Q149*H149</f>
        <v>5.7428000000000002E-3</v>
      </c>
      <c r="S149" s="154">
        <v>0</v>
      </c>
      <c r="T149" s="155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6" t="s">
        <v>138</v>
      </c>
      <c r="AT149" s="156" t="s">
        <v>134</v>
      </c>
      <c r="AU149" s="156" t="s">
        <v>82</v>
      </c>
      <c r="AY149" s="16" t="s">
        <v>131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6" t="s">
        <v>80</v>
      </c>
      <c r="BK149" s="157">
        <f>ROUND(I149*H149,2)</f>
        <v>0</v>
      </c>
      <c r="BL149" s="16" t="s">
        <v>138</v>
      </c>
      <c r="BM149" s="156" t="s">
        <v>157</v>
      </c>
    </row>
    <row r="150" spans="1:65" s="34" customFormat="1" ht="24.2" customHeight="1">
      <c r="A150" s="30"/>
      <c r="B150" s="144"/>
      <c r="C150" s="145" t="s">
        <v>140</v>
      </c>
      <c r="D150" s="145" t="s">
        <v>134</v>
      </c>
      <c r="E150" s="146" t="s">
        <v>158</v>
      </c>
      <c r="F150" s="147" t="s">
        <v>159</v>
      </c>
      <c r="G150" s="148" t="s">
        <v>160</v>
      </c>
      <c r="H150" s="149">
        <v>4</v>
      </c>
      <c r="I150" s="150"/>
      <c r="J150" s="151">
        <f>ROUND(I150*H150,2)</f>
        <v>0</v>
      </c>
      <c r="K150" s="147"/>
      <c r="L150" s="31"/>
      <c r="M150" s="152"/>
      <c r="N150" s="153" t="s">
        <v>37</v>
      </c>
      <c r="O150" s="58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6" t="s">
        <v>138</v>
      </c>
      <c r="AT150" s="156" t="s">
        <v>134</v>
      </c>
      <c r="AU150" s="156" t="s">
        <v>82</v>
      </c>
      <c r="AY150" s="16" t="s">
        <v>131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6" t="s">
        <v>80</v>
      </c>
      <c r="BK150" s="157">
        <f>ROUND(I150*H150,2)</f>
        <v>0</v>
      </c>
      <c r="BL150" s="16" t="s">
        <v>138</v>
      </c>
      <c r="BM150" s="156" t="s">
        <v>161</v>
      </c>
    </row>
    <row r="151" spans="1:65" s="130" customFormat="1" ht="22.9" customHeight="1">
      <c r="B151" s="131"/>
      <c r="D151" s="132" t="s">
        <v>71</v>
      </c>
      <c r="E151" s="142" t="s">
        <v>162</v>
      </c>
      <c r="F151" s="142" t="s">
        <v>163</v>
      </c>
      <c r="I151" s="134"/>
      <c r="J151" s="143">
        <f>BK151</f>
        <v>0</v>
      </c>
      <c r="L151" s="131"/>
      <c r="M151" s="136"/>
      <c r="N151" s="137"/>
      <c r="O151" s="137"/>
      <c r="P151" s="138">
        <f>SUM(P152:P155)</f>
        <v>0</v>
      </c>
      <c r="Q151" s="137"/>
      <c r="R151" s="138">
        <f>SUM(R152:R155)</f>
        <v>0</v>
      </c>
      <c r="S151" s="137"/>
      <c r="T151" s="139">
        <f>SUM(T152:T155)</f>
        <v>0</v>
      </c>
      <c r="AR151" s="132" t="s">
        <v>80</v>
      </c>
      <c r="AT151" s="140" t="s">
        <v>71</v>
      </c>
      <c r="AU151" s="140" t="s">
        <v>80</v>
      </c>
      <c r="AY151" s="132" t="s">
        <v>131</v>
      </c>
      <c r="BK151" s="141">
        <f>SUM(BK152:BK155)</f>
        <v>0</v>
      </c>
    </row>
    <row r="152" spans="1:65" s="34" customFormat="1" ht="24.2" customHeight="1">
      <c r="A152" s="30"/>
      <c r="B152" s="144"/>
      <c r="C152" s="145" t="s">
        <v>164</v>
      </c>
      <c r="D152" s="145" t="s">
        <v>134</v>
      </c>
      <c r="E152" s="146" t="s">
        <v>165</v>
      </c>
      <c r="F152" s="147" t="s">
        <v>166</v>
      </c>
      <c r="G152" s="148" t="s">
        <v>167</v>
      </c>
      <c r="H152" s="149">
        <v>20.882999999999999</v>
      </c>
      <c r="I152" s="150"/>
      <c r="J152" s="151">
        <f>ROUND(I152*H152,2)</f>
        <v>0</v>
      </c>
      <c r="K152" s="147" t="s">
        <v>144</v>
      </c>
      <c r="L152" s="31"/>
      <c r="M152" s="152"/>
      <c r="N152" s="153" t="s">
        <v>37</v>
      </c>
      <c r="O152" s="58"/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6" t="s">
        <v>138</v>
      </c>
      <c r="AT152" s="156" t="s">
        <v>134</v>
      </c>
      <c r="AU152" s="156" t="s">
        <v>82</v>
      </c>
      <c r="AY152" s="16" t="s">
        <v>131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6" t="s">
        <v>80</v>
      </c>
      <c r="BK152" s="157">
        <f>ROUND(I152*H152,2)</f>
        <v>0</v>
      </c>
      <c r="BL152" s="16" t="s">
        <v>138</v>
      </c>
      <c r="BM152" s="156" t="s">
        <v>168</v>
      </c>
    </row>
    <row r="153" spans="1:65" s="34" customFormat="1" ht="24.2" customHeight="1">
      <c r="A153" s="30"/>
      <c r="B153" s="144"/>
      <c r="C153" s="145" t="s">
        <v>169</v>
      </c>
      <c r="D153" s="145" t="s">
        <v>134</v>
      </c>
      <c r="E153" s="146" t="s">
        <v>170</v>
      </c>
      <c r="F153" s="147" t="s">
        <v>171</v>
      </c>
      <c r="G153" s="148" t="s">
        <v>167</v>
      </c>
      <c r="H153" s="149">
        <v>25.204999999999998</v>
      </c>
      <c r="I153" s="150"/>
      <c r="J153" s="151">
        <f>ROUND(I153*H153,2)</f>
        <v>0</v>
      </c>
      <c r="K153" s="147" t="s">
        <v>153</v>
      </c>
      <c r="L153" s="31"/>
      <c r="M153" s="152"/>
      <c r="N153" s="153" t="s">
        <v>37</v>
      </c>
      <c r="O153" s="58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6" t="s">
        <v>138</v>
      </c>
      <c r="AT153" s="156" t="s">
        <v>134</v>
      </c>
      <c r="AU153" s="156" t="s">
        <v>82</v>
      </c>
      <c r="AY153" s="16" t="s">
        <v>131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6" t="s">
        <v>80</v>
      </c>
      <c r="BK153" s="157">
        <f>ROUND(I153*H153,2)</f>
        <v>0</v>
      </c>
      <c r="BL153" s="16" t="s">
        <v>138</v>
      </c>
      <c r="BM153" s="156" t="s">
        <v>172</v>
      </c>
    </row>
    <row r="154" spans="1:65" s="34" customFormat="1" ht="24.2" customHeight="1">
      <c r="A154" s="30"/>
      <c r="B154" s="144"/>
      <c r="C154" s="145" t="s">
        <v>149</v>
      </c>
      <c r="D154" s="145" t="s">
        <v>134</v>
      </c>
      <c r="E154" s="146" t="s">
        <v>173</v>
      </c>
      <c r="F154" s="147" t="s">
        <v>174</v>
      </c>
      <c r="G154" s="148" t="s">
        <v>167</v>
      </c>
      <c r="H154" s="149">
        <v>115.943</v>
      </c>
      <c r="I154" s="150"/>
      <c r="J154" s="151">
        <f>ROUND(I154*H154,2)</f>
        <v>0</v>
      </c>
      <c r="K154" s="147" t="s">
        <v>153</v>
      </c>
      <c r="L154" s="31"/>
      <c r="M154" s="152"/>
      <c r="N154" s="153" t="s">
        <v>37</v>
      </c>
      <c r="O154" s="58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6" t="s">
        <v>138</v>
      </c>
      <c r="AT154" s="156" t="s">
        <v>134</v>
      </c>
      <c r="AU154" s="156" t="s">
        <v>82</v>
      </c>
      <c r="AY154" s="16" t="s">
        <v>131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6" t="s">
        <v>80</v>
      </c>
      <c r="BK154" s="157">
        <f>ROUND(I154*H154,2)</f>
        <v>0</v>
      </c>
      <c r="BL154" s="16" t="s">
        <v>138</v>
      </c>
      <c r="BM154" s="156" t="s">
        <v>175</v>
      </c>
    </row>
    <row r="155" spans="1:65" s="34" customFormat="1" ht="24.2" customHeight="1">
      <c r="A155" s="30"/>
      <c r="B155" s="144"/>
      <c r="C155" s="145" t="s">
        <v>176</v>
      </c>
      <c r="D155" s="145" t="s">
        <v>134</v>
      </c>
      <c r="E155" s="146" t="s">
        <v>177</v>
      </c>
      <c r="F155" s="147" t="s">
        <v>178</v>
      </c>
      <c r="G155" s="148" t="s">
        <v>167</v>
      </c>
      <c r="H155" s="149">
        <v>25.204999999999998</v>
      </c>
      <c r="I155" s="150"/>
      <c r="J155" s="151">
        <f>ROUND(I155*H155,2)</f>
        <v>0</v>
      </c>
      <c r="K155" s="147"/>
      <c r="L155" s="31"/>
      <c r="M155" s="152"/>
      <c r="N155" s="153" t="s">
        <v>37</v>
      </c>
      <c r="O155" s="58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6" t="s">
        <v>138</v>
      </c>
      <c r="AT155" s="156" t="s">
        <v>134</v>
      </c>
      <c r="AU155" s="156" t="s">
        <v>82</v>
      </c>
      <c r="AY155" s="16" t="s">
        <v>131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6" t="s">
        <v>80</v>
      </c>
      <c r="BK155" s="157">
        <f>ROUND(I155*H155,2)</f>
        <v>0</v>
      </c>
      <c r="BL155" s="16" t="s">
        <v>138</v>
      </c>
      <c r="BM155" s="156" t="s">
        <v>179</v>
      </c>
    </row>
    <row r="156" spans="1:65" s="130" customFormat="1" ht="22.9" customHeight="1">
      <c r="B156" s="131"/>
      <c r="D156" s="132" t="s">
        <v>71</v>
      </c>
      <c r="E156" s="142" t="s">
        <v>180</v>
      </c>
      <c r="F156" s="142" t="s">
        <v>181</v>
      </c>
      <c r="I156" s="134"/>
      <c r="J156" s="143">
        <f>BK156</f>
        <v>0</v>
      </c>
      <c r="L156" s="131"/>
      <c r="M156" s="136"/>
      <c r="N156" s="137"/>
      <c r="O156" s="137"/>
      <c r="P156" s="138">
        <f>P157</f>
        <v>0</v>
      </c>
      <c r="Q156" s="137"/>
      <c r="R156" s="138">
        <f>R157</f>
        <v>0</v>
      </c>
      <c r="S156" s="137"/>
      <c r="T156" s="139">
        <f>T157</f>
        <v>0</v>
      </c>
      <c r="AR156" s="132" t="s">
        <v>80</v>
      </c>
      <c r="AT156" s="140" t="s">
        <v>71</v>
      </c>
      <c r="AU156" s="140" t="s">
        <v>80</v>
      </c>
      <c r="AY156" s="132" t="s">
        <v>131</v>
      </c>
      <c r="BK156" s="141">
        <f>BK157</f>
        <v>0</v>
      </c>
    </row>
    <row r="157" spans="1:65" s="34" customFormat="1" ht="24.2" customHeight="1">
      <c r="A157" s="30"/>
      <c r="B157" s="144"/>
      <c r="C157" s="145" t="s">
        <v>182</v>
      </c>
      <c r="D157" s="145" t="s">
        <v>134</v>
      </c>
      <c r="E157" s="146" t="s">
        <v>183</v>
      </c>
      <c r="F157" s="147" t="s">
        <v>184</v>
      </c>
      <c r="G157" s="148" t="s">
        <v>167</v>
      </c>
      <c r="H157" s="149">
        <v>4.0650000000000004</v>
      </c>
      <c r="I157" s="150"/>
      <c r="J157" s="151">
        <f>ROUND(I157*H157,2)</f>
        <v>0</v>
      </c>
      <c r="K157" s="147" t="s">
        <v>144</v>
      </c>
      <c r="L157" s="31"/>
      <c r="M157" s="152"/>
      <c r="N157" s="153" t="s">
        <v>37</v>
      </c>
      <c r="O157" s="58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6" t="s">
        <v>138</v>
      </c>
      <c r="AT157" s="156" t="s">
        <v>134</v>
      </c>
      <c r="AU157" s="156" t="s">
        <v>82</v>
      </c>
      <c r="AY157" s="16" t="s">
        <v>131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6" t="s">
        <v>80</v>
      </c>
      <c r="BK157" s="157">
        <f>ROUND(I157*H157,2)</f>
        <v>0</v>
      </c>
      <c r="BL157" s="16" t="s">
        <v>138</v>
      </c>
      <c r="BM157" s="156" t="s">
        <v>185</v>
      </c>
    </row>
    <row r="158" spans="1:65" s="130" customFormat="1" ht="25.9" customHeight="1">
      <c r="B158" s="131"/>
      <c r="D158" s="132" t="s">
        <v>71</v>
      </c>
      <c r="E158" s="133" t="s">
        <v>186</v>
      </c>
      <c r="F158" s="133" t="s">
        <v>187</v>
      </c>
      <c r="I158" s="134"/>
      <c r="J158" s="135">
        <f>BK158</f>
        <v>0</v>
      </c>
      <c r="L158" s="131"/>
      <c r="M158" s="136"/>
      <c r="N158" s="137"/>
      <c r="O158" s="137"/>
      <c r="P158" s="138">
        <f>P159+P171+P182+P202+P206+P208+P218+P227+P241+P243+P247</f>
        <v>0</v>
      </c>
      <c r="Q158" s="137"/>
      <c r="R158" s="138">
        <f>R159+R171+R182+R202+R206+R208+R218+R227+R241+R243+R247</f>
        <v>21.140436382400001</v>
      </c>
      <c r="S158" s="137"/>
      <c r="T158" s="139">
        <f>T159+T171+T182+T202+T206+T208+T218+T227+T241+T243+T247</f>
        <v>20.883029999999998</v>
      </c>
      <c r="AR158" s="132" t="s">
        <v>82</v>
      </c>
      <c r="AT158" s="140" t="s">
        <v>71</v>
      </c>
      <c r="AU158" s="140" t="s">
        <v>72</v>
      </c>
      <c r="AY158" s="132" t="s">
        <v>131</v>
      </c>
      <c r="BK158" s="141">
        <f>BK159+BK171+BK182+BK202+BK206+BK208+BK218+BK227+BK241+BK243+BK247</f>
        <v>0</v>
      </c>
    </row>
    <row r="159" spans="1:65" s="130" customFormat="1" ht="22.9" customHeight="1">
      <c r="B159" s="131"/>
      <c r="D159" s="132" t="s">
        <v>71</v>
      </c>
      <c r="E159" s="142" t="s">
        <v>188</v>
      </c>
      <c r="F159" s="142" t="s">
        <v>189</v>
      </c>
      <c r="I159" s="134"/>
      <c r="J159" s="143">
        <f>BK159</f>
        <v>0</v>
      </c>
      <c r="L159" s="131"/>
      <c r="M159" s="136"/>
      <c r="N159" s="137"/>
      <c r="O159" s="137"/>
      <c r="P159" s="138">
        <f>SUM(P160:P170)</f>
        <v>0</v>
      </c>
      <c r="Q159" s="137"/>
      <c r="R159" s="138">
        <f>SUM(R160:R170)</f>
        <v>0.14936000000000002</v>
      </c>
      <c r="S159" s="137"/>
      <c r="T159" s="139">
        <f>SUM(T160:T170)</f>
        <v>0.24575999999999998</v>
      </c>
      <c r="AR159" s="132" t="s">
        <v>82</v>
      </c>
      <c r="AT159" s="140" t="s">
        <v>71</v>
      </c>
      <c r="AU159" s="140" t="s">
        <v>80</v>
      </c>
      <c r="AY159" s="132" t="s">
        <v>131</v>
      </c>
      <c r="BK159" s="141">
        <f>SUM(BK160:BK170)</f>
        <v>0</v>
      </c>
    </row>
    <row r="160" spans="1:65" s="34" customFormat="1" ht="16.5" customHeight="1">
      <c r="A160" s="30"/>
      <c r="B160" s="144"/>
      <c r="C160" s="145" t="s">
        <v>7</v>
      </c>
      <c r="D160" s="145" t="s">
        <v>134</v>
      </c>
      <c r="E160" s="146" t="s">
        <v>190</v>
      </c>
      <c r="F160" s="147" t="s">
        <v>191</v>
      </c>
      <c r="G160" s="148" t="s">
        <v>192</v>
      </c>
      <c r="H160" s="149">
        <v>68</v>
      </c>
      <c r="I160" s="150"/>
      <c r="J160" s="151">
        <f t="shared" ref="J160:J170" si="0">ROUND(I160*H160,2)</f>
        <v>0</v>
      </c>
      <c r="K160" s="147" t="s">
        <v>144</v>
      </c>
      <c r="L160" s="31"/>
      <c r="M160" s="152"/>
      <c r="N160" s="153" t="s">
        <v>37</v>
      </c>
      <c r="O160" s="58"/>
      <c r="P160" s="154">
        <f t="shared" ref="P160:P170" si="1">O160*H160</f>
        <v>0</v>
      </c>
      <c r="Q160" s="154">
        <v>0</v>
      </c>
      <c r="R160" s="154">
        <f t="shared" ref="R160:R170" si="2">Q160*H160</f>
        <v>0</v>
      </c>
      <c r="S160" s="154">
        <v>2.0999999999999999E-3</v>
      </c>
      <c r="T160" s="155">
        <f t="shared" ref="T160:T170" si="3">S160*H160</f>
        <v>0.14279999999999998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6" t="s">
        <v>161</v>
      </c>
      <c r="AT160" s="156" t="s">
        <v>134</v>
      </c>
      <c r="AU160" s="156" t="s">
        <v>82</v>
      </c>
      <c r="AY160" s="16" t="s">
        <v>131</v>
      </c>
      <c r="BE160" s="157">
        <f t="shared" ref="BE160:BE170" si="4">IF(N160="základní",J160,0)</f>
        <v>0</v>
      </c>
      <c r="BF160" s="157">
        <f t="shared" ref="BF160:BF170" si="5">IF(N160="snížená",J160,0)</f>
        <v>0</v>
      </c>
      <c r="BG160" s="157">
        <f t="shared" ref="BG160:BG170" si="6">IF(N160="zákl. přenesená",J160,0)</f>
        <v>0</v>
      </c>
      <c r="BH160" s="157">
        <f t="shared" ref="BH160:BH170" si="7">IF(N160="sníž. přenesená",J160,0)</f>
        <v>0</v>
      </c>
      <c r="BI160" s="157">
        <f t="shared" ref="BI160:BI170" si="8">IF(N160="nulová",J160,0)</f>
        <v>0</v>
      </c>
      <c r="BJ160" s="16" t="s">
        <v>80</v>
      </c>
      <c r="BK160" s="157">
        <f t="shared" ref="BK160:BK170" si="9">ROUND(I160*H160,2)</f>
        <v>0</v>
      </c>
      <c r="BL160" s="16" t="s">
        <v>161</v>
      </c>
      <c r="BM160" s="156" t="s">
        <v>193</v>
      </c>
    </row>
    <row r="161" spans="1:65" s="34" customFormat="1" ht="16.5" customHeight="1">
      <c r="A161" s="30"/>
      <c r="B161" s="144"/>
      <c r="C161" s="145" t="s">
        <v>194</v>
      </c>
      <c r="D161" s="145" t="s">
        <v>134</v>
      </c>
      <c r="E161" s="146" t="s">
        <v>195</v>
      </c>
      <c r="F161" s="147" t="s">
        <v>196</v>
      </c>
      <c r="G161" s="148" t="s">
        <v>192</v>
      </c>
      <c r="H161" s="149">
        <v>52</v>
      </c>
      <c r="I161" s="150"/>
      <c r="J161" s="151">
        <f t="shared" si="0"/>
        <v>0</v>
      </c>
      <c r="K161" s="147" t="s">
        <v>144</v>
      </c>
      <c r="L161" s="31"/>
      <c r="M161" s="152"/>
      <c r="N161" s="153" t="s">
        <v>37</v>
      </c>
      <c r="O161" s="58"/>
      <c r="P161" s="154">
        <f t="shared" si="1"/>
        <v>0</v>
      </c>
      <c r="Q161" s="154">
        <v>0</v>
      </c>
      <c r="R161" s="154">
        <f t="shared" si="2"/>
        <v>0</v>
      </c>
      <c r="S161" s="154">
        <v>1.98E-3</v>
      </c>
      <c r="T161" s="155">
        <f t="shared" si="3"/>
        <v>0.10296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6" t="s">
        <v>161</v>
      </c>
      <c r="AT161" s="156" t="s">
        <v>134</v>
      </c>
      <c r="AU161" s="156" t="s">
        <v>82</v>
      </c>
      <c r="AY161" s="16" t="s">
        <v>131</v>
      </c>
      <c r="BE161" s="157">
        <f t="shared" si="4"/>
        <v>0</v>
      </c>
      <c r="BF161" s="157">
        <f t="shared" si="5"/>
        <v>0</v>
      </c>
      <c r="BG161" s="157">
        <f t="shared" si="6"/>
        <v>0</v>
      </c>
      <c r="BH161" s="157">
        <f t="shared" si="7"/>
        <v>0</v>
      </c>
      <c r="BI161" s="157">
        <f t="shared" si="8"/>
        <v>0</v>
      </c>
      <c r="BJ161" s="16" t="s">
        <v>80</v>
      </c>
      <c r="BK161" s="157">
        <f t="shared" si="9"/>
        <v>0</v>
      </c>
      <c r="BL161" s="16" t="s">
        <v>161</v>
      </c>
      <c r="BM161" s="156" t="s">
        <v>197</v>
      </c>
    </row>
    <row r="162" spans="1:65" s="34" customFormat="1" ht="16.5" customHeight="1">
      <c r="A162" s="30"/>
      <c r="B162" s="144"/>
      <c r="C162" s="145" t="s">
        <v>157</v>
      </c>
      <c r="D162" s="145" t="s">
        <v>134</v>
      </c>
      <c r="E162" s="146" t="s">
        <v>198</v>
      </c>
      <c r="F162" s="147" t="s">
        <v>199</v>
      </c>
      <c r="G162" s="148" t="s">
        <v>192</v>
      </c>
      <c r="H162" s="149">
        <v>28</v>
      </c>
      <c r="I162" s="150"/>
      <c r="J162" s="151">
        <f t="shared" si="0"/>
        <v>0</v>
      </c>
      <c r="K162" s="147" t="s">
        <v>144</v>
      </c>
      <c r="L162" s="31"/>
      <c r="M162" s="152"/>
      <c r="N162" s="153" t="s">
        <v>37</v>
      </c>
      <c r="O162" s="58"/>
      <c r="P162" s="154">
        <f t="shared" si="1"/>
        <v>0</v>
      </c>
      <c r="Q162" s="154">
        <v>1.57E-3</v>
      </c>
      <c r="R162" s="154">
        <f t="shared" si="2"/>
        <v>4.3959999999999999E-2</v>
      </c>
      <c r="S162" s="154">
        <v>0</v>
      </c>
      <c r="T162" s="155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6" t="s">
        <v>161</v>
      </c>
      <c r="AT162" s="156" t="s">
        <v>134</v>
      </c>
      <c r="AU162" s="156" t="s">
        <v>82</v>
      </c>
      <c r="AY162" s="16" t="s">
        <v>131</v>
      </c>
      <c r="BE162" s="157">
        <f t="shared" si="4"/>
        <v>0</v>
      </c>
      <c r="BF162" s="157">
        <f t="shared" si="5"/>
        <v>0</v>
      </c>
      <c r="BG162" s="157">
        <f t="shared" si="6"/>
        <v>0</v>
      </c>
      <c r="BH162" s="157">
        <f t="shared" si="7"/>
        <v>0</v>
      </c>
      <c r="BI162" s="157">
        <f t="shared" si="8"/>
        <v>0</v>
      </c>
      <c r="BJ162" s="16" t="s">
        <v>80</v>
      </c>
      <c r="BK162" s="157">
        <f t="shared" si="9"/>
        <v>0</v>
      </c>
      <c r="BL162" s="16" t="s">
        <v>161</v>
      </c>
      <c r="BM162" s="156" t="s">
        <v>200</v>
      </c>
    </row>
    <row r="163" spans="1:65" s="34" customFormat="1" ht="16.5" customHeight="1">
      <c r="A163" s="30"/>
      <c r="B163" s="144"/>
      <c r="C163" s="145" t="s">
        <v>201</v>
      </c>
      <c r="D163" s="145" t="s">
        <v>134</v>
      </c>
      <c r="E163" s="146" t="s">
        <v>202</v>
      </c>
      <c r="F163" s="147" t="s">
        <v>203</v>
      </c>
      <c r="G163" s="148" t="s">
        <v>192</v>
      </c>
      <c r="H163" s="149">
        <v>29</v>
      </c>
      <c r="I163" s="150"/>
      <c r="J163" s="151">
        <f t="shared" si="0"/>
        <v>0</v>
      </c>
      <c r="K163" s="147" t="s">
        <v>144</v>
      </c>
      <c r="L163" s="31"/>
      <c r="M163" s="152"/>
      <c r="N163" s="153" t="s">
        <v>37</v>
      </c>
      <c r="O163" s="58"/>
      <c r="P163" s="154">
        <f t="shared" si="1"/>
        <v>0</v>
      </c>
      <c r="Q163" s="154">
        <v>3.6000000000000002E-4</v>
      </c>
      <c r="R163" s="154">
        <f t="shared" si="2"/>
        <v>1.0440000000000001E-2</v>
      </c>
      <c r="S163" s="154">
        <v>0</v>
      </c>
      <c r="T163" s="155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6" t="s">
        <v>161</v>
      </c>
      <c r="AT163" s="156" t="s">
        <v>134</v>
      </c>
      <c r="AU163" s="156" t="s">
        <v>82</v>
      </c>
      <c r="AY163" s="16" t="s">
        <v>131</v>
      </c>
      <c r="BE163" s="157">
        <f t="shared" si="4"/>
        <v>0</v>
      </c>
      <c r="BF163" s="157">
        <f t="shared" si="5"/>
        <v>0</v>
      </c>
      <c r="BG163" s="157">
        <f t="shared" si="6"/>
        <v>0</v>
      </c>
      <c r="BH163" s="157">
        <f t="shared" si="7"/>
        <v>0</v>
      </c>
      <c r="BI163" s="157">
        <f t="shared" si="8"/>
        <v>0</v>
      </c>
      <c r="BJ163" s="16" t="s">
        <v>80</v>
      </c>
      <c r="BK163" s="157">
        <f t="shared" si="9"/>
        <v>0</v>
      </c>
      <c r="BL163" s="16" t="s">
        <v>161</v>
      </c>
      <c r="BM163" s="156" t="s">
        <v>204</v>
      </c>
    </row>
    <row r="164" spans="1:65" s="34" customFormat="1" ht="16.5" customHeight="1">
      <c r="A164" s="30"/>
      <c r="B164" s="144"/>
      <c r="C164" s="145" t="s">
        <v>161</v>
      </c>
      <c r="D164" s="145" t="s">
        <v>134</v>
      </c>
      <c r="E164" s="146" t="s">
        <v>205</v>
      </c>
      <c r="F164" s="147" t="s">
        <v>206</v>
      </c>
      <c r="G164" s="148" t="s">
        <v>192</v>
      </c>
      <c r="H164" s="149">
        <v>19</v>
      </c>
      <c r="I164" s="150"/>
      <c r="J164" s="151">
        <f t="shared" si="0"/>
        <v>0</v>
      </c>
      <c r="K164" s="147" t="s">
        <v>144</v>
      </c>
      <c r="L164" s="31"/>
      <c r="M164" s="152"/>
      <c r="N164" s="153" t="s">
        <v>37</v>
      </c>
      <c r="O164" s="58"/>
      <c r="P164" s="154">
        <f t="shared" si="1"/>
        <v>0</v>
      </c>
      <c r="Q164" s="154">
        <v>4.6999999999999999E-4</v>
      </c>
      <c r="R164" s="154">
        <f t="shared" si="2"/>
        <v>8.9300000000000004E-3</v>
      </c>
      <c r="S164" s="154">
        <v>0</v>
      </c>
      <c r="T164" s="155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6" t="s">
        <v>161</v>
      </c>
      <c r="AT164" s="156" t="s">
        <v>134</v>
      </c>
      <c r="AU164" s="156" t="s">
        <v>82</v>
      </c>
      <c r="AY164" s="16" t="s">
        <v>131</v>
      </c>
      <c r="BE164" s="157">
        <f t="shared" si="4"/>
        <v>0</v>
      </c>
      <c r="BF164" s="157">
        <f t="shared" si="5"/>
        <v>0</v>
      </c>
      <c r="BG164" s="157">
        <f t="shared" si="6"/>
        <v>0</v>
      </c>
      <c r="BH164" s="157">
        <f t="shared" si="7"/>
        <v>0</v>
      </c>
      <c r="BI164" s="157">
        <f t="shared" si="8"/>
        <v>0</v>
      </c>
      <c r="BJ164" s="16" t="s">
        <v>80</v>
      </c>
      <c r="BK164" s="157">
        <f t="shared" si="9"/>
        <v>0</v>
      </c>
      <c r="BL164" s="16" t="s">
        <v>161</v>
      </c>
      <c r="BM164" s="156" t="s">
        <v>207</v>
      </c>
    </row>
    <row r="165" spans="1:65" s="34" customFormat="1" ht="16.5" customHeight="1">
      <c r="A165" s="30"/>
      <c r="B165" s="144"/>
      <c r="C165" s="145" t="s">
        <v>208</v>
      </c>
      <c r="D165" s="145" t="s">
        <v>134</v>
      </c>
      <c r="E165" s="146" t="s">
        <v>209</v>
      </c>
      <c r="F165" s="147" t="s">
        <v>210</v>
      </c>
      <c r="G165" s="148" t="s">
        <v>192</v>
      </c>
      <c r="H165" s="149">
        <v>17</v>
      </c>
      <c r="I165" s="150"/>
      <c r="J165" s="151">
        <f t="shared" si="0"/>
        <v>0</v>
      </c>
      <c r="K165" s="147" t="s">
        <v>144</v>
      </c>
      <c r="L165" s="31"/>
      <c r="M165" s="152"/>
      <c r="N165" s="153" t="s">
        <v>37</v>
      </c>
      <c r="O165" s="58"/>
      <c r="P165" s="154">
        <f t="shared" si="1"/>
        <v>0</v>
      </c>
      <c r="Q165" s="154">
        <v>7.2999999999999996E-4</v>
      </c>
      <c r="R165" s="154">
        <f t="shared" si="2"/>
        <v>1.2409999999999999E-2</v>
      </c>
      <c r="S165" s="154">
        <v>0</v>
      </c>
      <c r="T165" s="155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6" t="s">
        <v>161</v>
      </c>
      <c r="AT165" s="156" t="s">
        <v>134</v>
      </c>
      <c r="AU165" s="156" t="s">
        <v>82</v>
      </c>
      <c r="AY165" s="16" t="s">
        <v>131</v>
      </c>
      <c r="BE165" s="157">
        <f t="shared" si="4"/>
        <v>0</v>
      </c>
      <c r="BF165" s="157">
        <f t="shared" si="5"/>
        <v>0</v>
      </c>
      <c r="BG165" s="157">
        <f t="shared" si="6"/>
        <v>0</v>
      </c>
      <c r="BH165" s="157">
        <f t="shared" si="7"/>
        <v>0</v>
      </c>
      <c r="BI165" s="157">
        <f t="shared" si="8"/>
        <v>0</v>
      </c>
      <c r="BJ165" s="16" t="s">
        <v>80</v>
      </c>
      <c r="BK165" s="157">
        <f t="shared" si="9"/>
        <v>0</v>
      </c>
      <c r="BL165" s="16" t="s">
        <v>161</v>
      </c>
      <c r="BM165" s="156" t="s">
        <v>211</v>
      </c>
    </row>
    <row r="166" spans="1:65" s="34" customFormat="1" ht="16.5" customHeight="1">
      <c r="A166" s="30"/>
      <c r="B166" s="144"/>
      <c r="C166" s="145" t="s">
        <v>212</v>
      </c>
      <c r="D166" s="145" t="s">
        <v>134</v>
      </c>
      <c r="E166" s="146" t="s">
        <v>213</v>
      </c>
      <c r="F166" s="147" t="s">
        <v>214</v>
      </c>
      <c r="G166" s="148" t="s">
        <v>192</v>
      </c>
      <c r="H166" s="149">
        <v>23</v>
      </c>
      <c r="I166" s="150"/>
      <c r="J166" s="151">
        <f t="shared" si="0"/>
        <v>0</v>
      </c>
      <c r="K166" s="147" t="s">
        <v>144</v>
      </c>
      <c r="L166" s="31"/>
      <c r="M166" s="152"/>
      <c r="N166" s="153" t="s">
        <v>37</v>
      </c>
      <c r="O166" s="58"/>
      <c r="P166" s="154">
        <f t="shared" si="1"/>
        <v>0</v>
      </c>
      <c r="Q166" s="154">
        <v>1.57E-3</v>
      </c>
      <c r="R166" s="154">
        <f t="shared" si="2"/>
        <v>3.6110000000000003E-2</v>
      </c>
      <c r="S166" s="154">
        <v>0</v>
      </c>
      <c r="T166" s="155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6" t="s">
        <v>161</v>
      </c>
      <c r="AT166" s="156" t="s">
        <v>134</v>
      </c>
      <c r="AU166" s="156" t="s">
        <v>82</v>
      </c>
      <c r="AY166" s="16" t="s">
        <v>131</v>
      </c>
      <c r="BE166" s="157">
        <f t="shared" si="4"/>
        <v>0</v>
      </c>
      <c r="BF166" s="157">
        <f t="shared" si="5"/>
        <v>0</v>
      </c>
      <c r="BG166" s="157">
        <f t="shared" si="6"/>
        <v>0</v>
      </c>
      <c r="BH166" s="157">
        <f t="shared" si="7"/>
        <v>0</v>
      </c>
      <c r="BI166" s="157">
        <f t="shared" si="8"/>
        <v>0</v>
      </c>
      <c r="BJ166" s="16" t="s">
        <v>80</v>
      </c>
      <c r="BK166" s="157">
        <f t="shared" si="9"/>
        <v>0</v>
      </c>
      <c r="BL166" s="16" t="s">
        <v>161</v>
      </c>
      <c r="BM166" s="156" t="s">
        <v>215</v>
      </c>
    </row>
    <row r="167" spans="1:65" s="34" customFormat="1" ht="16.5" customHeight="1">
      <c r="A167" s="30"/>
      <c r="B167" s="144"/>
      <c r="C167" s="145" t="s">
        <v>216</v>
      </c>
      <c r="D167" s="145" t="s">
        <v>134</v>
      </c>
      <c r="E167" s="146" t="s">
        <v>217</v>
      </c>
      <c r="F167" s="147" t="s">
        <v>218</v>
      </c>
      <c r="G167" s="148" t="s">
        <v>192</v>
      </c>
      <c r="H167" s="149">
        <v>25</v>
      </c>
      <c r="I167" s="150"/>
      <c r="J167" s="151">
        <f t="shared" si="0"/>
        <v>0</v>
      </c>
      <c r="K167" s="147" t="s">
        <v>144</v>
      </c>
      <c r="L167" s="31"/>
      <c r="M167" s="152"/>
      <c r="N167" s="153" t="s">
        <v>37</v>
      </c>
      <c r="O167" s="58"/>
      <c r="P167" s="154">
        <f t="shared" si="1"/>
        <v>0</v>
      </c>
      <c r="Q167" s="154">
        <v>1.5E-3</v>
      </c>
      <c r="R167" s="154">
        <f t="shared" si="2"/>
        <v>3.7499999999999999E-2</v>
      </c>
      <c r="S167" s="154">
        <v>0</v>
      </c>
      <c r="T167" s="155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6" t="s">
        <v>161</v>
      </c>
      <c r="AT167" s="156" t="s">
        <v>134</v>
      </c>
      <c r="AU167" s="156" t="s">
        <v>82</v>
      </c>
      <c r="AY167" s="16" t="s">
        <v>131</v>
      </c>
      <c r="BE167" s="157">
        <f t="shared" si="4"/>
        <v>0</v>
      </c>
      <c r="BF167" s="157">
        <f t="shared" si="5"/>
        <v>0</v>
      </c>
      <c r="BG167" s="157">
        <f t="shared" si="6"/>
        <v>0</v>
      </c>
      <c r="BH167" s="157">
        <f t="shared" si="7"/>
        <v>0</v>
      </c>
      <c r="BI167" s="157">
        <f t="shared" si="8"/>
        <v>0</v>
      </c>
      <c r="BJ167" s="16" t="s">
        <v>80</v>
      </c>
      <c r="BK167" s="157">
        <f t="shared" si="9"/>
        <v>0</v>
      </c>
      <c r="BL167" s="16" t="s">
        <v>161</v>
      </c>
      <c r="BM167" s="156" t="s">
        <v>219</v>
      </c>
    </row>
    <row r="168" spans="1:65" s="34" customFormat="1" ht="21.75" customHeight="1">
      <c r="A168" s="30"/>
      <c r="B168" s="144"/>
      <c r="C168" s="145" t="s">
        <v>172</v>
      </c>
      <c r="D168" s="145" t="s">
        <v>134</v>
      </c>
      <c r="E168" s="146" t="s">
        <v>220</v>
      </c>
      <c r="F168" s="147" t="s">
        <v>221</v>
      </c>
      <c r="G168" s="148" t="s">
        <v>160</v>
      </c>
      <c r="H168" s="149">
        <v>63</v>
      </c>
      <c r="I168" s="150"/>
      <c r="J168" s="151">
        <f t="shared" si="0"/>
        <v>0</v>
      </c>
      <c r="K168" s="147"/>
      <c r="L168" s="31"/>
      <c r="M168" s="152"/>
      <c r="N168" s="153" t="s">
        <v>37</v>
      </c>
      <c r="O168" s="58"/>
      <c r="P168" s="154">
        <f t="shared" si="1"/>
        <v>0</v>
      </c>
      <c r="Q168" s="154">
        <v>0</v>
      </c>
      <c r="R168" s="154">
        <f t="shared" si="2"/>
        <v>0</v>
      </c>
      <c r="S168" s="154">
        <v>0</v>
      </c>
      <c r="T168" s="155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6" t="s">
        <v>161</v>
      </c>
      <c r="AT168" s="156" t="s">
        <v>134</v>
      </c>
      <c r="AU168" s="156" t="s">
        <v>82</v>
      </c>
      <c r="AY168" s="16" t="s">
        <v>131</v>
      </c>
      <c r="BE168" s="157">
        <f t="shared" si="4"/>
        <v>0</v>
      </c>
      <c r="BF168" s="157">
        <f t="shared" si="5"/>
        <v>0</v>
      </c>
      <c r="BG168" s="157">
        <f t="shared" si="6"/>
        <v>0</v>
      </c>
      <c r="BH168" s="157">
        <f t="shared" si="7"/>
        <v>0</v>
      </c>
      <c r="BI168" s="157">
        <f t="shared" si="8"/>
        <v>0</v>
      </c>
      <c r="BJ168" s="16" t="s">
        <v>80</v>
      </c>
      <c r="BK168" s="157">
        <f t="shared" si="9"/>
        <v>0</v>
      </c>
      <c r="BL168" s="16" t="s">
        <v>161</v>
      </c>
      <c r="BM168" s="156" t="s">
        <v>222</v>
      </c>
    </row>
    <row r="169" spans="1:65" s="34" customFormat="1" ht="24.2" customHeight="1">
      <c r="A169" s="30"/>
      <c r="B169" s="144"/>
      <c r="C169" s="158" t="s">
        <v>6</v>
      </c>
      <c r="D169" s="158" t="s">
        <v>223</v>
      </c>
      <c r="E169" s="159" t="s">
        <v>224</v>
      </c>
      <c r="F169" s="160" t="s">
        <v>225</v>
      </c>
      <c r="G169" s="161" t="s">
        <v>226</v>
      </c>
      <c r="H169" s="162">
        <v>1</v>
      </c>
      <c r="I169" s="163"/>
      <c r="J169" s="164">
        <f t="shared" si="0"/>
        <v>0</v>
      </c>
      <c r="K169" s="160"/>
      <c r="L169" s="165"/>
      <c r="M169" s="166"/>
      <c r="N169" s="167" t="s">
        <v>37</v>
      </c>
      <c r="O169" s="58"/>
      <c r="P169" s="154">
        <f t="shared" si="1"/>
        <v>0</v>
      </c>
      <c r="Q169" s="154">
        <v>1.0000000000000001E-5</v>
      </c>
      <c r="R169" s="154">
        <f t="shared" si="2"/>
        <v>1.0000000000000001E-5</v>
      </c>
      <c r="S169" s="154">
        <v>0</v>
      </c>
      <c r="T169" s="155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6" t="s">
        <v>227</v>
      </c>
      <c r="AT169" s="156" t="s">
        <v>223</v>
      </c>
      <c r="AU169" s="156" t="s">
        <v>82</v>
      </c>
      <c r="AY169" s="16" t="s">
        <v>131</v>
      </c>
      <c r="BE169" s="157">
        <f t="shared" si="4"/>
        <v>0</v>
      </c>
      <c r="BF169" s="157">
        <f t="shared" si="5"/>
        <v>0</v>
      </c>
      <c r="BG169" s="157">
        <f t="shared" si="6"/>
        <v>0</v>
      </c>
      <c r="BH169" s="157">
        <f t="shared" si="7"/>
        <v>0</v>
      </c>
      <c r="BI169" s="157">
        <f t="shared" si="8"/>
        <v>0</v>
      </c>
      <c r="BJ169" s="16" t="s">
        <v>80</v>
      </c>
      <c r="BK169" s="157">
        <f t="shared" si="9"/>
        <v>0</v>
      </c>
      <c r="BL169" s="16" t="s">
        <v>161</v>
      </c>
      <c r="BM169" s="156" t="s">
        <v>228</v>
      </c>
    </row>
    <row r="170" spans="1:65" s="34" customFormat="1" ht="24.2" customHeight="1">
      <c r="A170" s="30"/>
      <c r="B170" s="144"/>
      <c r="C170" s="145" t="s">
        <v>175</v>
      </c>
      <c r="D170" s="145" t="s">
        <v>134</v>
      </c>
      <c r="E170" s="146" t="s">
        <v>229</v>
      </c>
      <c r="F170" s="147" t="s">
        <v>230</v>
      </c>
      <c r="G170" s="148" t="s">
        <v>231</v>
      </c>
      <c r="H170" s="168"/>
      <c r="I170" s="150"/>
      <c r="J170" s="151">
        <f t="shared" si="0"/>
        <v>0</v>
      </c>
      <c r="K170" s="147" t="s">
        <v>144</v>
      </c>
      <c r="L170" s="31"/>
      <c r="M170" s="152"/>
      <c r="N170" s="153" t="s">
        <v>37</v>
      </c>
      <c r="O170" s="58"/>
      <c r="P170" s="154">
        <f t="shared" si="1"/>
        <v>0</v>
      </c>
      <c r="Q170" s="154">
        <v>0</v>
      </c>
      <c r="R170" s="154">
        <f t="shared" si="2"/>
        <v>0</v>
      </c>
      <c r="S170" s="154">
        <v>0</v>
      </c>
      <c r="T170" s="155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6" t="s">
        <v>161</v>
      </c>
      <c r="AT170" s="156" t="s">
        <v>134</v>
      </c>
      <c r="AU170" s="156" t="s">
        <v>82</v>
      </c>
      <c r="AY170" s="16" t="s">
        <v>131</v>
      </c>
      <c r="BE170" s="157">
        <f t="shared" si="4"/>
        <v>0</v>
      </c>
      <c r="BF170" s="157">
        <f t="shared" si="5"/>
        <v>0</v>
      </c>
      <c r="BG170" s="157">
        <f t="shared" si="6"/>
        <v>0</v>
      </c>
      <c r="BH170" s="157">
        <f t="shared" si="7"/>
        <v>0</v>
      </c>
      <c r="BI170" s="157">
        <f t="shared" si="8"/>
        <v>0</v>
      </c>
      <c r="BJ170" s="16" t="s">
        <v>80</v>
      </c>
      <c r="BK170" s="157">
        <f t="shared" si="9"/>
        <v>0</v>
      </c>
      <c r="BL170" s="16" t="s">
        <v>161</v>
      </c>
      <c r="BM170" s="156" t="s">
        <v>232</v>
      </c>
    </row>
    <row r="171" spans="1:65" s="130" customFormat="1" ht="22.9" customHeight="1">
      <c r="B171" s="131"/>
      <c r="D171" s="132" t="s">
        <v>71</v>
      </c>
      <c r="E171" s="142" t="s">
        <v>233</v>
      </c>
      <c r="F171" s="142" t="s">
        <v>234</v>
      </c>
      <c r="I171" s="134"/>
      <c r="J171" s="143">
        <f>BK171</f>
        <v>0</v>
      </c>
      <c r="L171" s="131"/>
      <c r="M171" s="136"/>
      <c r="N171" s="137"/>
      <c r="O171" s="137"/>
      <c r="P171" s="138">
        <f>SUM(P172:P181)</f>
        <v>0</v>
      </c>
      <c r="Q171" s="137"/>
      <c r="R171" s="138">
        <f>SUM(R172:R181)</f>
        <v>0.23424000000000003</v>
      </c>
      <c r="S171" s="137"/>
      <c r="T171" s="139">
        <f>SUM(T172:T181)</f>
        <v>0.38552999999999998</v>
      </c>
      <c r="AR171" s="132" t="s">
        <v>82</v>
      </c>
      <c r="AT171" s="140" t="s">
        <v>71</v>
      </c>
      <c r="AU171" s="140" t="s">
        <v>80</v>
      </c>
      <c r="AY171" s="132" t="s">
        <v>131</v>
      </c>
      <c r="BK171" s="141">
        <f>SUM(BK172:BK181)</f>
        <v>0</v>
      </c>
    </row>
    <row r="172" spans="1:65" s="34" customFormat="1" ht="24.2" customHeight="1">
      <c r="A172" s="30"/>
      <c r="B172" s="144"/>
      <c r="C172" s="145" t="s">
        <v>235</v>
      </c>
      <c r="D172" s="145" t="s">
        <v>134</v>
      </c>
      <c r="E172" s="146" t="s">
        <v>236</v>
      </c>
      <c r="F172" s="147" t="s">
        <v>237</v>
      </c>
      <c r="G172" s="148" t="s">
        <v>192</v>
      </c>
      <c r="H172" s="149">
        <v>181</v>
      </c>
      <c r="I172" s="150"/>
      <c r="J172" s="151">
        <f t="shared" ref="J172:J181" si="10">ROUND(I172*H172,2)</f>
        <v>0</v>
      </c>
      <c r="K172" s="147" t="s">
        <v>144</v>
      </c>
      <c r="L172" s="31"/>
      <c r="M172" s="152"/>
      <c r="N172" s="153" t="s">
        <v>37</v>
      </c>
      <c r="O172" s="58"/>
      <c r="P172" s="154">
        <f t="shared" ref="P172:P181" si="11">O172*H172</f>
        <v>0</v>
      </c>
      <c r="Q172" s="154">
        <v>0</v>
      </c>
      <c r="R172" s="154">
        <f t="shared" ref="R172:R181" si="12">Q172*H172</f>
        <v>0</v>
      </c>
      <c r="S172" s="154">
        <v>2.1299999999999999E-3</v>
      </c>
      <c r="T172" s="155">
        <f t="shared" ref="T172:T181" si="13">S172*H172</f>
        <v>0.38552999999999998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6" t="s">
        <v>161</v>
      </c>
      <c r="AT172" s="156" t="s">
        <v>134</v>
      </c>
      <c r="AU172" s="156" t="s">
        <v>82</v>
      </c>
      <c r="AY172" s="16" t="s">
        <v>131</v>
      </c>
      <c r="BE172" s="157">
        <f t="shared" ref="BE172:BE181" si="14">IF(N172="základní",J172,0)</f>
        <v>0</v>
      </c>
      <c r="BF172" s="157">
        <f t="shared" ref="BF172:BF181" si="15">IF(N172="snížená",J172,0)</f>
        <v>0</v>
      </c>
      <c r="BG172" s="157">
        <f t="shared" ref="BG172:BG181" si="16">IF(N172="zákl. přenesená",J172,0)</f>
        <v>0</v>
      </c>
      <c r="BH172" s="157">
        <f t="shared" ref="BH172:BH181" si="17">IF(N172="sníž. přenesená",J172,0)</f>
        <v>0</v>
      </c>
      <c r="BI172" s="157">
        <f t="shared" ref="BI172:BI181" si="18">IF(N172="nulová",J172,0)</f>
        <v>0</v>
      </c>
      <c r="BJ172" s="16" t="s">
        <v>80</v>
      </c>
      <c r="BK172" s="157">
        <f t="shared" ref="BK172:BK181" si="19">ROUND(I172*H172,2)</f>
        <v>0</v>
      </c>
      <c r="BL172" s="16" t="s">
        <v>161</v>
      </c>
      <c r="BM172" s="156" t="s">
        <v>238</v>
      </c>
    </row>
    <row r="173" spans="1:65" s="34" customFormat="1" ht="24.2" customHeight="1">
      <c r="A173" s="30"/>
      <c r="B173" s="144"/>
      <c r="C173" s="145" t="s">
        <v>179</v>
      </c>
      <c r="D173" s="145" t="s">
        <v>134</v>
      </c>
      <c r="E173" s="146" t="s">
        <v>239</v>
      </c>
      <c r="F173" s="147" t="s">
        <v>240</v>
      </c>
      <c r="G173" s="148" t="s">
        <v>192</v>
      </c>
      <c r="H173" s="149">
        <v>76</v>
      </c>
      <c r="I173" s="150"/>
      <c r="J173" s="151">
        <f t="shared" si="10"/>
        <v>0</v>
      </c>
      <c r="K173" s="147" t="s">
        <v>144</v>
      </c>
      <c r="L173" s="31"/>
      <c r="M173" s="152"/>
      <c r="N173" s="153" t="s">
        <v>37</v>
      </c>
      <c r="O173" s="58"/>
      <c r="P173" s="154">
        <f t="shared" si="11"/>
        <v>0</v>
      </c>
      <c r="Q173" s="154">
        <v>7.5000000000000002E-4</v>
      </c>
      <c r="R173" s="154">
        <f t="shared" si="12"/>
        <v>5.7000000000000002E-2</v>
      </c>
      <c r="S173" s="154">
        <v>0</v>
      </c>
      <c r="T173" s="155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6" t="s">
        <v>161</v>
      </c>
      <c r="AT173" s="156" t="s">
        <v>134</v>
      </c>
      <c r="AU173" s="156" t="s">
        <v>82</v>
      </c>
      <c r="AY173" s="16" t="s">
        <v>131</v>
      </c>
      <c r="BE173" s="157">
        <f t="shared" si="14"/>
        <v>0</v>
      </c>
      <c r="BF173" s="157">
        <f t="shared" si="15"/>
        <v>0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6" t="s">
        <v>80</v>
      </c>
      <c r="BK173" s="157">
        <f t="shared" si="19"/>
        <v>0</v>
      </c>
      <c r="BL173" s="16" t="s">
        <v>161</v>
      </c>
      <c r="BM173" s="156" t="s">
        <v>241</v>
      </c>
    </row>
    <row r="174" spans="1:65" s="34" customFormat="1" ht="24.2" customHeight="1">
      <c r="A174" s="30"/>
      <c r="B174" s="144"/>
      <c r="C174" s="145" t="s">
        <v>242</v>
      </c>
      <c r="D174" s="145" t="s">
        <v>134</v>
      </c>
      <c r="E174" s="146" t="s">
        <v>243</v>
      </c>
      <c r="F174" s="147" t="s">
        <v>244</v>
      </c>
      <c r="G174" s="148" t="s">
        <v>192</v>
      </c>
      <c r="H174" s="149">
        <v>49</v>
      </c>
      <c r="I174" s="150"/>
      <c r="J174" s="151">
        <f t="shared" si="10"/>
        <v>0</v>
      </c>
      <c r="K174" s="147" t="s">
        <v>144</v>
      </c>
      <c r="L174" s="31"/>
      <c r="M174" s="152"/>
      <c r="N174" s="153" t="s">
        <v>37</v>
      </c>
      <c r="O174" s="58"/>
      <c r="P174" s="154">
        <f t="shared" si="11"/>
        <v>0</v>
      </c>
      <c r="Q174" s="154">
        <v>1.15E-3</v>
      </c>
      <c r="R174" s="154">
        <f t="shared" si="12"/>
        <v>5.6349999999999997E-2</v>
      </c>
      <c r="S174" s="154">
        <v>0</v>
      </c>
      <c r="T174" s="155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6" t="s">
        <v>161</v>
      </c>
      <c r="AT174" s="156" t="s">
        <v>134</v>
      </c>
      <c r="AU174" s="156" t="s">
        <v>82</v>
      </c>
      <c r="AY174" s="16" t="s">
        <v>131</v>
      </c>
      <c r="BE174" s="157">
        <f t="shared" si="14"/>
        <v>0</v>
      </c>
      <c r="BF174" s="157">
        <f t="shared" si="15"/>
        <v>0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6" t="s">
        <v>80</v>
      </c>
      <c r="BK174" s="157">
        <f t="shared" si="19"/>
        <v>0</v>
      </c>
      <c r="BL174" s="16" t="s">
        <v>161</v>
      </c>
      <c r="BM174" s="156" t="s">
        <v>245</v>
      </c>
    </row>
    <row r="175" spans="1:65" s="34" customFormat="1" ht="24.2" customHeight="1">
      <c r="A175" s="30"/>
      <c r="B175" s="144"/>
      <c r="C175" s="145" t="s">
        <v>246</v>
      </c>
      <c r="D175" s="145" t="s">
        <v>134</v>
      </c>
      <c r="E175" s="146" t="s">
        <v>247</v>
      </c>
      <c r="F175" s="147" t="s">
        <v>248</v>
      </c>
      <c r="G175" s="148" t="s">
        <v>192</v>
      </c>
      <c r="H175" s="149">
        <v>56</v>
      </c>
      <c r="I175" s="150"/>
      <c r="J175" s="151">
        <f t="shared" si="10"/>
        <v>0</v>
      </c>
      <c r="K175" s="147" t="s">
        <v>144</v>
      </c>
      <c r="L175" s="31"/>
      <c r="M175" s="152"/>
      <c r="N175" s="153" t="s">
        <v>37</v>
      </c>
      <c r="O175" s="58"/>
      <c r="P175" s="154">
        <f t="shared" si="11"/>
        <v>0</v>
      </c>
      <c r="Q175" s="154">
        <v>1.2999999999999999E-3</v>
      </c>
      <c r="R175" s="154">
        <f t="shared" si="12"/>
        <v>7.2800000000000004E-2</v>
      </c>
      <c r="S175" s="154">
        <v>0</v>
      </c>
      <c r="T175" s="155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6" t="s">
        <v>161</v>
      </c>
      <c r="AT175" s="156" t="s">
        <v>134</v>
      </c>
      <c r="AU175" s="156" t="s">
        <v>82</v>
      </c>
      <c r="AY175" s="16" t="s">
        <v>131</v>
      </c>
      <c r="BE175" s="157">
        <f t="shared" si="14"/>
        <v>0</v>
      </c>
      <c r="BF175" s="157">
        <f t="shared" si="15"/>
        <v>0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6" t="s">
        <v>80</v>
      </c>
      <c r="BK175" s="157">
        <f t="shared" si="19"/>
        <v>0</v>
      </c>
      <c r="BL175" s="16" t="s">
        <v>161</v>
      </c>
      <c r="BM175" s="156" t="s">
        <v>249</v>
      </c>
    </row>
    <row r="176" spans="1:65" s="34" customFormat="1" ht="37.9" customHeight="1">
      <c r="A176" s="30"/>
      <c r="B176" s="144"/>
      <c r="C176" s="145" t="s">
        <v>250</v>
      </c>
      <c r="D176" s="145" t="s">
        <v>134</v>
      </c>
      <c r="E176" s="146" t="s">
        <v>251</v>
      </c>
      <c r="F176" s="147" t="s">
        <v>252</v>
      </c>
      <c r="G176" s="148" t="s">
        <v>192</v>
      </c>
      <c r="H176" s="149">
        <v>76</v>
      </c>
      <c r="I176" s="150"/>
      <c r="J176" s="151">
        <f t="shared" si="10"/>
        <v>0</v>
      </c>
      <c r="K176" s="147" t="s">
        <v>144</v>
      </c>
      <c r="L176" s="31"/>
      <c r="M176" s="152"/>
      <c r="N176" s="153" t="s">
        <v>37</v>
      </c>
      <c r="O176" s="58"/>
      <c r="P176" s="154">
        <f t="shared" si="11"/>
        <v>0</v>
      </c>
      <c r="Q176" s="154">
        <v>4.0000000000000003E-5</v>
      </c>
      <c r="R176" s="154">
        <f t="shared" si="12"/>
        <v>3.0400000000000002E-3</v>
      </c>
      <c r="S176" s="154">
        <v>0</v>
      </c>
      <c r="T176" s="155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6" t="s">
        <v>161</v>
      </c>
      <c r="AT176" s="156" t="s">
        <v>134</v>
      </c>
      <c r="AU176" s="156" t="s">
        <v>82</v>
      </c>
      <c r="AY176" s="16" t="s">
        <v>131</v>
      </c>
      <c r="BE176" s="157">
        <f t="shared" si="14"/>
        <v>0</v>
      </c>
      <c r="BF176" s="157">
        <f t="shared" si="15"/>
        <v>0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6" t="s">
        <v>80</v>
      </c>
      <c r="BK176" s="157">
        <f t="shared" si="19"/>
        <v>0</v>
      </c>
      <c r="BL176" s="16" t="s">
        <v>161</v>
      </c>
      <c r="BM176" s="156" t="s">
        <v>253</v>
      </c>
    </row>
    <row r="177" spans="1:65" s="34" customFormat="1" ht="37.9" customHeight="1">
      <c r="A177" s="30"/>
      <c r="B177" s="144"/>
      <c r="C177" s="145" t="s">
        <v>254</v>
      </c>
      <c r="D177" s="145" t="s">
        <v>134</v>
      </c>
      <c r="E177" s="146" t="s">
        <v>255</v>
      </c>
      <c r="F177" s="147" t="s">
        <v>256</v>
      </c>
      <c r="G177" s="148" t="s">
        <v>192</v>
      </c>
      <c r="H177" s="149">
        <v>105</v>
      </c>
      <c r="I177" s="150"/>
      <c r="J177" s="151">
        <f t="shared" si="10"/>
        <v>0</v>
      </c>
      <c r="K177" s="147" t="s">
        <v>144</v>
      </c>
      <c r="L177" s="31"/>
      <c r="M177" s="152"/>
      <c r="N177" s="153" t="s">
        <v>37</v>
      </c>
      <c r="O177" s="58"/>
      <c r="P177" s="154">
        <f t="shared" si="11"/>
        <v>0</v>
      </c>
      <c r="Q177" s="154">
        <v>4.0000000000000003E-5</v>
      </c>
      <c r="R177" s="154">
        <f t="shared" si="12"/>
        <v>4.2000000000000006E-3</v>
      </c>
      <c r="S177" s="154">
        <v>0</v>
      </c>
      <c r="T177" s="155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6" t="s">
        <v>161</v>
      </c>
      <c r="AT177" s="156" t="s">
        <v>134</v>
      </c>
      <c r="AU177" s="156" t="s">
        <v>82</v>
      </c>
      <c r="AY177" s="16" t="s">
        <v>131</v>
      </c>
      <c r="BE177" s="157">
        <f t="shared" si="14"/>
        <v>0</v>
      </c>
      <c r="BF177" s="157">
        <f t="shared" si="15"/>
        <v>0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6" t="s">
        <v>80</v>
      </c>
      <c r="BK177" s="157">
        <f t="shared" si="19"/>
        <v>0</v>
      </c>
      <c r="BL177" s="16" t="s">
        <v>161</v>
      </c>
      <c r="BM177" s="156" t="s">
        <v>257</v>
      </c>
    </row>
    <row r="178" spans="1:65" s="34" customFormat="1" ht="16.5" customHeight="1">
      <c r="A178" s="30"/>
      <c r="B178" s="144"/>
      <c r="C178" s="145" t="s">
        <v>258</v>
      </c>
      <c r="D178" s="145" t="s">
        <v>134</v>
      </c>
      <c r="E178" s="146" t="s">
        <v>259</v>
      </c>
      <c r="F178" s="147" t="s">
        <v>260</v>
      </c>
      <c r="G178" s="148" t="s">
        <v>160</v>
      </c>
      <c r="H178" s="149">
        <v>94</v>
      </c>
      <c r="I178" s="150"/>
      <c r="J178" s="151">
        <f t="shared" si="10"/>
        <v>0</v>
      </c>
      <c r="K178" s="147" t="s">
        <v>144</v>
      </c>
      <c r="L178" s="31"/>
      <c r="M178" s="152"/>
      <c r="N178" s="153" t="s">
        <v>37</v>
      </c>
      <c r="O178" s="58"/>
      <c r="P178" s="154">
        <f t="shared" si="11"/>
        <v>0</v>
      </c>
      <c r="Q178" s="154">
        <v>2.9E-4</v>
      </c>
      <c r="R178" s="154">
        <f t="shared" si="12"/>
        <v>2.726E-2</v>
      </c>
      <c r="S178" s="154">
        <v>0</v>
      </c>
      <c r="T178" s="155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6" t="s">
        <v>161</v>
      </c>
      <c r="AT178" s="156" t="s">
        <v>134</v>
      </c>
      <c r="AU178" s="156" t="s">
        <v>82</v>
      </c>
      <c r="AY178" s="16" t="s">
        <v>131</v>
      </c>
      <c r="BE178" s="157">
        <f t="shared" si="14"/>
        <v>0</v>
      </c>
      <c r="BF178" s="157">
        <f t="shared" si="15"/>
        <v>0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6" t="s">
        <v>80</v>
      </c>
      <c r="BK178" s="157">
        <f t="shared" si="19"/>
        <v>0</v>
      </c>
      <c r="BL178" s="16" t="s">
        <v>161</v>
      </c>
      <c r="BM178" s="156" t="s">
        <v>261</v>
      </c>
    </row>
    <row r="179" spans="1:65" s="34" customFormat="1" ht="16.5" customHeight="1">
      <c r="A179" s="30"/>
      <c r="B179" s="144"/>
      <c r="C179" s="145" t="s">
        <v>262</v>
      </c>
      <c r="D179" s="145" t="s">
        <v>134</v>
      </c>
      <c r="E179" s="146" t="s">
        <v>263</v>
      </c>
      <c r="F179" s="147" t="s">
        <v>264</v>
      </c>
      <c r="G179" s="148" t="s">
        <v>160</v>
      </c>
      <c r="H179" s="149">
        <v>14</v>
      </c>
      <c r="I179" s="150"/>
      <c r="J179" s="151">
        <f t="shared" si="10"/>
        <v>0</v>
      </c>
      <c r="K179" s="147" t="s">
        <v>144</v>
      </c>
      <c r="L179" s="31"/>
      <c r="M179" s="152"/>
      <c r="N179" s="153" t="s">
        <v>37</v>
      </c>
      <c r="O179" s="58"/>
      <c r="P179" s="154">
        <f t="shared" si="11"/>
        <v>0</v>
      </c>
      <c r="Q179" s="154">
        <v>9.7000000000000005E-4</v>
      </c>
      <c r="R179" s="154">
        <f t="shared" si="12"/>
        <v>1.358E-2</v>
      </c>
      <c r="S179" s="154">
        <v>0</v>
      </c>
      <c r="T179" s="155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6" t="s">
        <v>161</v>
      </c>
      <c r="AT179" s="156" t="s">
        <v>134</v>
      </c>
      <c r="AU179" s="156" t="s">
        <v>82</v>
      </c>
      <c r="AY179" s="16" t="s">
        <v>131</v>
      </c>
      <c r="BE179" s="157">
        <f t="shared" si="14"/>
        <v>0</v>
      </c>
      <c r="BF179" s="157">
        <f t="shared" si="15"/>
        <v>0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6" t="s">
        <v>80</v>
      </c>
      <c r="BK179" s="157">
        <f t="shared" si="19"/>
        <v>0</v>
      </c>
      <c r="BL179" s="16" t="s">
        <v>161</v>
      </c>
      <c r="BM179" s="156" t="s">
        <v>265</v>
      </c>
    </row>
    <row r="180" spans="1:65" s="34" customFormat="1" ht="24.2" customHeight="1">
      <c r="A180" s="30"/>
      <c r="B180" s="144"/>
      <c r="C180" s="158" t="s">
        <v>266</v>
      </c>
      <c r="D180" s="158" t="s">
        <v>223</v>
      </c>
      <c r="E180" s="159" t="s">
        <v>267</v>
      </c>
      <c r="F180" s="160" t="s">
        <v>225</v>
      </c>
      <c r="G180" s="161" t="s">
        <v>226</v>
      </c>
      <c r="H180" s="162">
        <v>1</v>
      </c>
      <c r="I180" s="163"/>
      <c r="J180" s="164">
        <f t="shared" si="10"/>
        <v>0</v>
      </c>
      <c r="K180" s="160"/>
      <c r="L180" s="165"/>
      <c r="M180" s="166"/>
      <c r="N180" s="167" t="s">
        <v>37</v>
      </c>
      <c r="O180" s="58"/>
      <c r="P180" s="154">
        <f t="shared" si="11"/>
        <v>0</v>
      </c>
      <c r="Q180" s="154">
        <v>1.0000000000000001E-5</v>
      </c>
      <c r="R180" s="154">
        <f t="shared" si="12"/>
        <v>1.0000000000000001E-5</v>
      </c>
      <c r="S180" s="154">
        <v>0</v>
      </c>
      <c r="T180" s="155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6" t="s">
        <v>227</v>
      </c>
      <c r="AT180" s="156" t="s">
        <v>223</v>
      </c>
      <c r="AU180" s="156" t="s">
        <v>82</v>
      </c>
      <c r="AY180" s="16" t="s">
        <v>131</v>
      </c>
      <c r="BE180" s="157">
        <f t="shared" si="14"/>
        <v>0</v>
      </c>
      <c r="BF180" s="157">
        <f t="shared" si="15"/>
        <v>0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6" t="s">
        <v>80</v>
      </c>
      <c r="BK180" s="157">
        <f t="shared" si="19"/>
        <v>0</v>
      </c>
      <c r="BL180" s="16" t="s">
        <v>161</v>
      </c>
      <c r="BM180" s="156" t="s">
        <v>268</v>
      </c>
    </row>
    <row r="181" spans="1:65" s="34" customFormat="1" ht="24.2" customHeight="1">
      <c r="A181" s="30"/>
      <c r="B181" s="144"/>
      <c r="C181" s="145" t="s">
        <v>227</v>
      </c>
      <c r="D181" s="145" t="s">
        <v>134</v>
      </c>
      <c r="E181" s="146" t="s">
        <v>269</v>
      </c>
      <c r="F181" s="147" t="s">
        <v>270</v>
      </c>
      <c r="G181" s="148" t="s">
        <v>231</v>
      </c>
      <c r="H181" s="168"/>
      <c r="I181" s="150"/>
      <c r="J181" s="151">
        <f t="shared" si="10"/>
        <v>0</v>
      </c>
      <c r="K181" s="147" t="s">
        <v>144</v>
      </c>
      <c r="L181" s="31"/>
      <c r="M181" s="152"/>
      <c r="N181" s="153" t="s">
        <v>37</v>
      </c>
      <c r="O181" s="58"/>
      <c r="P181" s="154">
        <f t="shared" si="11"/>
        <v>0</v>
      </c>
      <c r="Q181" s="154">
        <v>0</v>
      </c>
      <c r="R181" s="154">
        <f t="shared" si="12"/>
        <v>0</v>
      </c>
      <c r="S181" s="154">
        <v>0</v>
      </c>
      <c r="T181" s="155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6" t="s">
        <v>161</v>
      </c>
      <c r="AT181" s="156" t="s">
        <v>134</v>
      </c>
      <c r="AU181" s="156" t="s">
        <v>82</v>
      </c>
      <c r="AY181" s="16" t="s">
        <v>131</v>
      </c>
      <c r="BE181" s="157">
        <f t="shared" si="14"/>
        <v>0</v>
      </c>
      <c r="BF181" s="157">
        <f t="shared" si="15"/>
        <v>0</v>
      </c>
      <c r="BG181" s="157">
        <f t="shared" si="16"/>
        <v>0</v>
      </c>
      <c r="BH181" s="157">
        <f t="shared" si="17"/>
        <v>0</v>
      </c>
      <c r="BI181" s="157">
        <f t="shared" si="18"/>
        <v>0</v>
      </c>
      <c r="BJ181" s="16" t="s">
        <v>80</v>
      </c>
      <c r="BK181" s="157">
        <f t="shared" si="19"/>
        <v>0</v>
      </c>
      <c r="BL181" s="16" t="s">
        <v>161</v>
      </c>
      <c r="BM181" s="156" t="s">
        <v>271</v>
      </c>
    </row>
    <row r="182" spans="1:65" s="130" customFormat="1" ht="22.9" customHeight="1">
      <c r="B182" s="131"/>
      <c r="D182" s="132" t="s">
        <v>71</v>
      </c>
      <c r="E182" s="142" t="s">
        <v>272</v>
      </c>
      <c r="F182" s="142" t="s">
        <v>273</v>
      </c>
      <c r="I182" s="134"/>
      <c r="J182" s="143">
        <f>BK182</f>
        <v>0</v>
      </c>
      <c r="L182" s="131"/>
      <c r="M182" s="136"/>
      <c r="N182" s="137"/>
      <c r="O182" s="137"/>
      <c r="P182" s="138">
        <f>SUM(P183:P201)</f>
        <v>0</v>
      </c>
      <c r="Q182" s="137"/>
      <c r="R182" s="138">
        <f>SUM(R183:R201)</f>
        <v>0.88822000000000012</v>
      </c>
      <c r="S182" s="137"/>
      <c r="T182" s="139">
        <f>SUM(T183:T201)</f>
        <v>1.26572</v>
      </c>
      <c r="AR182" s="132" t="s">
        <v>82</v>
      </c>
      <c r="AT182" s="140" t="s">
        <v>71</v>
      </c>
      <c r="AU182" s="140" t="s">
        <v>80</v>
      </c>
      <c r="AY182" s="132" t="s">
        <v>131</v>
      </c>
      <c r="BK182" s="141">
        <f>SUM(BK183:BK201)</f>
        <v>0</v>
      </c>
    </row>
    <row r="183" spans="1:65" s="34" customFormat="1" ht="16.5" customHeight="1">
      <c r="A183" s="30"/>
      <c r="B183" s="144"/>
      <c r="C183" s="145" t="s">
        <v>274</v>
      </c>
      <c r="D183" s="145" t="s">
        <v>134</v>
      </c>
      <c r="E183" s="146" t="s">
        <v>275</v>
      </c>
      <c r="F183" s="147" t="s">
        <v>276</v>
      </c>
      <c r="G183" s="148" t="s">
        <v>277</v>
      </c>
      <c r="H183" s="149">
        <v>27</v>
      </c>
      <c r="I183" s="150"/>
      <c r="J183" s="151">
        <f t="shared" ref="J183:J201" si="20">ROUND(I183*H183,2)</f>
        <v>0</v>
      </c>
      <c r="K183" s="147" t="s">
        <v>144</v>
      </c>
      <c r="L183" s="31"/>
      <c r="M183" s="152"/>
      <c r="N183" s="153" t="s">
        <v>37</v>
      </c>
      <c r="O183" s="58"/>
      <c r="P183" s="154">
        <f t="shared" ref="P183:P201" si="21">O183*H183</f>
        <v>0</v>
      </c>
      <c r="Q183" s="154">
        <v>0</v>
      </c>
      <c r="R183" s="154">
        <f t="shared" ref="R183:R201" si="22">Q183*H183</f>
        <v>0</v>
      </c>
      <c r="S183" s="154">
        <v>1.933E-2</v>
      </c>
      <c r="T183" s="155">
        <f t="shared" ref="T183:T201" si="23">S183*H183</f>
        <v>0.52190999999999999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6" t="s">
        <v>161</v>
      </c>
      <c r="AT183" s="156" t="s">
        <v>134</v>
      </c>
      <c r="AU183" s="156" t="s">
        <v>82</v>
      </c>
      <c r="AY183" s="16" t="s">
        <v>131</v>
      </c>
      <c r="BE183" s="157">
        <f t="shared" ref="BE183:BE201" si="24">IF(N183="základní",J183,0)</f>
        <v>0</v>
      </c>
      <c r="BF183" s="157">
        <f t="shared" ref="BF183:BF201" si="25">IF(N183="snížená",J183,0)</f>
        <v>0</v>
      </c>
      <c r="BG183" s="157">
        <f t="shared" ref="BG183:BG201" si="26">IF(N183="zákl. přenesená",J183,0)</f>
        <v>0</v>
      </c>
      <c r="BH183" s="157">
        <f t="shared" ref="BH183:BH201" si="27">IF(N183="sníž. přenesená",J183,0)</f>
        <v>0</v>
      </c>
      <c r="BI183" s="157">
        <f t="shared" ref="BI183:BI201" si="28">IF(N183="nulová",J183,0)</f>
        <v>0</v>
      </c>
      <c r="BJ183" s="16" t="s">
        <v>80</v>
      </c>
      <c r="BK183" s="157">
        <f t="shared" ref="BK183:BK201" si="29">ROUND(I183*H183,2)</f>
        <v>0</v>
      </c>
      <c r="BL183" s="16" t="s">
        <v>161</v>
      </c>
      <c r="BM183" s="156" t="s">
        <v>278</v>
      </c>
    </row>
    <row r="184" spans="1:65" s="34" customFormat="1" ht="21.75" customHeight="1">
      <c r="A184" s="30"/>
      <c r="B184" s="144"/>
      <c r="C184" s="145" t="s">
        <v>279</v>
      </c>
      <c r="D184" s="145" t="s">
        <v>134</v>
      </c>
      <c r="E184" s="146" t="s">
        <v>280</v>
      </c>
      <c r="F184" s="147" t="s">
        <v>281</v>
      </c>
      <c r="G184" s="148" t="s">
        <v>160</v>
      </c>
      <c r="H184" s="149">
        <v>20</v>
      </c>
      <c r="I184" s="150"/>
      <c r="J184" s="151">
        <f t="shared" si="20"/>
        <v>0</v>
      </c>
      <c r="K184" s="147" t="s">
        <v>144</v>
      </c>
      <c r="L184" s="31"/>
      <c r="M184" s="152"/>
      <c r="N184" s="153" t="s">
        <v>37</v>
      </c>
      <c r="O184" s="58"/>
      <c r="P184" s="154">
        <f t="shared" si="21"/>
        <v>0</v>
      </c>
      <c r="Q184" s="154">
        <v>1.2700000000000001E-3</v>
      </c>
      <c r="R184" s="154">
        <f t="shared" si="22"/>
        <v>2.5400000000000002E-2</v>
      </c>
      <c r="S184" s="154">
        <v>0</v>
      </c>
      <c r="T184" s="155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6" t="s">
        <v>161</v>
      </c>
      <c r="AT184" s="156" t="s">
        <v>134</v>
      </c>
      <c r="AU184" s="156" t="s">
        <v>82</v>
      </c>
      <c r="AY184" s="16" t="s">
        <v>131</v>
      </c>
      <c r="BE184" s="157">
        <f t="shared" si="24"/>
        <v>0</v>
      </c>
      <c r="BF184" s="157">
        <f t="shared" si="25"/>
        <v>0</v>
      </c>
      <c r="BG184" s="157">
        <f t="shared" si="26"/>
        <v>0</v>
      </c>
      <c r="BH184" s="157">
        <f t="shared" si="27"/>
        <v>0</v>
      </c>
      <c r="BI184" s="157">
        <f t="shared" si="28"/>
        <v>0</v>
      </c>
      <c r="BJ184" s="16" t="s">
        <v>80</v>
      </c>
      <c r="BK184" s="157">
        <f t="shared" si="29"/>
        <v>0</v>
      </c>
      <c r="BL184" s="16" t="s">
        <v>161</v>
      </c>
      <c r="BM184" s="156" t="s">
        <v>282</v>
      </c>
    </row>
    <row r="185" spans="1:65" s="34" customFormat="1" ht="24.2" customHeight="1">
      <c r="A185" s="30"/>
      <c r="B185" s="144"/>
      <c r="C185" s="158" t="s">
        <v>283</v>
      </c>
      <c r="D185" s="158" t="s">
        <v>223</v>
      </c>
      <c r="E185" s="159" t="s">
        <v>284</v>
      </c>
      <c r="F185" s="160" t="s">
        <v>285</v>
      </c>
      <c r="G185" s="161" t="s">
        <v>160</v>
      </c>
      <c r="H185" s="162">
        <v>20</v>
      </c>
      <c r="I185" s="163"/>
      <c r="J185" s="164">
        <f t="shared" si="20"/>
        <v>0</v>
      </c>
      <c r="K185" s="160" t="s">
        <v>144</v>
      </c>
      <c r="L185" s="165"/>
      <c r="M185" s="166"/>
      <c r="N185" s="167" t="s">
        <v>37</v>
      </c>
      <c r="O185" s="58"/>
      <c r="P185" s="154">
        <f t="shared" si="21"/>
        <v>0</v>
      </c>
      <c r="Q185" s="154">
        <v>1.4999999999999999E-2</v>
      </c>
      <c r="R185" s="154">
        <f t="shared" si="22"/>
        <v>0.3</v>
      </c>
      <c r="S185" s="154">
        <v>0</v>
      </c>
      <c r="T185" s="155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6" t="s">
        <v>227</v>
      </c>
      <c r="AT185" s="156" t="s">
        <v>223</v>
      </c>
      <c r="AU185" s="156" t="s">
        <v>82</v>
      </c>
      <c r="AY185" s="16" t="s">
        <v>131</v>
      </c>
      <c r="BE185" s="157">
        <f t="shared" si="24"/>
        <v>0</v>
      </c>
      <c r="BF185" s="157">
        <f t="shared" si="25"/>
        <v>0</v>
      </c>
      <c r="BG185" s="157">
        <f t="shared" si="26"/>
        <v>0</v>
      </c>
      <c r="BH185" s="157">
        <f t="shared" si="27"/>
        <v>0</v>
      </c>
      <c r="BI185" s="157">
        <f t="shared" si="28"/>
        <v>0</v>
      </c>
      <c r="BJ185" s="16" t="s">
        <v>80</v>
      </c>
      <c r="BK185" s="157">
        <f t="shared" si="29"/>
        <v>0</v>
      </c>
      <c r="BL185" s="16" t="s">
        <v>161</v>
      </c>
      <c r="BM185" s="156" t="s">
        <v>286</v>
      </c>
    </row>
    <row r="186" spans="1:65" s="34" customFormat="1" ht="16.5" customHeight="1">
      <c r="A186" s="30"/>
      <c r="B186" s="144"/>
      <c r="C186" s="145" t="s">
        <v>287</v>
      </c>
      <c r="D186" s="145" t="s">
        <v>134</v>
      </c>
      <c r="E186" s="146" t="s">
        <v>288</v>
      </c>
      <c r="F186" s="147" t="s">
        <v>289</v>
      </c>
      <c r="G186" s="148" t="s">
        <v>160</v>
      </c>
      <c r="H186" s="149">
        <v>20</v>
      </c>
      <c r="I186" s="150"/>
      <c r="J186" s="151">
        <f t="shared" si="20"/>
        <v>0</v>
      </c>
      <c r="K186" s="147" t="s">
        <v>144</v>
      </c>
      <c r="L186" s="31"/>
      <c r="M186" s="152"/>
      <c r="N186" s="153" t="s">
        <v>37</v>
      </c>
      <c r="O186" s="58"/>
      <c r="P186" s="154">
        <f t="shared" si="21"/>
        <v>0</v>
      </c>
      <c r="Q186" s="154">
        <v>0</v>
      </c>
      <c r="R186" s="154">
        <f t="shared" si="22"/>
        <v>0</v>
      </c>
      <c r="S186" s="154">
        <v>0</v>
      </c>
      <c r="T186" s="155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6" t="s">
        <v>161</v>
      </c>
      <c r="AT186" s="156" t="s">
        <v>134</v>
      </c>
      <c r="AU186" s="156" t="s">
        <v>82</v>
      </c>
      <c r="AY186" s="16" t="s">
        <v>131</v>
      </c>
      <c r="BE186" s="157">
        <f t="shared" si="24"/>
        <v>0</v>
      </c>
      <c r="BF186" s="157">
        <f t="shared" si="25"/>
        <v>0</v>
      </c>
      <c r="BG186" s="157">
        <f t="shared" si="26"/>
        <v>0</v>
      </c>
      <c r="BH186" s="157">
        <f t="shared" si="27"/>
        <v>0</v>
      </c>
      <c r="BI186" s="157">
        <f t="shared" si="28"/>
        <v>0</v>
      </c>
      <c r="BJ186" s="16" t="s">
        <v>80</v>
      </c>
      <c r="BK186" s="157">
        <f t="shared" si="29"/>
        <v>0</v>
      </c>
      <c r="BL186" s="16" t="s">
        <v>161</v>
      </c>
      <c r="BM186" s="156" t="s">
        <v>290</v>
      </c>
    </row>
    <row r="187" spans="1:65" s="34" customFormat="1" ht="16.5" customHeight="1">
      <c r="A187" s="30"/>
      <c r="B187" s="144"/>
      <c r="C187" s="158" t="s">
        <v>291</v>
      </c>
      <c r="D187" s="158" t="s">
        <v>223</v>
      </c>
      <c r="E187" s="159" t="s">
        <v>292</v>
      </c>
      <c r="F187" s="160" t="s">
        <v>293</v>
      </c>
      <c r="G187" s="161" t="s">
        <v>160</v>
      </c>
      <c r="H187" s="162">
        <v>20</v>
      </c>
      <c r="I187" s="163"/>
      <c r="J187" s="164">
        <f t="shared" si="20"/>
        <v>0</v>
      </c>
      <c r="K187" s="160" t="s">
        <v>144</v>
      </c>
      <c r="L187" s="165"/>
      <c r="M187" s="166"/>
      <c r="N187" s="167" t="s">
        <v>37</v>
      </c>
      <c r="O187" s="58"/>
      <c r="P187" s="154">
        <f t="shared" si="21"/>
        <v>0</v>
      </c>
      <c r="Q187" s="154">
        <v>1.2800000000000001E-3</v>
      </c>
      <c r="R187" s="154">
        <f t="shared" si="22"/>
        <v>2.5600000000000001E-2</v>
      </c>
      <c r="S187" s="154">
        <v>0</v>
      </c>
      <c r="T187" s="155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6" t="s">
        <v>227</v>
      </c>
      <c r="AT187" s="156" t="s">
        <v>223</v>
      </c>
      <c r="AU187" s="156" t="s">
        <v>82</v>
      </c>
      <c r="AY187" s="16" t="s">
        <v>131</v>
      </c>
      <c r="BE187" s="157">
        <f t="shared" si="24"/>
        <v>0</v>
      </c>
      <c r="BF187" s="157">
        <f t="shared" si="25"/>
        <v>0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6" t="s">
        <v>80</v>
      </c>
      <c r="BK187" s="157">
        <f t="shared" si="29"/>
        <v>0</v>
      </c>
      <c r="BL187" s="16" t="s">
        <v>161</v>
      </c>
      <c r="BM187" s="156" t="s">
        <v>294</v>
      </c>
    </row>
    <row r="188" spans="1:65" s="34" customFormat="1" ht="24.2" customHeight="1">
      <c r="A188" s="30"/>
      <c r="B188" s="144"/>
      <c r="C188" s="145" t="s">
        <v>295</v>
      </c>
      <c r="D188" s="145" t="s">
        <v>134</v>
      </c>
      <c r="E188" s="146" t="s">
        <v>296</v>
      </c>
      <c r="F188" s="147" t="s">
        <v>297</v>
      </c>
      <c r="G188" s="148" t="s">
        <v>277</v>
      </c>
      <c r="H188" s="149">
        <v>14</v>
      </c>
      <c r="I188" s="150"/>
      <c r="J188" s="151">
        <f t="shared" si="20"/>
        <v>0</v>
      </c>
      <c r="K188" s="147" t="s">
        <v>144</v>
      </c>
      <c r="L188" s="31"/>
      <c r="M188" s="152"/>
      <c r="N188" s="153" t="s">
        <v>37</v>
      </c>
      <c r="O188" s="58"/>
      <c r="P188" s="154">
        <f t="shared" si="21"/>
        <v>0</v>
      </c>
      <c r="Q188" s="154">
        <v>0</v>
      </c>
      <c r="R188" s="154">
        <f t="shared" si="22"/>
        <v>0</v>
      </c>
      <c r="S188" s="154">
        <v>1.72E-2</v>
      </c>
      <c r="T188" s="155">
        <f t="shared" si="23"/>
        <v>0.24080000000000001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6" t="s">
        <v>161</v>
      </c>
      <c r="AT188" s="156" t="s">
        <v>134</v>
      </c>
      <c r="AU188" s="156" t="s">
        <v>82</v>
      </c>
      <c r="AY188" s="16" t="s">
        <v>131</v>
      </c>
      <c r="BE188" s="157">
        <f t="shared" si="24"/>
        <v>0</v>
      </c>
      <c r="BF188" s="157">
        <f t="shared" si="25"/>
        <v>0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6" t="s">
        <v>80</v>
      </c>
      <c r="BK188" s="157">
        <f t="shared" si="29"/>
        <v>0</v>
      </c>
      <c r="BL188" s="16" t="s">
        <v>161</v>
      </c>
      <c r="BM188" s="156" t="s">
        <v>298</v>
      </c>
    </row>
    <row r="189" spans="1:65" s="34" customFormat="1" ht="16.5" customHeight="1">
      <c r="A189" s="30"/>
      <c r="B189" s="144"/>
      <c r="C189" s="145" t="s">
        <v>299</v>
      </c>
      <c r="D189" s="145" t="s">
        <v>134</v>
      </c>
      <c r="E189" s="146" t="s">
        <v>300</v>
      </c>
      <c r="F189" s="147" t="s">
        <v>301</v>
      </c>
      <c r="G189" s="148" t="s">
        <v>160</v>
      </c>
      <c r="H189" s="149">
        <v>14</v>
      </c>
      <c r="I189" s="150"/>
      <c r="J189" s="151">
        <f t="shared" si="20"/>
        <v>0</v>
      </c>
      <c r="K189" s="147" t="s">
        <v>144</v>
      </c>
      <c r="L189" s="31"/>
      <c r="M189" s="152"/>
      <c r="N189" s="153" t="s">
        <v>37</v>
      </c>
      <c r="O189" s="58"/>
      <c r="P189" s="154">
        <f t="shared" si="21"/>
        <v>0</v>
      </c>
      <c r="Q189" s="154">
        <v>6.8999999999999997E-4</v>
      </c>
      <c r="R189" s="154">
        <f t="shared" si="22"/>
        <v>9.6600000000000002E-3</v>
      </c>
      <c r="S189" s="154">
        <v>0</v>
      </c>
      <c r="T189" s="155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6" t="s">
        <v>161</v>
      </c>
      <c r="AT189" s="156" t="s">
        <v>134</v>
      </c>
      <c r="AU189" s="156" t="s">
        <v>82</v>
      </c>
      <c r="AY189" s="16" t="s">
        <v>131</v>
      </c>
      <c r="BE189" s="157">
        <f t="shared" si="24"/>
        <v>0</v>
      </c>
      <c r="BF189" s="157">
        <f t="shared" si="25"/>
        <v>0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6" t="s">
        <v>80</v>
      </c>
      <c r="BK189" s="157">
        <f t="shared" si="29"/>
        <v>0</v>
      </c>
      <c r="BL189" s="16" t="s">
        <v>161</v>
      </c>
      <c r="BM189" s="156" t="s">
        <v>302</v>
      </c>
    </row>
    <row r="190" spans="1:65" s="34" customFormat="1" ht="16.5" customHeight="1">
      <c r="A190" s="30"/>
      <c r="B190" s="144"/>
      <c r="C190" s="158" t="s">
        <v>303</v>
      </c>
      <c r="D190" s="158" t="s">
        <v>223</v>
      </c>
      <c r="E190" s="159" t="s">
        <v>304</v>
      </c>
      <c r="F190" s="160" t="s">
        <v>305</v>
      </c>
      <c r="G190" s="161" t="s">
        <v>160</v>
      </c>
      <c r="H190" s="162">
        <v>14</v>
      </c>
      <c r="I190" s="163"/>
      <c r="J190" s="164">
        <f t="shared" si="20"/>
        <v>0</v>
      </c>
      <c r="K190" s="160" t="s">
        <v>144</v>
      </c>
      <c r="L190" s="165"/>
      <c r="M190" s="166"/>
      <c r="N190" s="167" t="s">
        <v>37</v>
      </c>
      <c r="O190" s="58"/>
      <c r="P190" s="154">
        <f t="shared" si="21"/>
        <v>0</v>
      </c>
      <c r="Q190" s="154">
        <v>1.35E-2</v>
      </c>
      <c r="R190" s="154">
        <f t="shared" si="22"/>
        <v>0.189</v>
      </c>
      <c r="S190" s="154">
        <v>0</v>
      </c>
      <c r="T190" s="155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6" t="s">
        <v>227</v>
      </c>
      <c r="AT190" s="156" t="s">
        <v>223</v>
      </c>
      <c r="AU190" s="156" t="s">
        <v>82</v>
      </c>
      <c r="AY190" s="16" t="s">
        <v>131</v>
      </c>
      <c r="BE190" s="157">
        <f t="shared" si="24"/>
        <v>0</v>
      </c>
      <c r="BF190" s="157">
        <f t="shared" si="25"/>
        <v>0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6" t="s">
        <v>80</v>
      </c>
      <c r="BK190" s="157">
        <f t="shared" si="29"/>
        <v>0</v>
      </c>
      <c r="BL190" s="16" t="s">
        <v>161</v>
      </c>
      <c r="BM190" s="156" t="s">
        <v>306</v>
      </c>
    </row>
    <row r="191" spans="1:65" s="34" customFormat="1" ht="16.5" customHeight="1">
      <c r="A191" s="30"/>
      <c r="B191" s="144"/>
      <c r="C191" s="145" t="s">
        <v>307</v>
      </c>
      <c r="D191" s="145" t="s">
        <v>134</v>
      </c>
      <c r="E191" s="146" t="s">
        <v>308</v>
      </c>
      <c r="F191" s="147" t="s">
        <v>309</v>
      </c>
      <c r="G191" s="148" t="s">
        <v>277</v>
      </c>
      <c r="H191" s="149">
        <v>14</v>
      </c>
      <c r="I191" s="150"/>
      <c r="J191" s="151">
        <f t="shared" si="20"/>
        <v>0</v>
      </c>
      <c r="K191" s="147" t="s">
        <v>144</v>
      </c>
      <c r="L191" s="31"/>
      <c r="M191" s="152"/>
      <c r="N191" s="153" t="s">
        <v>37</v>
      </c>
      <c r="O191" s="58"/>
      <c r="P191" s="154">
        <f t="shared" si="21"/>
        <v>0</v>
      </c>
      <c r="Q191" s="154">
        <v>9.0000000000000006E-5</v>
      </c>
      <c r="R191" s="154">
        <f t="shared" si="22"/>
        <v>1.2600000000000001E-3</v>
      </c>
      <c r="S191" s="154">
        <v>0</v>
      </c>
      <c r="T191" s="155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6" t="s">
        <v>161</v>
      </c>
      <c r="AT191" s="156" t="s">
        <v>134</v>
      </c>
      <c r="AU191" s="156" t="s">
        <v>82</v>
      </c>
      <c r="AY191" s="16" t="s">
        <v>131</v>
      </c>
      <c r="BE191" s="157">
        <f t="shared" si="24"/>
        <v>0</v>
      </c>
      <c r="BF191" s="157">
        <f t="shared" si="25"/>
        <v>0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6" t="s">
        <v>80</v>
      </c>
      <c r="BK191" s="157">
        <f t="shared" si="29"/>
        <v>0</v>
      </c>
      <c r="BL191" s="16" t="s">
        <v>161</v>
      </c>
      <c r="BM191" s="156" t="s">
        <v>310</v>
      </c>
    </row>
    <row r="192" spans="1:65" s="34" customFormat="1" ht="24.2" customHeight="1">
      <c r="A192" s="30"/>
      <c r="B192" s="144"/>
      <c r="C192" s="158" t="s">
        <v>311</v>
      </c>
      <c r="D192" s="158" t="s">
        <v>223</v>
      </c>
      <c r="E192" s="159" t="s">
        <v>312</v>
      </c>
      <c r="F192" s="160" t="s">
        <v>313</v>
      </c>
      <c r="G192" s="161" t="s">
        <v>160</v>
      </c>
      <c r="H192" s="162">
        <v>14</v>
      </c>
      <c r="I192" s="163"/>
      <c r="J192" s="164">
        <f t="shared" si="20"/>
        <v>0</v>
      </c>
      <c r="K192" s="160" t="s">
        <v>144</v>
      </c>
      <c r="L192" s="165"/>
      <c r="M192" s="166"/>
      <c r="N192" s="167" t="s">
        <v>37</v>
      </c>
      <c r="O192" s="58"/>
      <c r="P192" s="154">
        <f t="shared" si="21"/>
        <v>0</v>
      </c>
      <c r="Q192" s="154">
        <v>4.2000000000000002E-4</v>
      </c>
      <c r="R192" s="154">
        <f t="shared" si="22"/>
        <v>5.8799999999999998E-3</v>
      </c>
      <c r="S192" s="154">
        <v>0</v>
      </c>
      <c r="T192" s="155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6" t="s">
        <v>227</v>
      </c>
      <c r="AT192" s="156" t="s">
        <v>223</v>
      </c>
      <c r="AU192" s="156" t="s">
        <v>82</v>
      </c>
      <c r="AY192" s="16" t="s">
        <v>131</v>
      </c>
      <c r="BE192" s="157">
        <f t="shared" si="24"/>
        <v>0</v>
      </c>
      <c r="BF192" s="157">
        <f t="shared" si="25"/>
        <v>0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6" t="s">
        <v>80</v>
      </c>
      <c r="BK192" s="157">
        <f t="shared" si="29"/>
        <v>0</v>
      </c>
      <c r="BL192" s="16" t="s">
        <v>161</v>
      </c>
      <c r="BM192" s="156" t="s">
        <v>314</v>
      </c>
    </row>
    <row r="193" spans="1:65" s="34" customFormat="1" ht="16.5" customHeight="1">
      <c r="A193" s="30"/>
      <c r="B193" s="144"/>
      <c r="C193" s="145" t="s">
        <v>315</v>
      </c>
      <c r="D193" s="145" t="s">
        <v>134</v>
      </c>
      <c r="E193" s="146" t="s">
        <v>316</v>
      </c>
      <c r="F193" s="147" t="s">
        <v>317</v>
      </c>
      <c r="G193" s="148" t="s">
        <v>277</v>
      </c>
      <c r="H193" s="149">
        <v>23</v>
      </c>
      <c r="I193" s="150"/>
      <c r="J193" s="151">
        <f t="shared" si="20"/>
        <v>0</v>
      </c>
      <c r="K193" s="147" t="s">
        <v>144</v>
      </c>
      <c r="L193" s="31"/>
      <c r="M193" s="152"/>
      <c r="N193" s="153" t="s">
        <v>37</v>
      </c>
      <c r="O193" s="58"/>
      <c r="P193" s="154">
        <f t="shared" si="21"/>
        <v>0</v>
      </c>
      <c r="Q193" s="154">
        <v>0</v>
      </c>
      <c r="R193" s="154">
        <f t="shared" si="22"/>
        <v>0</v>
      </c>
      <c r="S193" s="154">
        <v>1.9460000000000002E-2</v>
      </c>
      <c r="T193" s="155">
        <f t="shared" si="23"/>
        <v>0.44758000000000003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6" t="s">
        <v>161</v>
      </c>
      <c r="AT193" s="156" t="s">
        <v>134</v>
      </c>
      <c r="AU193" s="156" t="s">
        <v>82</v>
      </c>
      <c r="AY193" s="16" t="s">
        <v>131</v>
      </c>
      <c r="BE193" s="157">
        <f t="shared" si="24"/>
        <v>0</v>
      </c>
      <c r="BF193" s="157">
        <f t="shared" si="25"/>
        <v>0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6" t="s">
        <v>80</v>
      </c>
      <c r="BK193" s="157">
        <f t="shared" si="29"/>
        <v>0</v>
      </c>
      <c r="BL193" s="16" t="s">
        <v>161</v>
      </c>
      <c r="BM193" s="156" t="s">
        <v>318</v>
      </c>
    </row>
    <row r="194" spans="1:65" s="34" customFormat="1" ht="21.75" customHeight="1">
      <c r="A194" s="30"/>
      <c r="B194" s="144"/>
      <c r="C194" s="145" t="s">
        <v>319</v>
      </c>
      <c r="D194" s="145" t="s">
        <v>134</v>
      </c>
      <c r="E194" s="146" t="s">
        <v>320</v>
      </c>
      <c r="F194" s="147" t="s">
        <v>321</v>
      </c>
      <c r="G194" s="148" t="s">
        <v>277</v>
      </c>
      <c r="H194" s="149">
        <v>26</v>
      </c>
      <c r="I194" s="150"/>
      <c r="J194" s="151">
        <f t="shared" si="20"/>
        <v>0</v>
      </c>
      <c r="K194" s="147" t="s">
        <v>144</v>
      </c>
      <c r="L194" s="31"/>
      <c r="M194" s="152"/>
      <c r="N194" s="153" t="s">
        <v>37</v>
      </c>
      <c r="O194" s="58"/>
      <c r="P194" s="154">
        <f t="shared" si="21"/>
        <v>0</v>
      </c>
      <c r="Q194" s="154">
        <v>2.2300000000000002E-3</v>
      </c>
      <c r="R194" s="154">
        <f t="shared" si="22"/>
        <v>5.7980000000000004E-2</v>
      </c>
      <c r="S194" s="154">
        <v>0</v>
      </c>
      <c r="T194" s="155">
        <f t="shared" si="2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6" t="s">
        <v>161</v>
      </c>
      <c r="AT194" s="156" t="s">
        <v>134</v>
      </c>
      <c r="AU194" s="156" t="s">
        <v>82</v>
      </c>
      <c r="AY194" s="16" t="s">
        <v>131</v>
      </c>
      <c r="BE194" s="157">
        <f t="shared" si="24"/>
        <v>0</v>
      </c>
      <c r="BF194" s="157">
        <f t="shared" si="25"/>
        <v>0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6" t="s">
        <v>80</v>
      </c>
      <c r="BK194" s="157">
        <f t="shared" si="29"/>
        <v>0</v>
      </c>
      <c r="BL194" s="16" t="s">
        <v>161</v>
      </c>
      <c r="BM194" s="156" t="s">
        <v>322</v>
      </c>
    </row>
    <row r="195" spans="1:65" s="34" customFormat="1" ht="16.5" customHeight="1">
      <c r="A195" s="30"/>
      <c r="B195" s="144"/>
      <c r="C195" s="158" t="s">
        <v>323</v>
      </c>
      <c r="D195" s="158" t="s">
        <v>223</v>
      </c>
      <c r="E195" s="159" t="s">
        <v>324</v>
      </c>
      <c r="F195" s="160" t="s">
        <v>325</v>
      </c>
      <c r="G195" s="161" t="s">
        <v>160</v>
      </c>
      <c r="H195" s="162">
        <v>23</v>
      </c>
      <c r="I195" s="163"/>
      <c r="J195" s="164">
        <f t="shared" si="20"/>
        <v>0</v>
      </c>
      <c r="K195" s="160" t="s">
        <v>144</v>
      </c>
      <c r="L195" s="165"/>
      <c r="M195" s="166"/>
      <c r="N195" s="167" t="s">
        <v>37</v>
      </c>
      <c r="O195" s="58"/>
      <c r="P195" s="154">
        <f t="shared" si="21"/>
        <v>0</v>
      </c>
      <c r="Q195" s="154">
        <v>8.9999999999999993E-3</v>
      </c>
      <c r="R195" s="154">
        <f t="shared" si="22"/>
        <v>0.20699999999999999</v>
      </c>
      <c r="S195" s="154">
        <v>0</v>
      </c>
      <c r="T195" s="155">
        <f t="shared" si="2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6" t="s">
        <v>227</v>
      </c>
      <c r="AT195" s="156" t="s">
        <v>223</v>
      </c>
      <c r="AU195" s="156" t="s">
        <v>82</v>
      </c>
      <c r="AY195" s="16" t="s">
        <v>131</v>
      </c>
      <c r="BE195" s="157">
        <f t="shared" si="24"/>
        <v>0</v>
      </c>
      <c r="BF195" s="157">
        <f t="shared" si="25"/>
        <v>0</v>
      </c>
      <c r="BG195" s="157">
        <f t="shared" si="26"/>
        <v>0</v>
      </c>
      <c r="BH195" s="157">
        <f t="shared" si="27"/>
        <v>0</v>
      </c>
      <c r="BI195" s="157">
        <f t="shared" si="28"/>
        <v>0</v>
      </c>
      <c r="BJ195" s="16" t="s">
        <v>80</v>
      </c>
      <c r="BK195" s="157">
        <f t="shared" si="29"/>
        <v>0</v>
      </c>
      <c r="BL195" s="16" t="s">
        <v>161</v>
      </c>
      <c r="BM195" s="156" t="s">
        <v>326</v>
      </c>
    </row>
    <row r="196" spans="1:65" s="34" customFormat="1" ht="16.5" customHeight="1">
      <c r="A196" s="30"/>
      <c r="B196" s="144"/>
      <c r="C196" s="158" t="s">
        <v>327</v>
      </c>
      <c r="D196" s="158" t="s">
        <v>223</v>
      </c>
      <c r="E196" s="159" t="s">
        <v>328</v>
      </c>
      <c r="F196" s="160" t="s">
        <v>329</v>
      </c>
      <c r="G196" s="161" t="s">
        <v>160</v>
      </c>
      <c r="H196" s="162">
        <v>3</v>
      </c>
      <c r="I196" s="163"/>
      <c r="J196" s="164">
        <f t="shared" si="20"/>
        <v>0</v>
      </c>
      <c r="K196" s="160" t="s">
        <v>144</v>
      </c>
      <c r="L196" s="165"/>
      <c r="M196" s="166"/>
      <c r="N196" s="167" t="s">
        <v>37</v>
      </c>
      <c r="O196" s="58"/>
      <c r="P196" s="154">
        <f t="shared" si="21"/>
        <v>0</v>
      </c>
      <c r="Q196" s="154">
        <v>8.8000000000000005E-3</v>
      </c>
      <c r="R196" s="154">
        <f t="shared" si="22"/>
        <v>2.64E-2</v>
      </c>
      <c r="S196" s="154">
        <v>0</v>
      </c>
      <c r="T196" s="155">
        <f t="shared" si="2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6" t="s">
        <v>227</v>
      </c>
      <c r="AT196" s="156" t="s">
        <v>223</v>
      </c>
      <c r="AU196" s="156" t="s">
        <v>82</v>
      </c>
      <c r="AY196" s="16" t="s">
        <v>131</v>
      </c>
      <c r="BE196" s="157">
        <f t="shared" si="24"/>
        <v>0</v>
      </c>
      <c r="BF196" s="157">
        <f t="shared" si="25"/>
        <v>0</v>
      </c>
      <c r="BG196" s="157">
        <f t="shared" si="26"/>
        <v>0</v>
      </c>
      <c r="BH196" s="157">
        <f t="shared" si="27"/>
        <v>0</v>
      </c>
      <c r="BI196" s="157">
        <f t="shared" si="28"/>
        <v>0</v>
      </c>
      <c r="BJ196" s="16" t="s">
        <v>80</v>
      </c>
      <c r="BK196" s="157">
        <f t="shared" si="29"/>
        <v>0</v>
      </c>
      <c r="BL196" s="16" t="s">
        <v>161</v>
      </c>
      <c r="BM196" s="156" t="s">
        <v>330</v>
      </c>
    </row>
    <row r="197" spans="1:65" s="34" customFormat="1" ht="16.5" customHeight="1">
      <c r="A197" s="30"/>
      <c r="B197" s="144"/>
      <c r="C197" s="145" t="s">
        <v>331</v>
      </c>
      <c r="D197" s="145" t="s">
        <v>134</v>
      </c>
      <c r="E197" s="146" t="s">
        <v>332</v>
      </c>
      <c r="F197" s="147" t="s">
        <v>333</v>
      </c>
      <c r="G197" s="148" t="s">
        <v>277</v>
      </c>
      <c r="H197" s="149">
        <v>23</v>
      </c>
      <c r="I197" s="150"/>
      <c r="J197" s="151">
        <f t="shared" si="20"/>
        <v>0</v>
      </c>
      <c r="K197" s="147" t="s">
        <v>144</v>
      </c>
      <c r="L197" s="31"/>
      <c r="M197" s="152"/>
      <c r="N197" s="153" t="s">
        <v>37</v>
      </c>
      <c r="O197" s="58"/>
      <c r="P197" s="154">
        <f t="shared" si="21"/>
        <v>0</v>
      </c>
      <c r="Q197" s="154">
        <v>0</v>
      </c>
      <c r="R197" s="154">
        <f t="shared" si="22"/>
        <v>0</v>
      </c>
      <c r="S197" s="154">
        <v>1.56E-3</v>
      </c>
      <c r="T197" s="155">
        <f t="shared" si="23"/>
        <v>3.5880000000000002E-2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6" t="s">
        <v>161</v>
      </c>
      <c r="AT197" s="156" t="s">
        <v>134</v>
      </c>
      <c r="AU197" s="156" t="s">
        <v>82</v>
      </c>
      <c r="AY197" s="16" t="s">
        <v>131</v>
      </c>
      <c r="BE197" s="157">
        <f t="shared" si="24"/>
        <v>0</v>
      </c>
      <c r="BF197" s="157">
        <f t="shared" si="25"/>
        <v>0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6" t="s">
        <v>80</v>
      </c>
      <c r="BK197" s="157">
        <f t="shared" si="29"/>
        <v>0</v>
      </c>
      <c r="BL197" s="16" t="s">
        <v>161</v>
      </c>
      <c r="BM197" s="156" t="s">
        <v>334</v>
      </c>
    </row>
    <row r="198" spans="1:65" s="34" customFormat="1" ht="24.2" customHeight="1">
      <c r="A198" s="30"/>
      <c r="B198" s="144"/>
      <c r="C198" s="145" t="s">
        <v>335</v>
      </c>
      <c r="D198" s="145" t="s">
        <v>134</v>
      </c>
      <c r="E198" s="146" t="s">
        <v>336</v>
      </c>
      <c r="F198" s="147" t="s">
        <v>337</v>
      </c>
      <c r="G198" s="148" t="s">
        <v>160</v>
      </c>
      <c r="H198" s="149">
        <v>26</v>
      </c>
      <c r="I198" s="150"/>
      <c r="J198" s="151">
        <f t="shared" si="20"/>
        <v>0</v>
      </c>
      <c r="K198" s="147" t="s">
        <v>144</v>
      </c>
      <c r="L198" s="31"/>
      <c r="M198" s="152"/>
      <c r="N198" s="153" t="s">
        <v>37</v>
      </c>
      <c r="O198" s="58"/>
      <c r="P198" s="154">
        <f t="shared" si="21"/>
        <v>0</v>
      </c>
      <c r="Q198" s="154">
        <v>4.0000000000000003E-5</v>
      </c>
      <c r="R198" s="154">
        <f t="shared" si="22"/>
        <v>1.0400000000000001E-3</v>
      </c>
      <c r="S198" s="154">
        <v>0</v>
      </c>
      <c r="T198" s="155">
        <f t="shared" si="2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6" t="s">
        <v>161</v>
      </c>
      <c r="AT198" s="156" t="s">
        <v>134</v>
      </c>
      <c r="AU198" s="156" t="s">
        <v>82</v>
      </c>
      <c r="AY198" s="16" t="s">
        <v>131</v>
      </c>
      <c r="BE198" s="157">
        <f t="shared" si="24"/>
        <v>0</v>
      </c>
      <c r="BF198" s="157">
        <f t="shared" si="25"/>
        <v>0</v>
      </c>
      <c r="BG198" s="157">
        <f t="shared" si="26"/>
        <v>0</v>
      </c>
      <c r="BH198" s="157">
        <f t="shared" si="27"/>
        <v>0</v>
      </c>
      <c r="BI198" s="157">
        <f t="shared" si="28"/>
        <v>0</v>
      </c>
      <c r="BJ198" s="16" t="s">
        <v>80</v>
      </c>
      <c r="BK198" s="157">
        <f t="shared" si="29"/>
        <v>0</v>
      </c>
      <c r="BL198" s="16" t="s">
        <v>161</v>
      </c>
      <c r="BM198" s="156" t="s">
        <v>338</v>
      </c>
    </row>
    <row r="199" spans="1:65" s="34" customFormat="1" ht="24.2" customHeight="1">
      <c r="A199" s="30"/>
      <c r="B199" s="144"/>
      <c r="C199" s="158" t="s">
        <v>339</v>
      </c>
      <c r="D199" s="158" t="s">
        <v>223</v>
      </c>
      <c r="E199" s="159" t="s">
        <v>340</v>
      </c>
      <c r="F199" s="160" t="s">
        <v>341</v>
      </c>
      <c r="G199" s="161" t="s">
        <v>160</v>
      </c>
      <c r="H199" s="162">
        <v>26</v>
      </c>
      <c r="I199" s="163"/>
      <c r="J199" s="164">
        <f t="shared" si="20"/>
        <v>0</v>
      </c>
      <c r="K199" s="160" t="s">
        <v>144</v>
      </c>
      <c r="L199" s="165"/>
      <c r="M199" s="166"/>
      <c r="N199" s="167" t="s">
        <v>37</v>
      </c>
      <c r="O199" s="58"/>
      <c r="P199" s="154">
        <f t="shared" si="21"/>
        <v>0</v>
      </c>
      <c r="Q199" s="154">
        <v>1.5E-3</v>
      </c>
      <c r="R199" s="154">
        <f t="shared" si="22"/>
        <v>3.9E-2</v>
      </c>
      <c r="S199" s="154">
        <v>0</v>
      </c>
      <c r="T199" s="155">
        <f t="shared" si="2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6" t="s">
        <v>227</v>
      </c>
      <c r="AT199" s="156" t="s">
        <v>223</v>
      </c>
      <c r="AU199" s="156" t="s">
        <v>82</v>
      </c>
      <c r="AY199" s="16" t="s">
        <v>131</v>
      </c>
      <c r="BE199" s="157">
        <f t="shared" si="24"/>
        <v>0</v>
      </c>
      <c r="BF199" s="157">
        <f t="shared" si="25"/>
        <v>0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6" t="s">
        <v>80</v>
      </c>
      <c r="BK199" s="157">
        <f t="shared" si="29"/>
        <v>0</v>
      </c>
      <c r="BL199" s="16" t="s">
        <v>161</v>
      </c>
      <c r="BM199" s="156" t="s">
        <v>342</v>
      </c>
    </row>
    <row r="200" spans="1:65" s="34" customFormat="1" ht="16.5" customHeight="1">
      <c r="A200" s="30"/>
      <c r="B200" s="144"/>
      <c r="C200" s="145" t="s">
        <v>343</v>
      </c>
      <c r="D200" s="145" t="s">
        <v>134</v>
      </c>
      <c r="E200" s="146" t="s">
        <v>344</v>
      </c>
      <c r="F200" s="147" t="s">
        <v>345</v>
      </c>
      <c r="G200" s="148" t="s">
        <v>160</v>
      </c>
      <c r="H200" s="149">
        <v>23</v>
      </c>
      <c r="I200" s="150"/>
      <c r="J200" s="151">
        <f t="shared" si="20"/>
        <v>0</v>
      </c>
      <c r="K200" s="147" t="s">
        <v>144</v>
      </c>
      <c r="L200" s="31"/>
      <c r="M200" s="152"/>
      <c r="N200" s="153" t="s">
        <v>37</v>
      </c>
      <c r="O200" s="58"/>
      <c r="P200" s="154">
        <f t="shared" si="21"/>
        <v>0</v>
      </c>
      <c r="Q200" s="154">
        <v>0</v>
      </c>
      <c r="R200" s="154">
        <f t="shared" si="22"/>
        <v>0</v>
      </c>
      <c r="S200" s="154">
        <v>8.4999999999999995E-4</v>
      </c>
      <c r="T200" s="155">
        <f t="shared" si="23"/>
        <v>1.9549999999999998E-2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6" t="s">
        <v>161</v>
      </c>
      <c r="AT200" s="156" t="s">
        <v>134</v>
      </c>
      <c r="AU200" s="156" t="s">
        <v>82</v>
      </c>
      <c r="AY200" s="16" t="s">
        <v>131</v>
      </c>
      <c r="BE200" s="157">
        <f t="shared" si="24"/>
        <v>0</v>
      </c>
      <c r="BF200" s="157">
        <f t="shared" si="25"/>
        <v>0</v>
      </c>
      <c r="BG200" s="157">
        <f t="shared" si="26"/>
        <v>0</v>
      </c>
      <c r="BH200" s="157">
        <f t="shared" si="27"/>
        <v>0</v>
      </c>
      <c r="BI200" s="157">
        <f t="shared" si="28"/>
        <v>0</v>
      </c>
      <c r="BJ200" s="16" t="s">
        <v>80</v>
      </c>
      <c r="BK200" s="157">
        <f t="shared" si="29"/>
        <v>0</v>
      </c>
      <c r="BL200" s="16" t="s">
        <v>161</v>
      </c>
      <c r="BM200" s="156" t="s">
        <v>346</v>
      </c>
    </row>
    <row r="201" spans="1:65" s="34" customFormat="1" ht="24.2" customHeight="1">
      <c r="A201" s="30"/>
      <c r="B201" s="144"/>
      <c r="C201" s="145" t="s">
        <v>347</v>
      </c>
      <c r="D201" s="145" t="s">
        <v>134</v>
      </c>
      <c r="E201" s="146" t="s">
        <v>348</v>
      </c>
      <c r="F201" s="147" t="s">
        <v>349</v>
      </c>
      <c r="G201" s="148" t="s">
        <v>231</v>
      </c>
      <c r="H201" s="168"/>
      <c r="I201" s="150"/>
      <c r="J201" s="151">
        <f t="shared" si="20"/>
        <v>0</v>
      </c>
      <c r="K201" s="147" t="s">
        <v>144</v>
      </c>
      <c r="L201" s="31"/>
      <c r="M201" s="152"/>
      <c r="N201" s="153" t="s">
        <v>37</v>
      </c>
      <c r="O201" s="58"/>
      <c r="P201" s="154">
        <f t="shared" si="21"/>
        <v>0</v>
      </c>
      <c r="Q201" s="154">
        <v>0</v>
      </c>
      <c r="R201" s="154">
        <f t="shared" si="22"/>
        <v>0</v>
      </c>
      <c r="S201" s="154">
        <v>0</v>
      </c>
      <c r="T201" s="155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6" t="s">
        <v>161</v>
      </c>
      <c r="AT201" s="156" t="s">
        <v>134</v>
      </c>
      <c r="AU201" s="156" t="s">
        <v>82</v>
      </c>
      <c r="AY201" s="16" t="s">
        <v>131</v>
      </c>
      <c r="BE201" s="157">
        <f t="shared" si="24"/>
        <v>0</v>
      </c>
      <c r="BF201" s="157">
        <f t="shared" si="25"/>
        <v>0</v>
      </c>
      <c r="BG201" s="157">
        <f t="shared" si="26"/>
        <v>0</v>
      </c>
      <c r="BH201" s="157">
        <f t="shared" si="27"/>
        <v>0</v>
      </c>
      <c r="BI201" s="157">
        <f t="shared" si="28"/>
        <v>0</v>
      </c>
      <c r="BJ201" s="16" t="s">
        <v>80</v>
      </c>
      <c r="BK201" s="157">
        <f t="shared" si="29"/>
        <v>0</v>
      </c>
      <c r="BL201" s="16" t="s">
        <v>161</v>
      </c>
      <c r="BM201" s="156" t="s">
        <v>350</v>
      </c>
    </row>
    <row r="202" spans="1:65" s="130" customFormat="1" ht="22.9" customHeight="1">
      <c r="B202" s="131"/>
      <c r="D202" s="132" t="s">
        <v>71</v>
      </c>
      <c r="E202" s="142" t="s">
        <v>351</v>
      </c>
      <c r="F202" s="142" t="s">
        <v>352</v>
      </c>
      <c r="I202" s="134"/>
      <c r="J202" s="143">
        <f>BK202</f>
        <v>0</v>
      </c>
      <c r="L202" s="131"/>
      <c r="M202" s="136"/>
      <c r="N202" s="137"/>
      <c r="O202" s="137"/>
      <c r="P202" s="138">
        <f>SUM(P203:P205)</f>
        <v>0</v>
      </c>
      <c r="Q202" s="137"/>
      <c r="R202" s="138">
        <f>SUM(R203:R205)</f>
        <v>0.187</v>
      </c>
      <c r="S202" s="137"/>
      <c r="T202" s="139">
        <f>SUM(T203:T205)</f>
        <v>0</v>
      </c>
      <c r="AR202" s="132" t="s">
        <v>82</v>
      </c>
      <c r="AT202" s="140" t="s">
        <v>71</v>
      </c>
      <c r="AU202" s="140" t="s">
        <v>80</v>
      </c>
      <c r="AY202" s="132" t="s">
        <v>131</v>
      </c>
      <c r="BK202" s="141">
        <f>SUM(BK203:BK205)</f>
        <v>0</v>
      </c>
    </row>
    <row r="203" spans="1:65" s="34" customFormat="1" ht="33" customHeight="1">
      <c r="A203" s="30"/>
      <c r="B203" s="144"/>
      <c r="C203" s="145" t="s">
        <v>353</v>
      </c>
      <c r="D203" s="145" t="s">
        <v>134</v>
      </c>
      <c r="E203" s="146" t="s">
        <v>354</v>
      </c>
      <c r="F203" s="147" t="s">
        <v>355</v>
      </c>
      <c r="G203" s="148" t="s">
        <v>277</v>
      </c>
      <c r="H203" s="149">
        <v>20</v>
      </c>
      <c r="I203" s="150"/>
      <c r="J203" s="151">
        <f>ROUND(I203*H203,2)</f>
        <v>0</v>
      </c>
      <c r="K203" s="147" t="s">
        <v>144</v>
      </c>
      <c r="L203" s="31"/>
      <c r="M203" s="152"/>
      <c r="N203" s="153" t="s">
        <v>37</v>
      </c>
      <c r="O203" s="58"/>
      <c r="P203" s="154">
        <f>O203*H203</f>
        <v>0</v>
      </c>
      <c r="Q203" s="154">
        <v>9.1999999999999998E-3</v>
      </c>
      <c r="R203" s="154">
        <f>Q203*H203</f>
        <v>0.184</v>
      </c>
      <c r="S203" s="154">
        <v>0</v>
      </c>
      <c r="T203" s="155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6" t="s">
        <v>161</v>
      </c>
      <c r="AT203" s="156" t="s">
        <v>134</v>
      </c>
      <c r="AU203" s="156" t="s">
        <v>82</v>
      </c>
      <c r="AY203" s="16" t="s">
        <v>131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6" t="s">
        <v>80</v>
      </c>
      <c r="BK203" s="157">
        <f>ROUND(I203*H203,2)</f>
        <v>0</v>
      </c>
      <c r="BL203" s="16" t="s">
        <v>161</v>
      </c>
      <c r="BM203" s="156" t="s">
        <v>356</v>
      </c>
    </row>
    <row r="204" spans="1:65" s="34" customFormat="1" ht="16.5" customHeight="1">
      <c r="A204" s="30"/>
      <c r="B204" s="144"/>
      <c r="C204" s="145" t="s">
        <v>357</v>
      </c>
      <c r="D204" s="145" t="s">
        <v>134</v>
      </c>
      <c r="E204" s="146" t="s">
        <v>358</v>
      </c>
      <c r="F204" s="147" t="s">
        <v>359</v>
      </c>
      <c r="G204" s="148" t="s">
        <v>277</v>
      </c>
      <c r="H204" s="149">
        <v>20</v>
      </c>
      <c r="I204" s="150"/>
      <c r="J204" s="151">
        <f>ROUND(I204*H204,2)</f>
        <v>0</v>
      </c>
      <c r="K204" s="147" t="s">
        <v>144</v>
      </c>
      <c r="L204" s="31"/>
      <c r="M204" s="152"/>
      <c r="N204" s="153" t="s">
        <v>37</v>
      </c>
      <c r="O204" s="58"/>
      <c r="P204" s="154">
        <f>O204*H204</f>
        <v>0</v>
      </c>
      <c r="Q204" s="154">
        <v>1.4999999999999999E-4</v>
      </c>
      <c r="R204" s="154">
        <f>Q204*H204</f>
        <v>2.9999999999999996E-3</v>
      </c>
      <c r="S204" s="154">
        <v>0</v>
      </c>
      <c r="T204" s="155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6" t="s">
        <v>161</v>
      </c>
      <c r="AT204" s="156" t="s">
        <v>134</v>
      </c>
      <c r="AU204" s="156" t="s">
        <v>82</v>
      </c>
      <c r="AY204" s="16" t="s">
        <v>131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6" t="s">
        <v>80</v>
      </c>
      <c r="BK204" s="157">
        <f>ROUND(I204*H204,2)</f>
        <v>0</v>
      </c>
      <c r="BL204" s="16" t="s">
        <v>161</v>
      </c>
      <c r="BM204" s="156" t="s">
        <v>360</v>
      </c>
    </row>
    <row r="205" spans="1:65" s="34" customFormat="1" ht="24.2" customHeight="1">
      <c r="A205" s="30"/>
      <c r="B205" s="144"/>
      <c r="C205" s="145" t="s">
        <v>361</v>
      </c>
      <c r="D205" s="145" t="s">
        <v>134</v>
      </c>
      <c r="E205" s="146" t="s">
        <v>362</v>
      </c>
      <c r="F205" s="147" t="s">
        <v>363</v>
      </c>
      <c r="G205" s="148" t="s">
        <v>277</v>
      </c>
      <c r="H205" s="149">
        <v>20</v>
      </c>
      <c r="I205" s="150"/>
      <c r="J205" s="151">
        <f>ROUND(I205*H205,2)</f>
        <v>0</v>
      </c>
      <c r="K205" s="147" t="s">
        <v>144</v>
      </c>
      <c r="L205" s="31"/>
      <c r="M205" s="152"/>
      <c r="N205" s="153" t="s">
        <v>37</v>
      </c>
      <c r="O205" s="58"/>
      <c r="P205" s="154">
        <f>O205*H205</f>
        <v>0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6" t="s">
        <v>161</v>
      </c>
      <c r="AT205" s="156" t="s">
        <v>134</v>
      </c>
      <c r="AU205" s="156" t="s">
        <v>82</v>
      </c>
      <c r="AY205" s="16" t="s">
        <v>131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6" t="s">
        <v>80</v>
      </c>
      <c r="BK205" s="157">
        <f>ROUND(I205*H205,2)</f>
        <v>0</v>
      </c>
      <c r="BL205" s="16" t="s">
        <v>161</v>
      </c>
      <c r="BM205" s="156" t="s">
        <v>364</v>
      </c>
    </row>
    <row r="206" spans="1:65" s="130" customFormat="1" ht="22.9" customHeight="1">
      <c r="B206" s="131"/>
      <c r="D206" s="132" t="s">
        <v>71</v>
      </c>
      <c r="E206" s="142" t="s">
        <v>365</v>
      </c>
      <c r="F206" s="142" t="s">
        <v>366</v>
      </c>
      <c r="I206" s="134"/>
      <c r="J206" s="143">
        <f>BK206</f>
        <v>0</v>
      </c>
      <c r="L206" s="131"/>
      <c r="M206" s="136"/>
      <c r="N206" s="137"/>
      <c r="O206" s="137"/>
      <c r="P206" s="138">
        <f>P207</f>
        <v>0</v>
      </c>
      <c r="Q206" s="137"/>
      <c r="R206" s="138">
        <f>R207</f>
        <v>2.0500000000000001E-2</v>
      </c>
      <c r="S206" s="137"/>
      <c r="T206" s="139">
        <f>T207</f>
        <v>0</v>
      </c>
      <c r="AR206" s="132" t="s">
        <v>82</v>
      </c>
      <c r="AT206" s="140" t="s">
        <v>71</v>
      </c>
      <c r="AU206" s="140" t="s">
        <v>80</v>
      </c>
      <c r="AY206" s="132" t="s">
        <v>131</v>
      </c>
      <c r="BK206" s="141">
        <f>BK207</f>
        <v>0</v>
      </c>
    </row>
    <row r="207" spans="1:65" s="34" customFormat="1" ht="24.2" customHeight="1">
      <c r="A207" s="30"/>
      <c r="B207" s="144"/>
      <c r="C207" s="145" t="s">
        <v>367</v>
      </c>
      <c r="D207" s="145" t="s">
        <v>134</v>
      </c>
      <c r="E207" s="146" t="s">
        <v>368</v>
      </c>
      <c r="F207" s="147" t="s">
        <v>369</v>
      </c>
      <c r="G207" s="148" t="s">
        <v>277</v>
      </c>
      <c r="H207" s="149">
        <v>10</v>
      </c>
      <c r="I207" s="150"/>
      <c r="J207" s="151">
        <f>ROUND(I207*H207,2)</f>
        <v>0</v>
      </c>
      <c r="K207" s="147"/>
      <c r="L207" s="31"/>
      <c r="M207" s="152"/>
      <c r="N207" s="153" t="s">
        <v>37</v>
      </c>
      <c r="O207" s="58"/>
      <c r="P207" s="154">
        <f>O207*H207</f>
        <v>0</v>
      </c>
      <c r="Q207" s="154">
        <v>2.0500000000000002E-3</v>
      </c>
      <c r="R207" s="154">
        <f>Q207*H207</f>
        <v>2.0500000000000001E-2</v>
      </c>
      <c r="S207" s="154">
        <v>0</v>
      </c>
      <c r="T207" s="155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6" t="s">
        <v>161</v>
      </c>
      <c r="AT207" s="156" t="s">
        <v>134</v>
      </c>
      <c r="AU207" s="156" t="s">
        <v>82</v>
      </c>
      <c r="AY207" s="16" t="s">
        <v>131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6" t="s">
        <v>80</v>
      </c>
      <c r="BK207" s="157">
        <f>ROUND(I207*H207,2)</f>
        <v>0</v>
      </c>
      <c r="BL207" s="16" t="s">
        <v>161</v>
      </c>
      <c r="BM207" s="156" t="s">
        <v>370</v>
      </c>
    </row>
    <row r="208" spans="1:65" s="130" customFormat="1" ht="22.9" customHeight="1">
      <c r="B208" s="131"/>
      <c r="D208" s="132" t="s">
        <v>71</v>
      </c>
      <c r="E208" s="142" t="s">
        <v>371</v>
      </c>
      <c r="F208" s="142" t="s">
        <v>372</v>
      </c>
      <c r="I208" s="134"/>
      <c r="J208" s="143">
        <f>BK208</f>
        <v>0</v>
      </c>
      <c r="L208" s="131"/>
      <c r="M208" s="136"/>
      <c r="N208" s="137"/>
      <c r="O208" s="137"/>
      <c r="P208" s="138">
        <f>SUM(P209:P217)</f>
        <v>0</v>
      </c>
      <c r="Q208" s="137"/>
      <c r="R208" s="138">
        <f>SUM(R209:R217)</f>
        <v>0.5704999999999999</v>
      </c>
      <c r="S208" s="137"/>
      <c r="T208" s="139">
        <f>SUM(T209:T217)</f>
        <v>0.72</v>
      </c>
      <c r="AR208" s="132" t="s">
        <v>82</v>
      </c>
      <c r="AT208" s="140" t="s">
        <v>71</v>
      </c>
      <c r="AU208" s="140" t="s">
        <v>80</v>
      </c>
      <c r="AY208" s="132" t="s">
        <v>131</v>
      </c>
      <c r="BK208" s="141">
        <f>SUM(BK209:BK217)</f>
        <v>0</v>
      </c>
    </row>
    <row r="209" spans="1:65" s="34" customFormat="1" ht="24.2" customHeight="1">
      <c r="A209" s="30"/>
      <c r="B209" s="144"/>
      <c r="C209" s="145" t="s">
        <v>373</v>
      </c>
      <c r="D209" s="145" t="s">
        <v>134</v>
      </c>
      <c r="E209" s="146" t="s">
        <v>374</v>
      </c>
      <c r="F209" s="147" t="s">
        <v>375</v>
      </c>
      <c r="G209" s="148" t="s">
        <v>160</v>
      </c>
      <c r="H209" s="149">
        <v>30</v>
      </c>
      <c r="I209" s="150"/>
      <c r="J209" s="151">
        <f t="shared" ref="J209:J217" si="30">ROUND(I209*H209,2)</f>
        <v>0</v>
      </c>
      <c r="K209" s="147" t="s">
        <v>144</v>
      </c>
      <c r="L209" s="31"/>
      <c r="M209" s="152"/>
      <c r="N209" s="153" t="s">
        <v>37</v>
      </c>
      <c r="O209" s="58"/>
      <c r="P209" s="154">
        <f t="shared" ref="P209:P217" si="31">O209*H209</f>
        <v>0</v>
      </c>
      <c r="Q209" s="154">
        <v>0</v>
      </c>
      <c r="R209" s="154">
        <f t="shared" ref="R209:R217" si="32">Q209*H209</f>
        <v>0</v>
      </c>
      <c r="S209" s="154">
        <v>0</v>
      </c>
      <c r="T209" s="155">
        <f t="shared" ref="T209:T217" si="33"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6" t="s">
        <v>161</v>
      </c>
      <c r="AT209" s="156" t="s">
        <v>134</v>
      </c>
      <c r="AU209" s="156" t="s">
        <v>82</v>
      </c>
      <c r="AY209" s="16" t="s">
        <v>131</v>
      </c>
      <c r="BE209" s="157">
        <f t="shared" ref="BE209:BE217" si="34">IF(N209="základní",J209,0)</f>
        <v>0</v>
      </c>
      <c r="BF209" s="157">
        <f t="shared" ref="BF209:BF217" si="35">IF(N209="snížená",J209,0)</f>
        <v>0</v>
      </c>
      <c r="BG209" s="157">
        <f t="shared" ref="BG209:BG217" si="36">IF(N209="zákl. přenesená",J209,0)</f>
        <v>0</v>
      </c>
      <c r="BH209" s="157">
        <f t="shared" ref="BH209:BH217" si="37">IF(N209="sníž. přenesená",J209,0)</f>
        <v>0</v>
      </c>
      <c r="BI209" s="157">
        <f t="shared" ref="BI209:BI217" si="38">IF(N209="nulová",J209,0)</f>
        <v>0</v>
      </c>
      <c r="BJ209" s="16" t="s">
        <v>80</v>
      </c>
      <c r="BK209" s="157">
        <f t="shared" ref="BK209:BK217" si="39">ROUND(I209*H209,2)</f>
        <v>0</v>
      </c>
      <c r="BL209" s="16" t="s">
        <v>161</v>
      </c>
      <c r="BM209" s="156" t="s">
        <v>376</v>
      </c>
    </row>
    <row r="210" spans="1:65" s="34" customFormat="1" ht="24.2" customHeight="1">
      <c r="A210" s="30"/>
      <c r="B210" s="144"/>
      <c r="C210" s="158" t="s">
        <v>377</v>
      </c>
      <c r="D210" s="158" t="s">
        <v>223</v>
      </c>
      <c r="E210" s="159" t="s">
        <v>378</v>
      </c>
      <c r="F210" s="160" t="s">
        <v>379</v>
      </c>
      <c r="G210" s="161" t="s">
        <v>160</v>
      </c>
      <c r="H210" s="162">
        <v>23</v>
      </c>
      <c r="I210" s="163"/>
      <c r="J210" s="164">
        <f t="shared" si="30"/>
        <v>0</v>
      </c>
      <c r="K210" s="160"/>
      <c r="L210" s="165"/>
      <c r="M210" s="166"/>
      <c r="N210" s="167" t="s">
        <v>37</v>
      </c>
      <c r="O210" s="58"/>
      <c r="P210" s="154">
        <f t="shared" si="31"/>
        <v>0</v>
      </c>
      <c r="Q210" s="154">
        <v>1.6E-2</v>
      </c>
      <c r="R210" s="154">
        <f t="shared" si="32"/>
        <v>0.36799999999999999</v>
      </c>
      <c r="S210" s="154">
        <v>0</v>
      </c>
      <c r="T210" s="155">
        <f t="shared" si="3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6" t="s">
        <v>227</v>
      </c>
      <c r="AT210" s="156" t="s">
        <v>223</v>
      </c>
      <c r="AU210" s="156" t="s">
        <v>82</v>
      </c>
      <c r="AY210" s="16" t="s">
        <v>131</v>
      </c>
      <c r="BE210" s="157">
        <f t="shared" si="34"/>
        <v>0</v>
      </c>
      <c r="BF210" s="157">
        <f t="shared" si="35"/>
        <v>0</v>
      </c>
      <c r="BG210" s="157">
        <f t="shared" si="36"/>
        <v>0</v>
      </c>
      <c r="BH210" s="157">
        <f t="shared" si="37"/>
        <v>0</v>
      </c>
      <c r="BI210" s="157">
        <f t="shared" si="38"/>
        <v>0</v>
      </c>
      <c r="BJ210" s="16" t="s">
        <v>80</v>
      </c>
      <c r="BK210" s="157">
        <f t="shared" si="39"/>
        <v>0</v>
      </c>
      <c r="BL210" s="16" t="s">
        <v>161</v>
      </c>
      <c r="BM210" s="156" t="s">
        <v>380</v>
      </c>
    </row>
    <row r="211" spans="1:65" s="34" customFormat="1" ht="24.2" customHeight="1">
      <c r="A211" s="30"/>
      <c r="B211" s="144"/>
      <c r="C211" s="158" t="s">
        <v>381</v>
      </c>
      <c r="D211" s="158" t="s">
        <v>223</v>
      </c>
      <c r="E211" s="159" t="s">
        <v>382</v>
      </c>
      <c r="F211" s="160" t="s">
        <v>383</v>
      </c>
      <c r="G211" s="161" t="s">
        <v>160</v>
      </c>
      <c r="H211" s="162">
        <v>7</v>
      </c>
      <c r="I211" s="163"/>
      <c r="J211" s="164">
        <f t="shared" si="30"/>
        <v>0</v>
      </c>
      <c r="K211" s="160"/>
      <c r="L211" s="165"/>
      <c r="M211" s="166"/>
      <c r="N211" s="167" t="s">
        <v>37</v>
      </c>
      <c r="O211" s="58"/>
      <c r="P211" s="154">
        <f t="shared" si="31"/>
        <v>0</v>
      </c>
      <c r="Q211" s="154">
        <v>1.95E-2</v>
      </c>
      <c r="R211" s="154">
        <f t="shared" si="32"/>
        <v>0.13650000000000001</v>
      </c>
      <c r="S211" s="154">
        <v>0</v>
      </c>
      <c r="T211" s="155">
        <f t="shared" si="3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6" t="s">
        <v>227</v>
      </c>
      <c r="AT211" s="156" t="s">
        <v>223</v>
      </c>
      <c r="AU211" s="156" t="s">
        <v>82</v>
      </c>
      <c r="AY211" s="16" t="s">
        <v>131</v>
      </c>
      <c r="BE211" s="157">
        <f t="shared" si="34"/>
        <v>0</v>
      </c>
      <c r="BF211" s="157">
        <f t="shared" si="35"/>
        <v>0</v>
      </c>
      <c r="BG211" s="157">
        <f t="shared" si="36"/>
        <v>0</v>
      </c>
      <c r="BH211" s="157">
        <f t="shared" si="37"/>
        <v>0</v>
      </c>
      <c r="BI211" s="157">
        <f t="shared" si="38"/>
        <v>0</v>
      </c>
      <c r="BJ211" s="16" t="s">
        <v>80</v>
      </c>
      <c r="BK211" s="157">
        <f t="shared" si="39"/>
        <v>0</v>
      </c>
      <c r="BL211" s="16" t="s">
        <v>161</v>
      </c>
      <c r="BM211" s="156" t="s">
        <v>384</v>
      </c>
    </row>
    <row r="212" spans="1:65" s="34" customFormat="1" ht="21.75" customHeight="1">
      <c r="A212" s="30"/>
      <c r="B212" s="144"/>
      <c r="C212" s="145" t="s">
        <v>385</v>
      </c>
      <c r="D212" s="145" t="s">
        <v>134</v>
      </c>
      <c r="E212" s="146" t="s">
        <v>386</v>
      </c>
      <c r="F212" s="147" t="s">
        <v>387</v>
      </c>
      <c r="G212" s="148" t="s">
        <v>160</v>
      </c>
      <c r="H212" s="149">
        <v>7</v>
      </c>
      <c r="I212" s="150"/>
      <c r="J212" s="151">
        <f t="shared" si="30"/>
        <v>0</v>
      </c>
      <c r="K212" s="147" t="s">
        <v>144</v>
      </c>
      <c r="L212" s="31"/>
      <c r="M212" s="152"/>
      <c r="N212" s="153" t="s">
        <v>37</v>
      </c>
      <c r="O212" s="58"/>
      <c r="P212" s="154">
        <f t="shared" si="31"/>
        <v>0</v>
      </c>
      <c r="Q212" s="154">
        <v>0</v>
      </c>
      <c r="R212" s="154">
        <f t="shared" si="32"/>
        <v>0</v>
      </c>
      <c r="S212" s="154">
        <v>0</v>
      </c>
      <c r="T212" s="155">
        <f t="shared" si="3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6" t="s">
        <v>161</v>
      </c>
      <c r="AT212" s="156" t="s">
        <v>134</v>
      </c>
      <c r="AU212" s="156" t="s">
        <v>82</v>
      </c>
      <c r="AY212" s="16" t="s">
        <v>131</v>
      </c>
      <c r="BE212" s="157">
        <f t="shared" si="34"/>
        <v>0</v>
      </c>
      <c r="BF212" s="157">
        <f t="shared" si="35"/>
        <v>0</v>
      </c>
      <c r="BG212" s="157">
        <f t="shared" si="36"/>
        <v>0</v>
      </c>
      <c r="BH212" s="157">
        <f t="shared" si="37"/>
        <v>0</v>
      </c>
      <c r="BI212" s="157">
        <f t="shared" si="38"/>
        <v>0</v>
      </c>
      <c r="BJ212" s="16" t="s">
        <v>80</v>
      </c>
      <c r="BK212" s="157">
        <f t="shared" si="39"/>
        <v>0</v>
      </c>
      <c r="BL212" s="16" t="s">
        <v>161</v>
      </c>
      <c r="BM212" s="156" t="s">
        <v>388</v>
      </c>
    </row>
    <row r="213" spans="1:65" s="34" customFormat="1" ht="16.5" customHeight="1">
      <c r="A213" s="30"/>
      <c r="B213" s="144"/>
      <c r="C213" s="158" t="s">
        <v>389</v>
      </c>
      <c r="D213" s="158" t="s">
        <v>223</v>
      </c>
      <c r="E213" s="159" t="s">
        <v>390</v>
      </c>
      <c r="F213" s="160" t="s">
        <v>391</v>
      </c>
      <c r="G213" s="161" t="s">
        <v>160</v>
      </c>
      <c r="H213" s="162">
        <v>7</v>
      </c>
      <c r="I213" s="163"/>
      <c r="J213" s="164">
        <f t="shared" si="30"/>
        <v>0</v>
      </c>
      <c r="K213" s="160" t="s">
        <v>144</v>
      </c>
      <c r="L213" s="165"/>
      <c r="M213" s="166"/>
      <c r="N213" s="167" t="s">
        <v>37</v>
      </c>
      <c r="O213" s="58"/>
      <c r="P213" s="154">
        <f t="shared" si="31"/>
        <v>0</v>
      </c>
      <c r="Q213" s="154">
        <v>2.2000000000000001E-3</v>
      </c>
      <c r="R213" s="154">
        <f t="shared" si="32"/>
        <v>1.54E-2</v>
      </c>
      <c r="S213" s="154">
        <v>0</v>
      </c>
      <c r="T213" s="155">
        <f t="shared" si="3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6" t="s">
        <v>227</v>
      </c>
      <c r="AT213" s="156" t="s">
        <v>223</v>
      </c>
      <c r="AU213" s="156" t="s">
        <v>82</v>
      </c>
      <c r="AY213" s="16" t="s">
        <v>131</v>
      </c>
      <c r="BE213" s="157">
        <f t="shared" si="34"/>
        <v>0</v>
      </c>
      <c r="BF213" s="157">
        <f t="shared" si="35"/>
        <v>0</v>
      </c>
      <c r="BG213" s="157">
        <f t="shared" si="36"/>
        <v>0</v>
      </c>
      <c r="BH213" s="157">
        <f t="shared" si="37"/>
        <v>0</v>
      </c>
      <c r="BI213" s="157">
        <f t="shared" si="38"/>
        <v>0</v>
      </c>
      <c r="BJ213" s="16" t="s">
        <v>80</v>
      </c>
      <c r="BK213" s="157">
        <f t="shared" si="39"/>
        <v>0</v>
      </c>
      <c r="BL213" s="16" t="s">
        <v>161</v>
      </c>
      <c r="BM213" s="156" t="s">
        <v>392</v>
      </c>
    </row>
    <row r="214" spans="1:65" s="34" customFormat="1" ht="24.2" customHeight="1">
      <c r="A214" s="30"/>
      <c r="B214" s="144"/>
      <c r="C214" s="145" t="s">
        <v>393</v>
      </c>
      <c r="D214" s="145" t="s">
        <v>134</v>
      </c>
      <c r="E214" s="146" t="s">
        <v>394</v>
      </c>
      <c r="F214" s="147" t="s">
        <v>395</v>
      </c>
      <c r="G214" s="148" t="s">
        <v>160</v>
      </c>
      <c r="H214" s="149">
        <v>23</v>
      </c>
      <c r="I214" s="150"/>
      <c r="J214" s="151">
        <f t="shared" si="30"/>
        <v>0</v>
      </c>
      <c r="K214" s="147" t="s">
        <v>144</v>
      </c>
      <c r="L214" s="31"/>
      <c r="M214" s="152"/>
      <c r="N214" s="153" t="s">
        <v>37</v>
      </c>
      <c r="O214" s="58"/>
      <c r="P214" s="154">
        <f t="shared" si="31"/>
        <v>0</v>
      </c>
      <c r="Q214" s="154">
        <v>0</v>
      </c>
      <c r="R214" s="154">
        <f t="shared" si="32"/>
        <v>0</v>
      </c>
      <c r="S214" s="154">
        <v>0</v>
      </c>
      <c r="T214" s="155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6" t="s">
        <v>161</v>
      </c>
      <c r="AT214" s="156" t="s">
        <v>134</v>
      </c>
      <c r="AU214" s="156" t="s">
        <v>82</v>
      </c>
      <c r="AY214" s="16" t="s">
        <v>131</v>
      </c>
      <c r="BE214" s="157">
        <f t="shared" si="34"/>
        <v>0</v>
      </c>
      <c r="BF214" s="157">
        <f t="shared" si="35"/>
        <v>0</v>
      </c>
      <c r="BG214" s="157">
        <f t="shared" si="36"/>
        <v>0</v>
      </c>
      <c r="BH214" s="157">
        <f t="shared" si="37"/>
        <v>0</v>
      </c>
      <c r="BI214" s="157">
        <f t="shared" si="38"/>
        <v>0</v>
      </c>
      <c r="BJ214" s="16" t="s">
        <v>80</v>
      </c>
      <c r="BK214" s="157">
        <f t="shared" si="39"/>
        <v>0</v>
      </c>
      <c r="BL214" s="16" t="s">
        <v>161</v>
      </c>
      <c r="BM214" s="156" t="s">
        <v>396</v>
      </c>
    </row>
    <row r="215" spans="1:65" s="34" customFormat="1" ht="16.5" customHeight="1">
      <c r="A215" s="30"/>
      <c r="B215" s="144"/>
      <c r="C215" s="158" t="s">
        <v>397</v>
      </c>
      <c r="D215" s="158" t="s">
        <v>223</v>
      </c>
      <c r="E215" s="159" t="s">
        <v>398</v>
      </c>
      <c r="F215" s="160" t="s">
        <v>399</v>
      </c>
      <c r="G215" s="161" t="s">
        <v>160</v>
      </c>
      <c r="H215" s="162">
        <v>23</v>
      </c>
      <c r="I215" s="163"/>
      <c r="J215" s="164">
        <f t="shared" si="30"/>
        <v>0</v>
      </c>
      <c r="K215" s="160" t="s">
        <v>144</v>
      </c>
      <c r="L215" s="165"/>
      <c r="M215" s="166"/>
      <c r="N215" s="167" t="s">
        <v>37</v>
      </c>
      <c r="O215" s="58"/>
      <c r="P215" s="154">
        <f t="shared" si="31"/>
        <v>0</v>
      </c>
      <c r="Q215" s="154">
        <v>2.2000000000000001E-3</v>
      </c>
      <c r="R215" s="154">
        <f t="shared" si="32"/>
        <v>5.0600000000000006E-2</v>
      </c>
      <c r="S215" s="154">
        <v>0</v>
      </c>
      <c r="T215" s="155">
        <f t="shared" si="3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6" t="s">
        <v>227</v>
      </c>
      <c r="AT215" s="156" t="s">
        <v>223</v>
      </c>
      <c r="AU215" s="156" t="s">
        <v>82</v>
      </c>
      <c r="AY215" s="16" t="s">
        <v>131</v>
      </c>
      <c r="BE215" s="157">
        <f t="shared" si="34"/>
        <v>0</v>
      </c>
      <c r="BF215" s="157">
        <f t="shared" si="35"/>
        <v>0</v>
      </c>
      <c r="BG215" s="157">
        <f t="shared" si="36"/>
        <v>0</v>
      </c>
      <c r="BH215" s="157">
        <f t="shared" si="37"/>
        <v>0</v>
      </c>
      <c r="BI215" s="157">
        <f t="shared" si="38"/>
        <v>0</v>
      </c>
      <c r="BJ215" s="16" t="s">
        <v>80</v>
      </c>
      <c r="BK215" s="157">
        <f t="shared" si="39"/>
        <v>0</v>
      </c>
      <c r="BL215" s="16" t="s">
        <v>161</v>
      </c>
      <c r="BM215" s="156" t="s">
        <v>400</v>
      </c>
    </row>
    <row r="216" spans="1:65" s="34" customFormat="1" ht="24.2" customHeight="1">
      <c r="A216" s="30"/>
      <c r="B216" s="144"/>
      <c r="C216" s="145" t="s">
        <v>401</v>
      </c>
      <c r="D216" s="145" t="s">
        <v>134</v>
      </c>
      <c r="E216" s="146" t="s">
        <v>402</v>
      </c>
      <c r="F216" s="147" t="s">
        <v>403</v>
      </c>
      <c r="G216" s="148" t="s">
        <v>160</v>
      </c>
      <c r="H216" s="149">
        <v>30</v>
      </c>
      <c r="I216" s="150"/>
      <c r="J216" s="151">
        <f t="shared" si="30"/>
        <v>0</v>
      </c>
      <c r="K216" s="147" t="s">
        <v>144</v>
      </c>
      <c r="L216" s="31"/>
      <c r="M216" s="152"/>
      <c r="N216" s="153" t="s">
        <v>37</v>
      </c>
      <c r="O216" s="58"/>
      <c r="P216" s="154">
        <f t="shared" si="31"/>
        <v>0</v>
      </c>
      <c r="Q216" s="154">
        <v>0</v>
      </c>
      <c r="R216" s="154">
        <f t="shared" si="32"/>
        <v>0</v>
      </c>
      <c r="S216" s="154">
        <v>2.4E-2</v>
      </c>
      <c r="T216" s="155">
        <f t="shared" si="33"/>
        <v>0.72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6" t="s">
        <v>161</v>
      </c>
      <c r="AT216" s="156" t="s">
        <v>134</v>
      </c>
      <c r="AU216" s="156" t="s">
        <v>82</v>
      </c>
      <c r="AY216" s="16" t="s">
        <v>131</v>
      </c>
      <c r="BE216" s="157">
        <f t="shared" si="34"/>
        <v>0</v>
      </c>
      <c r="BF216" s="157">
        <f t="shared" si="35"/>
        <v>0</v>
      </c>
      <c r="BG216" s="157">
        <f t="shared" si="36"/>
        <v>0</v>
      </c>
      <c r="BH216" s="157">
        <f t="shared" si="37"/>
        <v>0</v>
      </c>
      <c r="BI216" s="157">
        <f t="shared" si="38"/>
        <v>0</v>
      </c>
      <c r="BJ216" s="16" t="s">
        <v>80</v>
      </c>
      <c r="BK216" s="157">
        <f t="shared" si="39"/>
        <v>0</v>
      </c>
      <c r="BL216" s="16" t="s">
        <v>161</v>
      </c>
      <c r="BM216" s="156" t="s">
        <v>404</v>
      </c>
    </row>
    <row r="217" spans="1:65" s="34" customFormat="1" ht="24.2" customHeight="1">
      <c r="A217" s="30"/>
      <c r="B217" s="144"/>
      <c r="C217" s="145" t="s">
        <v>405</v>
      </c>
      <c r="D217" s="145" t="s">
        <v>134</v>
      </c>
      <c r="E217" s="146" t="s">
        <v>406</v>
      </c>
      <c r="F217" s="147" t="s">
        <v>407</v>
      </c>
      <c r="G217" s="148" t="s">
        <v>231</v>
      </c>
      <c r="H217" s="168"/>
      <c r="I217" s="150"/>
      <c r="J217" s="151">
        <f t="shared" si="30"/>
        <v>0</v>
      </c>
      <c r="K217" s="147" t="s">
        <v>144</v>
      </c>
      <c r="L217" s="31"/>
      <c r="M217" s="152"/>
      <c r="N217" s="153" t="s">
        <v>37</v>
      </c>
      <c r="O217" s="58"/>
      <c r="P217" s="154">
        <f t="shared" si="31"/>
        <v>0</v>
      </c>
      <c r="Q217" s="154">
        <v>0</v>
      </c>
      <c r="R217" s="154">
        <f t="shared" si="32"/>
        <v>0</v>
      </c>
      <c r="S217" s="154">
        <v>0</v>
      </c>
      <c r="T217" s="155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6" t="s">
        <v>161</v>
      </c>
      <c r="AT217" s="156" t="s">
        <v>134</v>
      </c>
      <c r="AU217" s="156" t="s">
        <v>82</v>
      </c>
      <c r="AY217" s="16" t="s">
        <v>131</v>
      </c>
      <c r="BE217" s="157">
        <f t="shared" si="34"/>
        <v>0</v>
      </c>
      <c r="BF217" s="157">
        <f t="shared" si="35"/>
        <v>0</v>
      </c>
      <c r="BG217" s="157">
        <f t="shared" si="36"/>
        <v>0</v>
      </c>
      <c r="BH217" s="157">
        <f t="shared" si="37"/>
        <v>0</v>
      </c>
      <c r="BI217" s="157">
        <f t="shared" si="38"/>
        <v>0</v>
      </c>
      <c r="BJ217" s="16" t="s">
        <v>80</v>
      </c>
      <c r="BK217" s="157">
        <f t="shared" si="39"/>
        <v>0</v>
      </c>
      <c r="BL217" s="16" t="s">
        <v>161</v>
      </c>
      <c r="BM217" s="156" t="s">
        <v>408</v>
      </c>
    </row>
    <row r="218" spans="1:65" s="130" customFormat="1" ht="22.9" customHeight="1">
      <c r="B218" s="131"/>
      <c r="D218" s="132" t="s">
        <v>71</v>
      </c>
      <c r="E218" s="142" t="s">
        <v>409</v>
      </c>
      <c r="F218" s="142" t="s">
        <v>410</v>
      </c>
      <c r="I218" s="134"/>
      <c r="J218" s="143">
        <f>BK218</f>
        <v>0</v>
      </c>
      <c r="L218" s="131"/>
      <c r="M218" s="136"/>
      <c r="N218" s="137"/>
      <c r="O218" s="137"/>
      <c r="P218" s="138">
        <f>SUM(P219:P226)</f>
        <v>0</v>
      </c>
      <c r="Q218" s="137"/>
      <c r="R218" s="138">
        <f>SUM(R219:R226)</f>
        <v>5.4799248400000007</v>
      </c>
      <c r="S218" s="137"/>
      <c r="T218" s="139">
        <f>SUM(T219:T226)</f>
        <v>5.4912679999999998</v>
      </c>
      <c r="AR218" s="132" t="s">
        <v>82</v>
      </c>
      <c r="AT218" s="140" t="s">
        <v>71</v>
      </c>
      <c r="AU218" s="140" t="s">
        <v>80</v>
      </c>
      <c r="AY218" s="132" t="s">
        <v>131</v>
      </c>
      <c r="BK218" s="141">
        <f>SUM(BK219:BK226)</f>
        <v>0</v>
      </c>
    </row>
    <row r="219" spans="1:65" s="34" customFormat="1" ht="16.5" customHeight="1">
      <c r="A219" s="30"/>
      <c r="B219" s="144"/>
      <c r="C219" s="145" t="s">
        <v>411</v>
      </c>
      <c r="D219" s="145" t="s">
        <v>134</v>
      </c>
      <c r="E219" s="146" t="s">
        <v>412</v>
      </c>
      <c r="F219" s="147" t="s">
        <v>413</v>
      </c>
      <c r="G219" s="148" t="s">
        <v>137</v>
      </c>
      <c r="H219" s="149">
        <v>155.56</v>
      </c>
      <c r="I219" s="150"/>
      <c r="J219" s="151">
        <f t="shared" ref="J219:J226" si="40">ROUND(I219*H219,2)</f>
        <v>0</v>
      </c>
      <c r="K219" s="147" t="s">
        <v>153</v>
      </c>
      <c r="L219" s="31"/>
      <c r="M219" s="152"/>
      <c r="N219" s="153" t="s">
        <v>37</v>
      </c>
      <c r="O219" s="58"/>
      <c r="P219" s="154">
        <f t="shared" ref="P219:P226" si="41">O219*H219</f>
        <v>0</v>
      </c>
      <c r="Q219" s="154">
        <v>2.9999999999999997E-4</v>
      </c>
      <c r="R219" s="154">
        <f t="shared" ref="R219:R226" si="42">Q219*H219</f>
        <v>4.6667999999999994E-2</v>
      </c>
      <c r="S219" s="154">
        <v>0</v>
      </c>
      <c r="T219" s="155">
        <f t="shared" ref="T219:T226" si="4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6" t="s">
        <v>161</v>
      </c>
      <c r="AT219" s="156" t="s">
        <v>134</v>
      </c>
      <c r="AU219" s="156" t="s">
        <v>82</v>
      </c>
      <c r="AY219" s="16" t="s">
        <v>131</v>
      </c>
      <c r="BE219" s="157">
        <f t="shared" ref="BE219:BE226" si="44">IF(N219="základní",J219,0)</f>
        <v>0</v>
      </c>
      <c r="BF219" s="157">
        <f t="shared" ref="BF219:BF226" si="45">IF(N219="snížená",J219,0)</f>
        <v>0</v>
      </c>
      <c r="BG219" s="157">
        <f t="shared" ref="BG219:BG226" si="46">IF(N219="zákl. přenesená",J219,0)</f>
        <v>0</v>
      </c>
      <c r="BH219" s="157">
        <f t="shared" ref="BH219:BH226" si="47">IF(N219="sníž. přenesená",J219,0)</f>
        <v>0</v>
      </c>
      <c r="BI219" s="157">
        <f t="shared" ref="BI219:BI226" si="48">IF(N219="nulová",J219,0)</f>
        <v>0</v>
      </c>
      <c r="BJ219" s="16" t="s">
        <v>80</v>
      </c>
      <c r="BK219" s="157">
        <f t="shared" ref="BK219:BK226" si="49">ROUND(I219*H219,2)</f>
        <v>0</v>
      </c>
      <c r="BL219" s="16" t="s">
        <v>161</v>
      </c>
      <c r="BM219" s="156" t="s">
        <v>414</v>
      </c>
    </row>
    <row r="220" spans="1:65" s="34" customFormat="1" ht="21.75" customHeight="1">
      <c r="A220" s="30"/>
      <c r="B220" s="144"/>
      <c r="C220" s="145" t="s">
        <v>415</v>
      </c>
      <c r="D220" s="145" t="s">
        <v>134</v>
      </c>
      <c r="E220" s="146" t="s">
        <v>416</v>
      </c>
      <c r="F220" s="147" t="s">
        <v>417</v>
      </c>
      <c r="G220" s="148" t="s">
        <v>137</v>
      </c>
      <c r="H220" s="149">
        <v>155.56</v>
      </c>
      <c r="I220" s="150"/>
      <c r="J220" s="151">
        <f t="shared" si="40"/>
        <v>0</v>
      </c>
      <c r="K220" s="147" t="s">
        <v>144</v>
      </c>
      <c r="L220" s="31"/>
      <c r="M220" s="152"/>
      <c r="N220" s="153" t="s">
        <v>37</v>
      </c>
      <c r="O220" s="58"/>
      <c r="P220" s="154">
        <f t="shared" si="41"/>
        <v>0</v>
      </c>
      <c r="Q220" s="154">
        <v>0</v>
      </c>
      <c r="R220" s="154">
        <f t="shared" si="42"/>
        <v>0</v>
      </c>
      <c r="S220" s="154">
        <v>0</v>
      </c>
      <c r="T220" s="155">
        <f t="shared" si="4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6" t="s">
        <v>161</v>
      </c>
      <c r="AT220" s="156" t="s">
        <v>134</v>
      </c>
      <c r="AU220" s="156" t="s">
        <v>82</v>
      </c>
      <c r="AY220" s="16" t="s">
        <v>131</v>
      </c>
      <c r="BE220" s="157">
        <f t="shared" si="44"/>
        <v>0</v>
      </c>
      <c r="BF220" s="157">
        <f t="shared" si="45"/>
        <v>0</v>
      </c>
      <c r="BG220" s="157">
        <f t="shared" si="46"/>
        <v>0</v>
      </c>
      <c r="BH220" s="157">
        <f t="shared" si="47"/>
        <v>0</v>
      </c>
      <c r="BI220" s="157">
        <f t="shared" si="48"/>
        <v>0</v>
      </c>
      <c r="BJ220" s="16" t="s">
        <v>80</v>
      </c>
      <c r="BK220" s="157">
        <f t="shared" si="49"/>
        <v>0</v>
      </c>
      <c r="BL220" s="16" t="s">
        <v>161</v>
      </c>
      <c r="BM220" s="156" t="s">
        <v>418</v>
      </c>
    </row>
    <row r="221" spans="1:65" s="34" customFormat="1" ht="21.75" customHeight="1">
      <c r="A221" s="30"/>
      <c r="B221" s="144"/>
      <c r="C221" s="145" t="s">
        <v>419</v>
      </c>
      <c r="D221" s="145" t="s">
        <v>134</v>
      </c>
      <c r="E221" s="146" t="s">
        <v>420</v>
      </c>
      <c r="F221" s="147" t="s">
        <v>421</v>
      </c>
      <c r="G221" s="148" t="s">
        <v>137</v>
      </c>
      <c r="H221" s="149">
        <v>155.56</v>
      </c>
      <c r="I221" s="150"/>
      <c r="J221" s="151">
        <f t="shared" si="40"/>
        <v>0</v>
      </c>
      <c r="K221" s="147" t="s">
        <v>144</v>
      </c>
      <c r="L221" s="31"/>
      <c r="M221" s="152"/>
      <c r="N221" s="153" t="s">
        <v>37</v>
      </c>
      <c r="O221" s="58"/>
      <c r="P221" s="154">
        <f t="shared" si="41"/>
        <v>0</v>
      </c>
      <c r="Q221" s="154">
        <v>4.5500000000000002E-3</v>
      </c>
      <c r="R221" s="154">
        <f t="shared" si="42"/>
        <v>0.70779800000000004</v>
      </c>
      <c r="S221" s="154">
        <v>0</v>
      </c>
      <c r="T221" s="155">
        <f t="shared" si="4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6" t="s">
        <v>161</v>
      </c>
      <c r="AT221" s="156" t="s">
        <v>134</v>
      </c>
      <c r="AU221" s="156" t="s">
        <v>82</v>
      </c>
      <c r="AY221" s="16" t="s">
        <v>131</v>
      </c>
      <c r="BE221" s="157">
        <f t="shared" si="44"/>
        <v>0</v>
      </c>
      <c r="BF221" s="157">
        <f t="shared" si="45"/>
        <v>0</v>
      </c>
      <c r="BG221" s="157">
        <f t="shared" si="46"/>
        <v>0</v>
      </c>
      <c r="BH221" s="157">
        <f t="shared" si="47"/>
        <v>0</v>
      </c>
      <c r="BI221" s="157">
        <f t="shared" si="48"/>
        <v>0</v>
      </c>
      <c r="BJ221" s="16" t="s">
        <v>80</v>
      </c>
      <c r="BK221" s="157">
        <f t="shared" si="49"/>
        <v>0</v>
      </c>
      <c r="BL221" s="16" t="s">
        <v>161</v>
      </c>
      <c r="BM221" s="156" t="s">
        <v>422</v>
      </c>
    </row>
    <row r="222" spans="1:65" s="34" customFormat="1" ht="16.5" customHeight="1">
      <c r="A222" s="30"/>
      <c r="B222" s="144"/>
      <c r="C222" s="145" t="s">
        <v>423</v>
      </c>
      <c r="D222" s="145" t="s">
        <v>134</v>
      </c>
      <c r="E222" s="146" t="s">
        <v>424</v>
      </c>
      <c r="F222" s="147" t="s">
        <v>425</v>
      </c>
      <c r="G222" s="148" t="s">
        <v>137</v>
      </c>
      <c r="H222" s="149">
        <v>155.56</v>
      </c>
      <c r="I222" s="150"/>
      <c r="J222" s="151">
        <f t="shared" si="40"/>
        <v>0</v>
      </c>
      <c r="K222" s="147" t="s">
        <v>153</v>
      </c>
      <c r="L222" s="31"/>
      <c r="M222" s="152"/>
      <c r="N222" s="153" t="s">
        <v>37</v>
      </c>
      <c r="O222" s="58"/>
      <c r="P222" s="154">
        <f t="shared" si="41"/>
        <v>0</v>
      </c>
      <c r="Q222" s="154">
        <v>0</v>
      </c>
      <c r="R222" s="154">
        <f t="shared" si="42"/>
        <v>0</v>
      </c>
      <c r="S222" s="154">
        <v>3.5299999999999998E-2</v>
      </c>
      <c r="T222" s="155">
        <f t="shared" si="43"/>
        <v>5.4912679999999998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6" t="s">
        <v>161</v>
      </c>
      <c r="AT222" s="156" t="s">
        <v>134</v>
      </c>
      <c r="AU222" s="156" t="s">
        <v>82</v>
      </c>
      <c r="AY222" s="16" t="s">
        <v>131</v>
      </c>
      <c r="BE222" s="157">
        <f t="shared" si="44"/>
        <v>0</v>
      </c>
      <c r="BF222" s="157">
        <f t="shared" si="45"/>
        <v>0</v>
      </c>
      <c r="BG222" s="157">
        <f t="shared" si="46"/>
        <v>0</v>
      </c>
      <c r="BH222" s="157">
        <f t="shared" si="47"/>
        <v>0</v>
      </c>
      <c r="BI222" s="157">
        <f t="shared" si="48"/>
        <v>0</v>
      </c>
      <c r="BJ222" s="16" t="s">
        <v>80</v>
      </c>
      <c r="BK222" s="157">
        <f t="shared" si="49"/>
        <v>0</v>
      </c>
      <c r="BL222" s="16" t="s">
        <v>161</v>
      </c>
      <c r="BM222" s="156" t="s">
        <v>426</v>
      </c>
    </row>
    <row r="223" spans="1:65" s="34" customFormat="1" ht="33" customHeight="1">
      <c r="A223" s="30"/>
      <c r="B223" s="144"/>
      <c r="C223" s="145" t="s">
        <v>427</v>
      </c>
      <c r="D223" s="145" t="s">
        <v>134</v>
      </c>
      <c r="E223" s="146" t="s">
        <v>428</v>
      </c>
      <c r="F223" s="147" t="s">
        <v>429</v>
      </c>
      <c r="G223" s="148" t="s">
        <v>137</v>
      </c>
      <c r="H223" s="149">
        <v>155.56</v>
      </c>
      <c r="I223" s="150"/>
      <c r="J223" s="151">
        <f t="shared" si="40"/>
        <v>0</v>
      </c>
      <c r="K223" s="147" t="s">
        <v>144</v>
      </c>
      <c r="L223" s="31"/>
      <c r="M223" s="152"/>
      <c r="N223" s="153" t="s">
        <v>37</v>
      </c>
      <c r="O223" s="58"/>
      <c r="P223" s="154">
        <f t="shared" si="41"/>
        <v>0</v>
      </c>
      <c r="Q223" s="154">
        <v>6.0000000000000001E-3</v>
      </c>
      <c r="R223" s="154">
        <f t="shared" si="42"/>
        <v>0.93336000000000008</v>
      </c>
      <c r="S223" s="154">
        <v>0</v>
      </c>
      <c r="T223" s="155">
        <f t="shared" si="4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6" t="s">
        <v>161</v>
      </c>
      <c r="AT223" s="156" t="s">
        <v>134</v>
      </c>
      <c r="AU223" s="156" t="s">
        <v>82</v>
      </c>
      <c r="AY223" s="16" t="s">
        <v>131</v>
      </c>
      <c r="BE223" s="157">
        <f t="shared" si="44"/>
        <v>0</v>
      </c>
      <c r="BF223" s="157">
        <f t="shared" si="45"/>
        <v>0</v>
      </c>
      <c r="BG223" s="157">
        <f t="shared" si="46"/>
        <v>0</v>
      </c>
      <c r="BH223" s="157">
        <f t="shared" si="47"/>
        <v>0</v>
      </c>
      <c r="BI223" s="157">
        <f t="shared" si="48"/>
        <v>0</v>
      </c>
      <c r="BJ223" s="16" t="s">
        <v>80</v>
      </c>
      <c r="BK223" s="157">
        <f t="shared" si="49"/>
        <v>0</v>
      </c>
      <c r="BL223" s="16" t="s">
        <v>161</v>
      </c>
      <c r="BM223" s="156" t="s">
        <v>430</v>
      </c>
    </row>
    <row r="224" spans="1:65" s="34" customFormat="1" ht="33" customHeight="1">
      <c r="A224" s="30"/>
      <c r="B224" s="144"/>
      <c r="C224" s="158" t="s">
        <v>431</v>
      </c>
      <c r="D224" s="158" t="s">
        <v>223</v>
      </c>
      <c r="E224" s="159" t="s">
        <v>432</v>
      </c>
      <c r="F224" s="160" t="s">
        <v>433</v>
      </c>
      <c r="G224" s="161" t="s">
        <v>137</v>
      </c>
      <c r="H224" s="162">
        <v>171.11600000000001</v>
      </c>
      <c r="I224" s="163"/>
      <c r="J224" s="164">
        <f t="shared" si="40"/>
        <v>0</v>
      </c>
      <c r="K224" s="160" t="s">
        <v>144</v>
      </c>
      <c r="L224" s="165"/>
      <c r="M224" s="166"/>
      <c r="N224" s="167" t="s">
        <v>37</v>
      </c>
      <c r="O224" s="58"/>
      <c r="P224" s="154">
        <f t="shared" si="41"/>
        <v>0</v>
      </c>
      <c r="Q224" s="154">
        <v>2.1999999999999999E-2</v>
      </c>
      <c r="R224" s="154">
        <f t="shared" si="42"/>
        <v>3.7645520000000001</v>
      </c>
      <c r="S224" s="154">
        <v>0</v>
      </c>
      <c r="T224" s="155">
        <f t="shared" si="4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6" t="s">
        <v>227</v>
      </c>
      <c r="AT224" s="156" t="s">
        <v>223</v>
      </c>
      <c r="AU224" s="156" t="s">
        <v>82</v>
      </c>
      <c r="AY224" s="16" t="s">
        <v>131</v>
      </c>
      <c r="BE224" s="157">
        <f t="shared" si="44"/>
        <v>0</v>
      </c>
      <c r="BF224" s="157">
        <f t="shared" si="45"/>
        <v>0</v>
      </c>
      <c r="BG224" s="157">
        <f t="shared" si="46"/>
        <v>0</v>
      </c>
      <c r="BH224" s="157">
        <f t="shared" si="47"/>
        <v>0</v>
      </c>
      <c r="BI224" s="157">
        <f t="shared" si="48"/>
        <v>0</v>
      </c>
      <c r="BJ224" s="16" t="s">
        <v>80</v>
      </c>
      <c r="BK224" s="157">
        <f t="shared" si="49"/>
        <v>0</v>
      </c>
      <c r="BL224" s="16" t="s">
        <v>161</v>
      </c>
      <c r="BM224" s="156" t="s">
        <v>434</v>
      </c>
    </row>
    <row r="225" spans="1:65" s="34" customFormat="1" ht="16.5" customHeight="1">
      <c r="A225" s="30"/>
      <c r="B225" s="144"/>
      <c r="C225" s="145" t="s">
        <v>435</v>
      </c>
      <c r="D225" s="145" t="s">
        <v>134</v>
      </c>
      <c r="E225" s="146" t="s">
        <v>436</v>
      </c>
      <c r="F225" s="147" t="s">
        <v>437</v>
      </c>
      <c r="G225" s="148" t="s">
        <v>192</v>
      </c>
      <c r="H225" s="149">
        <v>306.07600000000002</v>
      </c>
      <c r="I225" s="150"/>
      <c r="J225" s="151">
        <f t="shared" si="40"/>
        <v>0</v>
      </c>
      <c r="K225" s="147" t="s">
        <v>144</v>
      </c>
      <c r="L225" s="31"/>
      <c r="M225" s="152"/>
      <c r="N225" s="153" t="s">
        <v>37</v>
      </c>
      <c r="O225" s="58"/>
      <c r="P225" s="154">
        <f t="shared" si="41"/>
        <v>0</v>
      </c>
      <c r="Q225" s="154">
        <v>9.0000000000000006E-5</v>
      </c>
      <c r="R225" s="154">
        <f t="shared" si="42"/>
        <v>2.7546840000000003E-2</v>
      </c>
      <c r="S225" s="154">
        <v>0</v>
      </c>
      <c r="T225" s="155">
        <f t="shared" si="4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6" t="s">
        <v>161</v>
      </c>
      <c r="AT225" s="156" t="s">
        <v>134</v>
      </c>
      <c r="AU225" s="156" t="s">
        <v>82</v>
      </c>
      <c r="AY225" s="16" t="s">
        <v>131</v>
      </c>
      <c r="BE225" s="157">
        <f t="shared" si="44"/>
        <v>0</v>
      </c>
      <c r="BF225" s="157">
        <f t="shared" si="45"/>
        <v>0</v>
      </c>
      <c r="BG225" s="157">
        <f t="shared" si="46"/>
        <v>0</v>
      </c>
      <c r="BH225" s="157">
        <f t="shared" si="47"/>
        <v>0</v>
      </c>
      <c r="BI225" s="157">
        <f t="shared" si="48"/>
        <v>0</v>
      </c>
      <c r="BJ225" s="16" t="s">
        <v>80</v>
      </c>
      <c r="BK225" s="157">
        <f t="shared" si="49"/>
        <v>0</v>
      </c>
      <c r="BL225" s="16" t="s">
        <v>161</v>
      </c>
      <c r="BM225" s="156" t="s">
        <v>438</v>
      </c>
    </row>
    <row r="226" spans="1:65" s="34" customFormat="1" ht="24.2" customHeight="1">
      <c r="A226" s="30"/>
      <c r="B226" s="144"/>
      <c r="C226" s="145" t="s">
        <v>439</v>
      </c>
      <c r="D226" s="145" t="s">
        <v>134</v>
      </c>
      <c r="E226" s="146" t="s">
        <v>440</v>
      </c>
      <c r="F226" s="147" t="s">
        <v>441</v>
      </c>
      <c r="G226" s="148" t="s">
        <v>231</v>
      </c>
      <c r="H226" s="168"/>
      <c r="I226" s="150"/>
      <c r="J226" s="151">
        <f t="shared" si="40"/>
        <v>0</v>
      </c>
      <c r="K226" s="147" t="s">
        <v>144</v>
      </c>
      <c r="L226" s="31"/>
      <c r="M226" s="152"/>
      <c r="N226" s="153" t="s">
        <v>37</v>
      </c>
      <c r="O226" s="58"/>
      <c r="P226" s="154">
        <f t="shared" si="41"/>
        <v>0</v>
      </c>
      <c r="Q226" s="154">
        <v>0</v>
      </c>
      <c r="R226" s="154">
        <f t="shared" si="42"/>
        <v>0</v>
      </c>
      <c r="S226" s="154">
        <v>0</v>
      </c>
      <c r="T226" s="155">
        <f t="shared" si="4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6" t="s">
        <v>161</v>
      </c>
      <c r="AT226" s="156" t="s">
        <v>134</v>
      </c>
      <c r="AU226" s="156" t="s">
        <v>82</v>
      </c>
      <c r="AY226" s="16" t="s">
        <v>131</v>
      </c>
      <c r="BE226" s="157">
        <f t="shared" si="44"/>
        <v>0</v>
      </c>
      <c r="BF226" s="157">
        <f t="shared" si="45"/>
        <v>0</v>
      </c>
      <c r="BG226" s="157">
        <f t="shared" si="46"/>
        <v>0</v>
      </c>
      <c r="BH226" s="157">
        <f t="shared" si="47"/>
        <v>0</v>
      </c>
      <c r="BI226" s="157">
        <f t="shared" si="48"/>
        <v>0</v>
      </c>
      <c r="BJ226" s="16" t="s">
        <v>80</v>
      </c>
      <c r="BK226" s="157">
        <f t="shared" si="49"/>
        <v>0</v>
      </c>
      <c r="BL226" s="16" t="s">
        <v>161</v>
      </c>
      <c r="BM226" s="156" t="s">
        <v>442</v>
      </c>
    </row>
    <row r="227" spans="1:65" s="130" customFormat="1" ht="22.9" customHeight="1">
      <c r="B227" s="131"/>
      <c r="D227" s="132" t="s">
        <v>71</v>
      </c>
      <c r="E227" s="142" t="s">
        <v>443</v>
      </c>
      <c r="F227" s="142" t="s">
        <v>444</v>
      </c>
      <c r="I227" s="134"/>
      <c r="J227" s="143">
        <f>BK227</f>
        <v>0</v>
      </c>
      <c r="L227" s="131"/>
      <c r="M227" s="136"/>
      <c r="N227" s="137"/>
      <c r="O227" s="137"/>
      <c r="P227" s="138">
        <f>SUM(P228:P240)</f>
        <v>0</v>
      </c>
      <c r="Q227" s="137"/>
      <c r="R227" s="138">
        <f>SUM(R228:R240)</f>
        <v>13.352374558399999</v>
      </c>
      <c r="S227" s="137"/>
      <c r="T227" s="139">
        <f>SUM(T228:T240)</f>
        <v>12.774751999999999</v>
      </c>
      <c r="AR227" s="132" t="s">
        <v>82</v>
      </c>
      <c r="AT227" s="140" t="s">
        <v>71</v>
      </c>
      <c r="AU227" s="140" t="s">
        <v>80</v>
      </c>
      <c r="AY227" s="132" t="s">
        <v>131</v>
      </c>
      <c r="BK227" s="141">
        <f>SUM(BK228:BK240)</f>
        <v>0</v>
      </c>
    </row>
    <row r="228" spans="1:65" s="34" customFormat="1" ht="16.5" customHeight="1">
      <c r="A228" s="30"/>
      <c r="B228" s="144"/>
      <c r="C228" s="145" t="s">
        <v>445</v>
      </c>
      <c r="D228" s="145" t="s">
        <v>134</v>
      </c>
      <c r="E228" s="146" t="s">
        <v>446</v>
      </c>
      <c r="F228" s="147" t="s">
        <v>447</v>
      </c>
      <c r="G228" s="148" t="s">
        <v>137</v>
      </c>
      <c r="H228" s="149">
        <v>469.66</v>
      </c>
      <c r="I228" s="150"/>
      <c r="J228" s="151">
        <f t="shared" ref="J228:J240" si="50">ROUND(I228*H228,2)</f>
        <v>0</v>
      </c>
      <c r="K228" s="147" t="s">
        <v>153</v>
      </c>
      <c r="L228" s="31"/>
      <c r="M228" s="152"/>
      <c r="N228" s="153" t="s">
        <v>37</v>
      </c>
      <c r="O228" s="58"/>
      <c r="P228" s="154">
        <f t="shared" ref="P228:P240" si="51">O228*H228</f>
        <v>0</v>
      </c>
      <c r="Q228" s="154">
        <v>2.9999999999999997E-4</v>
      </c>
      <c r="R228" s="154">
        <f t="shared" ref="R228:R240" si="52">Q228*H228</f>
        <v>0.140898</v>
      </c>
      <c r="S228" s="154">
        <v>0</v>
      </c>
      <c r="T228" s="155">
        <f t="shared" ref="T228:T240" si="53"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6" t="s">
        <v>161</v>
      </c>
      <c r="AT228" s="156" t="s">
        <v>134</v>
      </c>
      <c r="AU228" s="156" t="s">
        <v>82</v>
      </c>
      <c r="AY228" s="16" t="s">
        <v>131</v>
      </c>
      <c r="BE228" s="157">
        <f t="shared" ref="BE228:BE240" si="54">IF(N228="základní",J228,0)</f>
        <v>0</v>
      </c>
      <c r="BF228" s="157">
        <f t="shared" ref="BF228:BF240" si="55">IF(N228="snížená",J228,0)</f>
        <v>0</v>
      </c>
      <c r="BG228" s="157">
        <f t="shared" ref="BG228:BG240" si="56">IF(N228="zákl. přenesená",J228,0)</f>
        <v>0</v>
      </c>
      <c r="BH228" s="157">
        <f t="shared" ref="BH228:BH240" si="57">IF(N228="sníž. přenesená",J228,0)</f>
        <v>0</v>
      </c>
      <c r="BI228" s="157">
        <f t="shared" ref="BI228:BI240" si="58">IF(N228="nulová",J228,0)</f>
        <v>0</v>
      </c>
      <c r="BJ228" s="16" t="s">
        <v>80</v>
      </c>
      <c r="BK228" s="157">
        <f t="shared" ref="BK228:BK240" si="59">ROUND(I228*H228,2)</f>
        <v>0</v>
      </c>
      <c r="BL228" s="16" t="s">
        <v>161</v>
      </c>
      <c r="BM228" s="156" t="s">
        <v>448</v>
      </c>
    </row>
    <row r="229" spans="1:65" s="34" customFormat="1" ht="16.5" customHeight="1">
      <c r="A229" s="30"/>
      <c r="B229" s="144"/>
      <c r="C229" s="145" t="s">
        <v>449</v>
      </c>
      <c r="D229" s="145" t="s">
        <v>134</v>
      </c>
      <c r="E229" s="146" t="s">
        <v>450</v>
      </c>
      <c r="F229" s="147" t="s">
        <v>451</v>
      </c>
      <c r="G229" s="148" t="s">
        <v>137</v>
      </c>
      <c r="H229" s="149">
        <v>469.66</v>
      </c>
      <c r="I229" s="150"/>
      <c r="J229" s="151">
        <f t="shared" si="50"/>
        <v>0</v>
      </c>
      <c r="K229" s="147" t="s">
        <v>153</v>
      </c>
      <c r="L229" s="31"/>
      <c r="M229" s="152"/>
      <c r="N229" s="153" t="s">
        <v>37</v>
      </c>
      <c r="O229" s="58"/>
      <c r="P229" s="154">
        <f t="shared" si="51"/>
        <v>0</v>
      </c>
      <c r="Q229" s="154">
        <v>4.4999999999999997E-3</v>
      </c>
      <c r="R229" s="154">
        <f t="shared" si="52"/>
        <v>2.11347</v>
      </c>
      <c r="S229" s="154">
        <v>0</v>
      </c>
      <c r="T229" s="155">
        <f t="shared" si="5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6" t="s">
        <v>161</v>
      </c>
      <c r="AT229" s="156" t="s">
        <v>134</v>
      </c>
      <c r="AU229" s="156" t="s">
        <v>82</v>
      </c>
      <c r="AY229" s="16" t="s">
        <v>131</v>
      </c>
      <c r="BE229" s="157">
        <f t="shared" si="54"/>
        <v>0</v>
      </c>
      <c r="BF229" s="157">
        <f t="shared" si="55"/>
        <v>0</v>
      </c>
      <c r="BG229" s="157">
        <f t="shared" si="56"/>
        <v>0</v>
      </c>
      <c r="BH229" s="157">
        <f t="shared" si="57"/>
        <v>0</v>
      </c>
      <c r="BI229" s="157">
        <f t="shared" si="58"/>
        <v>0</v>
      </c>
      <c r="BJ229" s="16" t="s">
        <v>80</v>
      </c>
      <c r="BK229" s="157">
        <f t="shared" si="59"/>
        <v>0</v>
      </c>
      <c r="BL229" s="16" t="s">
        <v>161</v>
      </c>
      <c r="BM229" s="156" t="s">
        <v>452</v>
      </c>
    </row>
    <row r="230" spans="1:65" s="34" customFormat="1" ht="24.2" customHeight="1">
      <c r="A230" s="30"/>
      <c r="B230" s="144"/>
      <c r="C230" s="145" t="s">
        <v>453</v>
      </c>
      <c r="D230" s="145" t="s">
        <v>134</v>
      </c>
      <c r="E230" s="146" t="s">
        <v>454</v>
      </c>
      <c r="F230" s="147" t="s">
        <v>455</v>
      </c>
      <c r="G230" s="148" t="s">
        <v>137</v>
      </c>
      <c r="H230" s="149">
        <v>469.66</v>
      </c>
      <c r="I230" s="150"/>
      <c r="J230" s="151">
        <f t="shared" si="50"/>
        <v>0</v>
      </c>
      <c r="K230" s="147" t="s">
        <v>153</v>
      </c>
      <c r="L230" s="31"/>
      <c r="M230" s="152"/>
      <c r="N230" s="153" t="s">
        <v>37</v>
      </c>
      <c r="O230" s="58"/>
      <c r="P230" s="154">
        <f t="shared" si="51"/>
        <v>0</v>
      </c>
      <c r="Q230" s="154">
        <v>0</v>
      </c>
      <c r="R230" s="154">
        <f t="shared" si="52"/>
        <v>0</v>
      </c>
      <c r="S230" s="154">
        <v>2.7199999999999998E-2</v>
      </c>
      <c r="T230" s="155">
        <f t="shared" si="53"/>
        <v>12.774751999999999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6" t="s">
        <v>161</v>
      </c>
      <c r="AT230" s="156" t="s">
        <v>134</v>
      </c>
      <c r="AU230" s="156" t="s">
        <v>82</v>
      </c>
      <c r="AY230" s="16" t="s">
        <v>131</v>
      </c>
      <c r="BE230" s="157">
        <f t="shared" si="54"/>
        <v>0</v>
      </c>
      <c r="BF230" s="157">
        <f t="shared" si="55"/>
        <v>0</v>
      </c>
      <c r="BG230" s="157">
        <f t="shared" si="56"/>
        <v>0</v>
      </c>
      <c r="BH230" s="157">
        <f t="shared" si="57"/>
        <v>0</v>
      </c>
      <c r="BI230" s="157">
        <f t="shared" si="58"/>
        <v>0</v>
      </c>
      <c r="BJ230" s="16" t="s">
        <v>80</v>
      </c>
      <c r="BK230" s="157">
        <f t="shared" si="59"/>
        <v>0</v>
      </c>
      <c r="BL230" s="16" t="s">
        <v>161</v>
      </c>
      <c r="BM230" s="156" t="s">
        <v>456</v>
      </c>
    </row>
    <row r="231" spans="1:65" s="34" customFormat="1" ht="24.2" customHeight="1">
      <c r="A231" s="30"/>
      <c r="B231" s="144"/>
      <c r="C231" s="145" t="s">
        <v>457</v>
      </c>
      <c r="D231" s="145" t="s">
        <v>134</v>
      </c>
      <c r="E231" s="146" t="s">
        <v>458</v>
      </c>
      <c r="F231" s="147" t="s">
        <v>459</v>
      </c>
      <c r="G231" s="148" t="s">
        <v>137</v>
      </c>
      <c r="H231" s="149">
        <v>469.66</v>
      </c>
      <c r="I231" s="150"/>
      <c r="J231" s="151">
        <f t="shared" si="50"/>
        <v>0</v>
      </c>
      <c r="K231" s="147" t="s">
        <v>153</v>
      </c>
      <c r="L231" s="31"/>
      <c r="M231" s="152"/>
      <c r="N231" s="153" t="s">
        <v>37</v>
      </c>
      <c r="O231" s="58"/>
      <c r="P231" s="154">
        <f t="shared" si="51"/>
        <v>0</v>
      </c>
      <c r="Q231" s="154">
        <v>5.3759999999999997E-3</v>
      </c>
      <c r="R231" s="154">
        <f t="shared" si="52"/>
        <v>2.5248921599999998</v>
      </c>
      <c r="S231" s="154">
        <v>0</v>
      </c>
      <c r="T231" s="155">
        <f t="shared" si="5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6" t="s">
        <v>161</v>
      </c>
      <c r="AT231" s="156" t="s">
        <v>134</v>
      </c>
      <c r="AU231" s="156" t="s">
        <v>82</v>
      </c>
      <c r="AY231" s="16" t="s">
        <v>131</v>
      </c>
      <c r="BE231" s="157">
        <f t="shared" si="54"/>
        <v>0</v>
      </c>
      <c r="BF231" s="157">
        <f t="shared" si="55"/>
        <v>0</v>
      </c>
      <c r="BG231" s="157">
        <f t="shared" si="56"/>
        <v>0</v>
      </c>
      <c r="BH231" s="157">
        <f t="shared" si="57"/>
        <v>0</v>
      </c>
      <c r="BI231" s="157">
        <f t="shared" si="58"/>
        <v>0</v>
      </c>
      <c r="BJ231" s="16" t="s">
        <v>80</v>
      </c>
      <c r="BK231" s="157">
        <f t="shared" si="59"/>
        <v>0</v>
      </c>
      <c r="BL231" s="16" t="s">
        <v>161</v>
      </c>
      <c r="BM231" s="156" t="s">
        <v>460</v>
      </c>
    </row>
    <row r="232" spans="1:65" s="34" customFormat="1" ht="24.2" customHeight="1">
      <c r="A232" s="30"/>
      <c r="B232" s="144"/>
      <c r="C232" s="158" t="s">
        <v>461</v>
      </c>
      <c r="D232" s="158" t="s">
        <v>223</v>
      </c>
      <c r="E232" s="159" t="s">
        <v>462</v>
      </c>
      <c r="F232" s="160" t="s">
        <v>463</v>
      </c>
      <c r="G232" s="161" t="s">
        <v>137</v>
      </c>
      <c r="H232" s="162">
        <v>516.62599999999998</v>
      </c>
      <c r="I232" s="163"/>
      <c r="J232" s="164">
        <f t="shared" si="50"/>
        <v>0</v>
      </c>
      <c r="K232" s="160" t="s">
        <v>144</v>
      </c>
      <c r="L232" s="165"/>
      <c r="M232" s="166"/>
      <c r="N232" s="167" t="s">
        <v>37</v>
      </c>
      <c r="O232" s="58"/>
      <c r="P232" s="154">
        <f t="shared" si="51"/>
        <v>0</v>
      </c>
      <c r="Q232" s="154">
        <v>1.6E-2</v>
      </c>
      <c r="R232" s="154">
        <f t="shared" si="52"/>
        <v>8.2660160000000005</v>
      </c>
      <c r="S232" s="154">
        <v>0</v>
      </c>
      <c r="T232" s="155">
        <f t="shared" si="5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6" t="s">
        <v>227</v>
      </c>
      <c r="AT232" s="156" t="s">
        <v>223</v>
      </c>
      <c r="AU232" s="156" t="s">
        <v>82</v>
      </c>
      <c r="AY232" s="16" t="s">
        <v>131</v>
      </c>
      <c r="BE232" s="157">
        <f t="shared" si="54"/>
        <v>0</v>
      </c>
      <c r="BF232" s="157">
        <f t="shared" si="55"/>
        <v>0</v>
      </c>
      <c r="BG232" s="157">
        <f t="shared" si="56"/>
        <v>0</v>
      </c>
      <c r="BH232" s="157">
        <f t="shared" si="57"/>
        <v>0</v>
      </c>
      <c r="BI232" s="157">
        <f t="shared" si="58"/>
        <v>0</v>
      </c>
      <c r="BJ232" s="16" t="s">
        <v>80</v>
      </c>
      <c r="BK232" s="157">
        <f t="shared" si="59"/>
        <v>0</v>
      </c>
      <c r="BL232" s="16" t="s">
        <v>161</v>
      </c>
      <c r="BM232" s="156" t="s">
        <v>464</v>
      </c>
    </row>
    <row r="233" spans="1:65" s="34" customFormat="1" ht="24.2" customHeight="1">
      <c r="A233" s="30"/>
      <c r="B233" s="144"/>
      <c r="C233" s="145" t="s">
        <v>465</v>
      </c>
      <c r="D233" s="145" t="s">
        <v>134</v>
      </c>
      <c r="E233" s="146" t="s">
        <v>466</v>
      </c>
      <c r="F233" s="147" t="s">
        <v>467</v>
      </c>
      <c r="G233" s="148" t="s">
        <v>137</v>
      </c>
      <c r="H233" s="149">
        <v>6.24</v>
      </c>
      <c r="I233" s="150"/>
      <c r="J233" s="151">
        <f t="shared" si="50"/>
        <v>0</v>
      </c>
      <c r="K233" s="147" t="s">
        <v>153</v>
      </c>
      <c r="L233" s="31"/>
      <c r="M233" s="152"/>
      <c r="N233" s="153" t="s">
        <v>37</v>
      </c>
      <c r="O233" s="58"/>
      <c r="P233" s="154">
        <f t="shared" si="51"/>
        <v>0</v>
      </c>
      <c r="Q233" s="154">
        <v>1.4914100000000001E-3</v>
      </c>
      <c r="R233" s="154">
        <f t="shared" si="52"/>
        <v>9.3063984000000006E-3</v>
      </c>
      <c r="S233" s="154">
        <v>0</v>
      </c>
      <c r="T233" s="155">
        <f t="shared" si="5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6" t="s">
        <v>161</v>
      </c>
      <c r="AT233" s="156" t="s">
        <v>134</v>
      </c>
      <c r="AU233" s="156" t="s">
        <v>82</v>
      </c>
      <c r="AY233" s="16" t="s">
        <v>131</v>
      </c>
      <c r="BE233" s="157">
        <f t="shared" si="54"/>
        <v>0</v>
      </c>
      <c r="BF233" s="157">
        <f t="shared" si="55"/>
        <v>0</v>
      </c>
      <c r="BG233" s="157">
        <f t="shared" si="56"/>
        <v>0</v>
      </c>
      <c r="BH233" s="157">
        <f t="shared" si="57"/>
        <v>0</v>
      </c>
      <c r="BI233" s="157">
        <f t="shared" si="58"/>
        <v>0</v>
      </c>
      <c r="BJ233" s="16" t="s">
        <v>80</v>
      </c>
      <c r="BK233" s="157">
        <f t="shared" si="59"/>
        <v>0</v>
      </c>
      <c r="BL233" s="16" t="s">
        <v>161</v>
      </c>
      <c r="BM233" s="156" t="s">
        <v>468</v>
      </c>
    </row>
    <row r="234" spans="1:65" s="34" customFormat="1" ht="16.5" customHeight="1">
      <c r="A234" s="30"/>
      <c r="B234" s="144"/>
      <c r="C234" s="158" t="s">
        <v>469</v>
      </c>
      <c r="D234" s="158" t="s">
        <v>223</v>
      </c>
      <c r="E234" s="159" t="s">
        <v>470</v>
      </c>
      <c r="F234" s="160" t="s">
        <v>471</v>
      </c>
      <c r="G234" s="161" t="s">
        <v>160</v>
      </c>
      <c r="H234" s="162">
        <v>26</v>
      </c>
      <c r="I234" s="163"/>
      <c r="J234" s="164">
        <f t="shared" si="50"/>
        <v>0</v>
      </c>
      <c r="K234" s="160"/>
      <c r="L234" s="165"/>
      <c r="M234" s="166"/>
      <c r="N234" s="167" t="s">
        <v>37</v>
      </c>
      <c r="O234" s="58"/>
      <c r="P234" s="154">
        <f t="shared" si="51"/>
        <v>0</v>
      </c>
      <c r="Q234" s="154">
        <v>0.01</v>
      </c>
      <c r="R234" s="154">
        <f t="shared" si="52"/>
        <v>0.26</v>
      </c>
      <c r="S234" s="154">
        <v>0</v>
      </c>
      <c r="T234" s="155">
        <f t="shared" si="5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6" t="s">
        <v>227</v>
      </c>
      <c r="AT234" s="156" t="s">
        <v>223</v>
      </c>
      <c r="AU234" s="156" t="s">
        <v>82</v>
      </c>
      <c r="AY234" s="16" t="s">
        <v>131</v>
      </c>
      <c r="BE234" s="157">
        <f t="shared" si="54"/>
        <v>0</v>
      </c>
      <c r="BF234" s="157">
        <f t="shared" si="55"/>
        <v>0</v>
      </c>
      <c r="BG234" s="157">
        <f t="shared" si="56"/>
        <v>0</v>
      </c>
      <c r="BH234" s="157">
        <f t="shared" si="57"/>
        <v>0</v>
      </c>
      <c r="BI234" s="157">
        <f t="shared" si="58"/>
        <v>0</v>
      </c>
      <c r="BJ234" s="16" t="s">
        <v>80</v>
      </c>
      <c r="BK234" s="157">
        <f t="shared" si="59"/>
        <v>0</v>
      </c>
      <c r="BL234" s="16" t="s">
        <v>161</v>
      </c>
      <c r="BM234" s="156" t="s">
        <v>472</v>
      </c>
    </row>
    <row r="235" spans="1:65" s="34" customFormat="1" ht="24.2" customHeight="1">
      <c r="A235" s="30"/>
      <c r="B235" s="144"/>
      <c r="C235" s="145" t="s">
        <v>473</v>
      </c>
      <c r="D235" s="145" t="s">
        <v>134</v>
      </c>
      <c r="E235" s="146" t="s">
        <v>474</v>
      </c>
      <c r="F235" s="147" t="s">
        <v>475</v>
      </c>
      <c r="G235" s="148" t="s">
        <v>192</v>
      </c>
      <c r="H235" s="149">
        <v>26</v>
      </c>
      <c r="I235" s="150"/>
      <c r="J235" s="151">
        <f t="shared" si="50"/>
        <v>0</v>
      </c>
      <c r="K235" s="147" t="s">
        <v>144</v>
      </c>
      <c r="L235" s="31"/>
      <c r="M235" s="152"/>
      <c r="N235" s="153" t="s">
        <v>37</v>
      </c>
      <c r="O235" s="58"/>
      <c r="P235" s="154">
        <f t="shared" si="51"/>
        <v>0</v>
      </c>
      <c r="Q235" s="154">
        <v>2.0000000000000001E-4</v>
      </c>
      <c r="R235" s="154">
        <f t="shared" si="52"/>
        <v>5.2000000000000006E-3</v>
      </c>
      <c r="S235" s="154">
        <v>0</v>
      </c>
      <c r="T235" s="155">
        <f t="shared" si="5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6" t="s">
        <v>161</v>
      </c>
      <c r="AT235" s="156" t="s">
        <v>134</v>
      </c>
      <c r="AU235" s="156" t="s">
        <v>82</v>
      </c>
      <c r="AY235" s="16" t="s">
        <v>131</v>
      </c>
      <c r="BE235" s="157">
        <f t="shared" si="54"/>
        <v>0</v>
      </c>
      <c r="BF235" s="157">
        <f t="shared" si="55"/>
        <v>0</v>
      </c>
      <c r="BG235" s="157">
        <f t="shared" si="56"/>
        <v>0</v>
      </c>
      <c r="BH235" s="157">
        <f t="shared" si="57"/>
        <v>0</v>
      </c>
      <c r="BI235" s="157">
        <f t="shared" si="58"/>
        <v>0</v>
      </c>
      <c r="BJ235" s="16" t="s">
        <v>80</v>
      </c>
      <c r="BK235" s="157">
        <f t="shared" si="59"/>
        <v>0</v>
      </c>
      <c r="BL235" s="16" t="s">
        <v>161</v>
      </c>
      <c r="BM235" s="156" t="s">
        <v>476</v>
      </c>
    </row>
    <row r="236" spans="1:65" s="34" customFormat="1" ht="16.5" customHeight="1">
      <c r="A236" s="30"/>
      <c r="B236" s="144"/>
      <c r="C236" s="158" t="s">
        <v>477</v>
      </c>
      <c r="D236" s="158" t="s">
        <v>223</v>
      </c>
      <c r="E236" s="159" t="s">
        <v>478</v>
      </c>
      <c r="F236" s="160" t="s">
        <v>479</v>
      </c>
      <c r="G236" s="161" t="s">
        <v>192</v>
      </c>
      <c r="H236" s="162">
        <v>28.6</v>
      </c>
      <c r="I236" s="163"/>
      <c r="J236" s="164">
        <f t="shared" si="50"/>
        <v>0</v>
      </c>
      <c r="K236" s="160" t="s">
        <v>144</v>
      </c>
      <c r="L236" s="165"/>
      <c r="M236" s="166"/>
      <c r="N236" s="167" t="s">
        <v>37</v>
      </c>
      <c r="O236" s="58"/>
      <c r="P236" s="154">
        <f t="shared" si="51"/>
        <v>0</v>
      </c>
      <c r="Q236" s="154">
        <v>1.2E-4</v>
      </c>
      <c r="R236" s="154">
        <f t="shared" si="52"/>
        <v>3.4320000000000002E-3</v>
      </c>
      <c r="S236" s="154">
        <v>0</v>
      </c>
      <c r="T236" s="155">
        <f t="shared" si="5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6" t="s">
        <v>227</v>
      </c>
      <c r="AT236" s="156" t="s">
        <v>223</v>
      </c>
      <c r="AU236" s="156" t="s">
        <v>82</v>
      </c>
      <c r="AY236" s="16" t="s">
        <v>131</v>
      </c>
      <c r="BE236" s="157">
        <f t="shared" si="54"/>
        <v>0</v>
      </c>
      <c r="BF236" s="157">
        <f t="shared" si="55"/>
        <v>0</v>
      </c>
      <c r="BG236" s="157">
        <f t="shared" si="56"/>
        <v>0</v>
      </c>
      <c r="BH236" s="157">
        <f t="shared" si="57"/>
        <v>0</v>
      </c>
      <c r="BI236" s="157">
        <f t="shared" si="58"/>
        <v>0</v>
      </c>
      <c r="BJ236" s="16" t="s">
        <v>80</v>
      </c>
      <c r="BK236" s="157">
        <f t="shared" si="59"/>
        <v>0</v>
      </c>
      <c r="BL236" s="16" t="s">
        <v>161</v>
      </c>
      <c r="BM236" s="156" t="s">
        <v>480</v>
      </c>
    </row>
    <row r="237" spans="1:65" s="34" customFormat="1" ht="16.5" customHeight="1">
      <c r="A237" s="30"/>
      <c r="B237" s="144"/>
      <c r="C237" s="145" t="s">
        <v>481</v>
      </c>
      <c r="D237" s="145" t="s">
        <v>134</v>
      </c>
      <c r="E237" s="146" t="s">
        <v>482</v>
      </c>
      <c r="F237" s="147" t="s">
        <v>483</v>
      </c>
      <c r="G237" s="148" t="s">
        <v>192</v>
      </c>
      <c r="H237" s="149">
        <v>324</v>
      </c>
      <c r="I237" s="150"/>
      <c r="J237" s="151">
        <f t="shared" si="50"/>
        <v>0</v>
      </c>
      <c r="K237" s="147" t="s">
        <v>153</v>
      </c>
      <c r="L237" s="31"/>
      <c r="M237" s="152"/>
      <c r="N237" s="153" t="s">
        <v>37</v>
      </c>
      <c r="O237" s="58"/>
      <c r="P237" s="154">
        <f t="shared" si="51"/>
        <v>0</v>
      </c>
      <c r="Q237" s="154">
        <v>9.0000000000000006E-5</v>
      </c>
      <c r="R237" s="154">
        <f t="shared" si="52"/>
        <v>2.9160000000000002E-2</v>
      </c>
      <c r="S237" s="154">
        <v>0</v>
      </c>
      <c r="T237" s="155">
        <f t="shared" si="5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6" t="s">
        <v>161</v>
      </c>
      <c r="AT237" s="156" t="s">
        <v>134</v>
      </c>
      <c r="AU237" s="156" t="s">
        <v>82</v>
      </c>
      <c r="AY237" s="16" t="s">
        <v>131</v>
      </c>
      <c r="BE237" s="157">
        <f t="shared" si="54"/>
        <v>0</v>
      </c>
      <c r="BF237" s="157">
        <f t="shared" si="55"/>
        <v>0</v>
      </c>
      <c r="BG237" s="157">
        <f t="shared" si="56"/>
        <v>0</v>
      </c>
      <c r="BH237" s="157">
        <f t="shared" si="57"/>
        <v>0</v>
      </c>
      <c r="BI237" s="157">
        <f t="shared" si="58"/>
        <v>0</v>
      </c>
      <c r="BJ237" s="16" t="s">
        <v>80</v>
      </c>
      <c r="BK237" s="157">
        <f t="shared" si="59"/>
        <v>0</v>
      </c>
      <c r="BL237" s="16" t="s">
        <v>161</v>
      </c>
      <c r="BM237" s="156" t="s">
        <v>484</v>
      </c>
    </row>
    <row r="238" spans="1:65" s="34" customFormat="1" ht="21.75" customHeight="1">
      <c r="A238" s="30"/>
      <c r="B238" s="144"/>
      <c r="C238" s="145" t="s">
        <v>485</v>
      </c>
      <c r="D238" s="145" t="s">
        <v>134</v>
      </c>
      <c r="E238" s="146" t="s">
        <v>486</v>
      </c>
      <c r="F238" s="147" t="s">
        <v>487</v>
      </c>
      <c r="G238" s="148" t="s">
        <v>160</v>
      </c>
      <c r="H238" s="149">
        <v>78</v>
      </c>
      <c r="I238" s="150"/>
      <c r="J238" s="151">
        <f t="shared" si="50"/>
        <v>0</v>
      </c>
      <c r="K238" s="147" t="s">
        <v>144</v>
      </c>
      <c r="L238" s="31"/>
      <c r="M238" s="152"/>
      <c r="N238" s="153" t="s">
        <v>37</v>
      </c>
      <c r="O238" s="58"/>
      <c r="P238" s="154">
        <f t="shared" si="51"/>
        <v>0</v>
      </c>
      <c r="Q238" s="154">
        <v>0</v>
      </c>
      <c r="R238" s="154">
        <f t="shared" si="52"/>
        <v>0</v>
      </c>
      <c r="S238" s="154">
        <v>0</v>
      </c>
      <c r="T238" s="155">
        <f t="shared" si="5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6" t="s">
        <v>161</v>
      </c>
      <c r="AT238" s="156" t="s">
        <v>134</v>
      </c>
      <c r="AU238" s="156" t="s">
        <v>82</v>
      </c>
      <c r="AY238" s="16" t="s">
        <v>131</v>
      </c>
      <c r="BE238" s="157">
        <f t="shared" si="54"/>
        <v>0</v>
      </c>
      <c r="BF238" s="157">
        <f t="shared" si="55"/>
        <v>0</v>
      </c>
      <c r="BG238" s="157">
        <f t="shared" si="56"/>
        <v>0</v>
      </c>
      <c r="BH238" s="157">
        <f t="shared" si="57"/>
        <v>0</v>
      </c>
      <c r="BI238" s="157">
        <f t="shared" si="58"/>
        <v>0</v>
      </c>
      <c r="BJ238" s="16" t="s">
        <v>80</v>
      </c>
      <c r="BK238" s="157">
        <f t="shared" si="59"/>
        <v>0</v>
      </c>
      <c r="BL238" s="16" t="s">
        <v>161</v>
      </c>
      <c r="BM238" s="156" t="s">
        <v>488</v>
      </c>
    </row>
    <row r="239" spans="1:65" s="34" customFormat="1" ht="16.5" customHeight="1">
      <c r="A239" s="30"/>
      <c r="B239" s="144"/>
      <c r="C239" s="145" t="s">
        <v>489</v>
      </c>
      <c r="D239" s="145" t="s">
        <v>134</v>
      </c>
      <c r="E239" s="146" t="s">
        <v>490</v>
      </c>
      <c r="F239" s="147" t="s">
        <v>491</v>
      </c>
      <c r="G239" s="148" t="s">
        <v>160</v>
      </c>
      <c r="H239" s="149">
        <v>40</v>
      </c>
      <c r="I239" s="150"/>
      <c r="J239" s="151">
        <f t="shared" si="50"/>
        <v>0</v>
      </c>
      <c r="K239" s="147" t="s">
        <v>144</v>
      </c>
      <c r="L239" s="31"/>
      <c r="M239" s="152"/>
      <c r="N239" s="153" t="s">
        <v>37</v>
      </c>
      <c r="O239" s="58"/>
      <c r="P239" s="154">
        <f t="shared" si="51"/>
        <v>0</v>
      </c>
      <c r="Q239" s="154">
        <v>0</v>
      </c>
      <c r="R239" s="154">
        <f t="shared" si="52"/>
        <v>0</v>
      </c>
      <c r="S239" s="154">
        <v>0</v>
      </c>
      <c r="T239" s="155">
        <f t="shared" si="5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6" t="s">
        <v>161</v>
      </c>
      <c r="AT239" s="156" t="s">
        <v>134</v>
      </c>
      <c r="AU239" s="156" t="s">
        <v>82</v>
      </c>
      <c r="AY239" s="16" t="s">
        <v>131</v>
      </c>
      <c r="BE239" s="157">
        <f t="shared" si="54"/>
        <v>0</v>
      </c>
      <c r="BF239" s="157">
        <f t="shared" si="55"/>
        <v>0</v>
      </c>
      <c r="BG239" s="157">
        <f t="shared" si="56"/>
        <v>0</v>
      </c>
      <c r="BH239" s="157">
        <f t="shared" si="57"/>
        <v>0</v>
      </c>
      <c r="BI239" s="157">
        <f t="shared" si="58"/>
        <v>0</v>
      </c>
      <c r="BJ239" s="16" t="s">
        <v>80</v>
      </c>
      <c r="BK239" s="157">
        <f t="shared" si="59"/>
        <v>0</v>
      </c>
      <c r="BL239" s="16" t="s">
        <v>161</v>
      </c>
      <c r="BM239" s="156" t="s">
        <v>492</v>
      </c>
    </row>
    <row r="240" spans="1:65" s="34" customFormat="1" ht="24.2" customHeight="1">
      <c r="A240" s="30"/>
      <c r="B240" s="144"/>
      <c r="C240" s="145" t="s">
        <v>493</v>
      </c>
      <c r="D240" s="145" t="s">
        <v>134</v>
      </c>
      <c r="E240" s="146" t="s">
        <v>494</v>
      </c>
      <c r="F240" s="147" t="s">
        <v>495</v>
      </c>
      <c r="G240" s="148" t="s">
        <v>231</v>
      </c>
      <c r="H240" s="168"/>
      <c r="I240" s="150"/>
      <c r="J240" s="151">
        <f t="shared" si="50"/>
        <v>0</v>
      </c>
      <c r="K240" s="147" t="s">
        <v>144</v>
      </c>
      <c r="L240" s="31"/>
      <c r="M240" s="152"/>
      <c r="N240" s="153" t="s">
        <v>37</v>
      </c>
      <c r="O240" s="58"/>
      <c r="P240" s="154">
        <f t="shared" si="51"/>
        <v>0</v>
      </c>
      <c r="Q240" s="154">
        <v>0</v>
      </c>
      <c r="R240" s="154">
        <f t="shared" si="52"/>
        <v>0</v>
      </c>
      <c r="S240" s="154">
        <v>0</v>
      </c>
      <c r="T240" s="155">
        <f t="shared" si="5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6" t="s">
        <v>161</v>
      </c>
      <c r="AT240" s="156" t="s">
        <v>134</v>
      </c>
      <c r="AU240" s="156" t="s">
        <v>82</v>
      </c>
      <c r="AY240" s="16" t="s">
        <v>131</v>
      </c>
      <c r="BE240" s="157">
        <f t="shared" si="54"/>
        <v>0</v>
      </c>
      <c r="BF240" s="157">
        <f t="shared" si="55"/>
        <v>0</v>
      </c>
      <c r="BG240" s="157">
        <f t="shared" si="56"/>
        <v>0</v>
      </c>
      <c r="BH240" s="157">
        <f t="shared" si="57"/>
        <v>0</v>
      </c>
      <c r="BI240" s="157">
        <f t="shared" si="58"/>
        <v>0</v>
      </c>
      <c r="BJ240" s="16" t="s">
        <v>80</v>
      </c>
      <c r="BK240" s="157">
        <f t="shared" si="59"/>
        <v>0</v>
      </c>
      <c r="BL240" s="16" t="s">
        <v>161</v>
      </c>
      <c r="BM240" s="156" t="s">
        <v>496</v>
      </c>
    </row>
    <row r="241" spans="1:65" s="130" customFormat="1" ht="22.9" customHeight="1">
      <c r="B241" s="131"/>
      <c r="D241" s="132" t="s">
        <v>71</v>
      </c>
      <c r="E241" s="142" t="s">
        <v>497</v>
      </c>
      <c r="F241" s="142" t="s">
        <v>498</v>
      </c>
      <c r="I241" s="134"/>
      <c r="J241" s="143">
        <f>BK241</f>
        <v>0</v>
      </c>
      <c r="L241" s="131"/>
      <c r="M241" s="136"/>
      <c r="N241" s="137"/>
      <c r="O241" s="137"/>
      <c r="P241" s="138">
        <f>P242</f>
        <v>0</v>
      </c>
      <c r="Q241" s="137"/>
      <c r="R241" s="138">
        <f>R242</f>
        <v>0</v>
      </c>
      <c r="S241" s="137"/>
      <c r="T241" s="139">
        <f>T242</f>
        <v>0</v>
      </c>
      <c r="AR241" s="132" t="s">
        <v>82</v>
      </c>
      <c r="AT241" s="140" t="s">
        <v>71</v>
      </c>
      <c r="AU241" s="140" t="s">
        <v>80</v>
      </c>
      <c r="AY241" s="132" t="s">
        <v>131</v>
      </c>
      <c r="BK241" s="141">
        <f>BK242</f>
        <v>0</v>
      </c>
    </row>
    <row r="242" spans="1:65" s="34" customFormat="1" ht="21.75" customHeight="1">
      <c r="A242" s="30"/>
      <c r="B242" s="144"/>
      <c r="C242" s="145" t="s">
        <v>499</v>
      </c>
      <c r="D242" s="145" t="s">
        <v>134</v>
      </c>
      <c r="E242" s="146" t="s">
        <v>500</v>
      </c>
      <c r="F242" s="147" t="s">
        <v>501</v>
      </c>
      <c r="G242" s="148" t="s">
        <v>160</v>
      </c>
      <c r="H242" s="149">
        <v>27</v>
      </c>
      <c r="I242" s="150"/>
      <c r="J242" s="151">
        <f>ROUND(I242*H242,2)</f>
        <v>0</v>
      </c>
      <c r="K242" s="147"/>
      <c r="L242" s="31"/>
      <c r="M242" s="152"/>
      <c r="N242" s="153" t="s">
        <v>37</v>
      </c>
      <c r="O242" s="58"/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6" t="s">
        <v>161</v>
      </c>
      <c r="AT242" s="156" t="s">
        <v>134</v>
      </c>
      <c r="AU242" s="156" t="s">
        <v>82</v>
      </c>
      <c r="AY242" s="16" t="s">
        <v>131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6" t="s">
        <v>80</v>
      </c>
      <c r="BK242" s="157">
        <f>ROUND(I242*H242,2)</f>
        <v>0</v>
      </c>
      <c r="BL242" s="16" t="s">
        <v>161</v>
      </c>
      <c r="BM242" s="156" t="s">
        <v>502</v>
      </c>
    </row>
    <row r="243" spans="1:65" s="130" customFormat="1" ht="22.9" customHeight="1">
      <c r="B243" s="131"/>
      <c r="D243" s="132" t="s">
        <v>71</v>
      </c>
      <c r="E243" s="142" t="s">
        <v>503</v>
      </c>
      <c r="F243" s="142" t="s">
        <v>504</v>
      </c>
      <c r="I243" s="134"/>
      <c r="J243" s="143">
        <f>BK243</f>
        <v>0</v>
      </c>
      <c r="L243" s="131"/>
      <c r="M243" s="136"/>
      <c r="N243" s="137"/>
      <c r="O243" s="137"/>
      <c r="P243" s="138">
        <f>SUM(P244:P246)</f>
        <v>0</v>
      </c>
      <c r="Q243" s="137"/>
      <c r="R243" s="138">
        <f>SUM(R244:R246)</f>
        <v>0.25831698399999997</v>
      </c>
      <c r="S243" s="137"/>
      <c r="T243" s="139">
        <f>SUM(T244:T246)</f>
        <v>0</v>
      </c>
      <c r="AR243" s="132" t="s">
        <v>82</v>
      </c>
      <c r="AT243" s="140" t="s">
        <v>71</v>
      </c>
      <c r="AU243" s="140" t="s">
        <v>80</v>
      </c>
      <c r="AY243" s="132" t="s">
        <v>131</v>
      </c>
      <c r="BK243" s="141">
        <f>SUM(BK244:BK246)</f>
        <v>0</v>
      </c>
    </row>
    <row r="244" spans="1:65" s="34" customFormat="1" ht="24.2" customHeight="1">
      <c r="A244" s="30"/>
      <c r="B244" s="144"/>
      <c r="C244" s="145" t="s">
        <v>505</v>
      </c>
      <c r="D244" s="145" t="s">
        <v>134</v>
      </c>
      <c r="E244" s="146" t="s">
        <v>506</v>
      </c>
      <c r="F244" s="147" t="s">
        <v>507</v>
      </c>
      <c r="G244" s="148" t="s">
        <v>137</v>
      </c>
      <c r="H244" s="149">
        <v>508.49799999999999</v>
      </c>
      <c r="I244" s="150"/>
      <c r="J244" s="151">
        <f>ROUND(I244*H244,2)</f>
        <v>0</v>
      </c>
      <c r="K244" s="147" t="s">
        <v>153</v>
      </c>
      <c r="L244" s="31"/>
      <c r="M244" s="152"/>
      <c r="N244" s="153" t="s">
        <v>37</v>
      </c>
      <c r="O244" s="58"/>
      <c r="P244" s="154">
        <f>O244*H244</f>
        <v>0</v>
      </c>
      <c r="Q244" s="154">
        <v>0</v>
      </c>
      <c r="R244" s="154">
        <f>Q244*H244</f>
        <v>0</v>
      </c>
      <c r="S244" s="154">
        <v>0</v>
      </c>
      <c r="T244" s="15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6" t="s">
        <v>161</v>
      </c>
      <c r="AT244" s="156" t="s">
        <v>134</v>
      </c>
      <c r="AU244" s="156" t="s">
        <v>82</v>
      </c>
      <c r="AY244" s="16" t="s">
        <v>131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6" t="s">
        <v>80</v>
      </c>
      <c r="BK244" s="157">
        <f>ROUND(I244*H244,2)</f>
        <v>0</v>
      </c>
      <c r="BL244" s="16" t="s">
        <v>161</v>
      </c>
      <c r="BM244" s="156" t="s">
        <v>508</v>
      </c>
    </row>
    <row r="245" spans="1:65" s="34" customFormat="1" ht="33" customHeight="1">
      <c r="A245" s="30"/>
      <c r="B245" s="144"/>
      <c r="C245" s="145" t="s">
        <v>509</v>
      </c>
      <c r="D245" s="145" t="s">
        <v>134</v>
      </c>
      <c r="E245" s="146" t="s">
        <v>510</v>
      </c>
      <c r="F245" s="147" t="s">
        <v>511</v>
      </c>
      <c r="G245" s="148" t="s">
        <v>137</v>
      </c>
      <c r="H245" s="149">
        <v>508.49799999999999</v>
      </c>
      <c r="I245" s="150"/>
      <c r="J245" s="151">
        <f>ROUND(I245*H245,2)</f>
        <v>0</v>
      </c>
      <c r="K245" s="147" t="s">
        <v>153</v>
      </c>
      <c r="L245" s="31"/>
      <c r="M245" s="152"/>
      <c r="N245" s="153" t="s">
        <v>37</v>
      </c>
      <c r="O245" s="58"/>
      <c r="P245" s="154">
        <f>O245*H245</f>
        <v>0</v>
      </c>
      <c r="Q245" s="154">
        <v>2.0799999999999999E-4</v>
      </c>
      <c r="R245" s="154">
        <f>Q245*H245</f>
        <v>0.105767584</v>
      </c>
      <c r="S245" s="154">
        <v>0</v>
      </c>
      <c r="T245" s="155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6" t="s">
        <v>161</v>
      </c>
      <c r="AT245" s="156" t="s">
        <v>134</v>
      </c>
      <c r="AU245" s="156" t="s">
        <v>82</v>
      </c>
      <c r="AY245" s="16" t="s">
        <v>131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6" t="s">
        <v>80</v>
      </c>
      <c r="BK245" s="157">
        <f>ROUND(I245*H245,2)</f>
        <v>0</v>
      </c>
      <c r="BL245" s="16" t="s">
        <v>161</v>
      </c>
      <c r="BM245" s="156" t="s">
        <v>512</v>
      </c>
    </row>
    <row r="246" spans="1:65" s="34" customFormat="1" ht="33" customHeight="1">
      <c r="A246" s="30"/>
      <c r="B246" s="144"/>
      <c r="C246" s="145" t="s">
        <v>513</v>
      </c>
      <c r="D246" s="145" t="s">
        <v>134</v>
      </c>
      <c r="E246" s="146" t="s">
        <v>514</v>
      </c>
      <c r="F246" s="147" t="s">
        <v>515</v>
      </c>
      <c r="G246" s="148" t="s">
        <v>137</v>
      </c>
      <c r="H246" s="149">
        <v>508.49799999999999</v>
      </c>
      <c r="I246" s="150"/>
      <c r="J246" s="151">
        <f>ROUND(I246*H246,2)</f>
        <v>0</v>
      </c>
      <c r="K246" s="147" t="s">
        <v>144</v>
      </c>
      <c r="L246" s="31"/>
      <c r="M246" s="152"/>
      <c r="N246" s="153" t="s">
        <v>37</v>
      </c>
      <c r="O246" s="58"/>
      <c r="P246" s="154">
        <f>O246*H246</f>
        <v>0</v>
      </c>
      <c r="Q246" s="154">
        <v>2.9999999999999997E-4</v>
      </c>
      <c r="R246" s="154">
        <f>Q246*H246</f>
        <v>0.15254939999999997</v>
      </c>
      <c r="S246" s="154">
        <v>0</v>
      </c>
      <c r="T246" s="15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6" t="s">
        <v>161</v>
      </c>
      <c r="AT246" s="156" t="s">
        <v>134</v>
      </c>
      <c r="AU246" s="156" t="s">
        <v>82</v>
      </c>
      <c r="AY246" s="16" t="s">
        <v>131</v>
      </c>
      <c r="BE246" s="157">
        <f>IF(N246="základní",J246,0)</f>
        <v>0</v>
      </c>
      <c r="BF246" s="157">
        <f>IF(N246="snížená",J246,0)</f>
        <v>0</v>
      </c>
      <c r="BG246" s="157">
        <f>IF(N246="zákl. přenesená",J246,0)</f>
        <v>0</v>
      </c>
      <c r="BH246" s="157">
        <f>IF(N246="sníž. přenesená",J246,0)</f>
        <v>0</v>
      </c>
      <c r="BI246" s="157">
        <f>IF(N246="nulová",J246,0)</f>
        <v>0</v>
      </c>
      <c r="BJ246" s="16" t="s">
        <v>80</v>
      </c>
      <c r="BK246" s="157">
        <f>ROUND(I246*H246,2)</f>
        <v>0</v>
      </c>
      <c r="BL246" s="16" t="s">
        <v>161</v>
      </c>
      <c r="BM246" s="156" t="s">
        <v>516</v>
      </c>
    </row>
    <row r="247" spans="1:65" s="130" customFormat="1" ht="22.9" customHeight="1">
      <c r="B247" s="131"/>
      <c r="D247" s="132" t="s">
        <v>71</v>
      </c>
      <c r="E247" s="142" t="s">
        <v>517</v>
      </c>
      <c r="F247" s="142" t="s">
        <v>518</v>
      </c>
      <c r="I247" s="134"/>
      <c r="J247" s="143">
        <f>BK247</f>
        <v>0</v>
      </c>
      <c r="L247" s="131"/>
      <c r="M247" s="136"/>
      <c r="N247" s="137"/>
      <c r="O247" s="137"/>
      <c r="P247" s="138">
        <f>P248</f>
        <v>0</v>
      </c>
      <c r="Q247" s="137"/>
      <c r="R247" s="138">
        <f>R248</f>
        <v>0</v>
      </c>
      <c r="S247" s="137"/>
      <c r="T247" s="139">
        <f>T248</f>
        <v>0</v>
      </c>
      <c r="AR247" s="132" t="s">
        <v>138</v>
      </c>
      <c r="AT247" s="140" t="s">
        <v>71</v>
      </c>
      <c r="AU247" s="140" t="s">
        <v>80</v>
      </c>
      <c r="AY247" s="132" t="s">
        <v>131</v>
      </c>
      <c r="BK247" s="141">
        <f>BK248</f>
        <v>0</v>
      </c>
    </row>
    <row r="248" spans="1:65" s="34" customFormat="1" ht="33" customHeight="1">
      <c r="A248" s="30"/>
      <c r="B248" s="144"/>
      <c r="C248" s="145" t="s">
        <v>414</v>
      </c>
      <c r="D248" s="145" t="s">
        <v>134</v>
      </c>
      <c r="E248" s="146" t="s">
        <v>519</v>
      </c>
      <c r="F248" s="147" t="s">
        <v>520</v>
      </c>
      <c r="G248" s="148" t="s">
        <v>521</v>
      </c>
      <c r="H248" s="149">
        <v>160</v>
      </c>
      <c r="I248" s="150"/>
      <c r="J248" s="151">
        <f>ROUND(I248*H248,2)</f>
        <v>0</v>
      </c>
      <c r="K248" s="147"/>
      <c r="L248" s="31"/>
      <c r="M248" s="152"/>
      <c r="N248" s="153" t="s">
        <v>37</v>
      </c>
      <c r="O248" s="58"/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6" t="s">
        <v>522</v>
      </c>
      <c r="AT248" s="156" t="s">
        <v>134</v>
      </c>
      <c r="AU248" s="156" t="s">
        <v>82</v>
      </c>
      <c r="AY248" s="16" t="s">
        <v>131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6" t="s">
        <v>80</v>
      </c>
      <c r="BK248" s="157">
        <f>ROUND(I248*H248,2)</f>
        <v>0</v>
      </c>
      <c r="BL248" s="16" t="s">
        <v>522</v>
      </c>
      <c r="BM248" s="156" t="s">
        <v>523</v>
      </c>
    </row>
    <row r="249" spans="1:65" s="130" customFormat="1" ht="25.9" customHeight="1">
      <c r="B249" s="131"/>
      <c r="D249" s="132" t="s">
        <v>71</v>
      </c>
      <c r="E249" s="133" t="s">
        <v>223</v>
      </c>
      <c r="F249" s="133" t="s">
        <v>524</v>
      </c>
      <c r="I249" s="134"/>
      <c r="J249" s="135">
        <f>BK249</f>
        <v>0</v>
      </c>
      <c r="L249" s="131"/>
      <c r="M249" s="136"/>
      <c r="N249" s="137"/>
      <c r="O249" s="137"/>
      <c r="P249" s="138">
        <f>P250</f>
        <v>0</v>
      </c>
      <c r="Q249" s="137"/>
      <c r="R249" s="138">
        <f>R250</f>
        <v>0</v>
      </c>
      <c r="S249" s="137"/>
      <c r="T249" s="139">
        <f>T250</f>
        <v>0</v>
      </c>
      <c r="AR249" s="132" t="s">
        <v>132</v>
      </c>
      <c r="AT249" s="140" t="s">
        <v>71</v>
      </c>
      <c r="AU249" s="140" t="s">
        <v>72</v>
      </c>
      <c r="AY249" s="132" t="s">
        <v>131</v>
      </c>
      <c r="BK249" s="141">
        <f>BK250</f>
        <v>0</v>
      </c>
    </row>
    <row r="250" spans="1:65" s="130" customFormat="1" ht="22.9" customHeight="1">
      <c r="B250" s="131"/>
      <c r="D250" s="132" t="s">
        <v>71</v>
      </c>
      <c r="E250" s="142" t="s">
        <v>525</v>
      </c>
      <c r="F250" s="142" t="s">
        <v>526</v>
      </c>
      <c r="I250" s="134"/>
      <c r="J250" s="143">
        <f>BK250</f>
        <v>0</v>
      </c>
      <c r="L250" s="131"/>
      <c r="M250" s="136"/>
      <c r="N250" s="137"/>
      <c r="O250" s="137"/>
      <c r="P250" s="138">
        <f>SUM(P251:P266)</f>
        <v>0</v>
      </c>
      <c r="Q250" s="137"/>
      <c r="R250" s="138">
        <f>SUM(R251:R266)</f>
        <v>0</v>
      </c>
      <c r="S250" s="137"/>
      <c r="T250" s="139">
        <f>SUM(T251:T266)</f>
        <v>0</v>
      </c>
      <c r="AR250" s="132" t="s">
        <v>132</v>
      </c>
      <c r="AT250" s="140" t="s">
        <v>71</v>
      </c>
      <c r="AU250" s="140" t="s">
        <v>80</v>
      </c>
      <c r="AY250" s="132" t="s">
        <v>131</v>
      </c>
      <c r="BK250" s="141">
        <f>SUM(BK251:BK266)</f>
        <v>0</v>
      </c>
    </row>
    <row r="251" spans="1:65" s="34" customFormat="1" ht="24.2" customHeight="1">
      <c r="A251" s="30"/>
      <c r="B251" s="144"/>
      <c r="C251" s="145" t="s">
        <v>527</v>
      </c>
      <c r="D251" s="145" t="s">
        <v>134</v>
      </c>
      <c r="E251" s="146" t="s">
        <v>528</v>
      </c>
      <c r="F251" s="147" t="s">
        <v>529</v>
      </c>
      <c r="G251" s="148" t="s">
        <v>160</v>
      </c>
      <c r="H251" s="149">
        <v>28</v>
      </c>
      <c r="I251" s="150"/>
      <c r="J251" s="151">
        <f t="shared" ref="J251:J266" si="60">ROUND(I251*H251,2)</f>
        <v>0</v>
      </c>
      <c r="K251" s="147"/>
      <c r="L251" s="31"/>
      <c r="M251" s="152"/>
      <c r="N251" s="153" t="s">
        <v>37</v>
      </c>
      <c r="O251" s="58"/>
      <c r="P251" s="154">
        <f t="shared" ref="P251:P266" si="61">O251*H251</f>
        <v>0</v>
      </c>
      <c r="Q251" s="154">
        <v>0</v>
      </c>
      <c r="R251" s="154">
        <f t="shared" ref="R251:R266" si="62">Q251*H251</f>
        <v>0</v>
      </c>
      <c r="S251" s="154">
        <v>0</v>
      </c>
      <c r="T251" s="155">
        <f t="shared" ref="T251:T266" si="63"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6" t="s">
        <v>138</v>
      </c>
      <c r="AT251" s="156" t="s">
        <v>134</v>
      </c>
      <c r="AU251" s="156" t="s">
        <v>82</v>
      </c>
      <c r="AY251" s="16" t="s">
        <v>131</v>
      </c>
      <c r="BE251" s="157">
        <f t="shared" ref="BE251:BE266" si="64">IF(N251="základní",J251,0)</f>
        <v>0</v>
      </c>
      <c r="BF251" s="157">
        <f t="shared" ref="BF251:BF266" si="65">IF(N251="snížená",J251,0)</f>
        <v>0</v>
      </c>
      <c r="BG251" s="157">
        <f t="shared" ref="BG251:BG266" si="66">IF(N251="zákl. přenesená",J251,0)</f>
        <v>0</v>
      </c>
      <c r="BH251" s="157">
        <f t="shared" ref="BH251:BH266" si="67">IF(N251="sníž. přenesená",J251,0)</f>
        <v>0</v>
      </c>
      <c r="BI251" s="157">
        <f t="shared" ref="BI251:BI266" si="68">IF(N251="nulová",J251,0)</f>
        <v>0</v>
      </c>
      <c r="BJ251" s="16" t="s">
        <v>80</v>
      </c>
      <c r="BK251" s="157">
        <f t="shared" ref="BK251:BK266" si="69">ROUND(I251*H251,2)</f>
        <v>0</v>
      </c>
      <c r="BL251" s="16" t="s">
        <v>138</v>
      </c>
      <c r="BM251" s="156" t="s">
        <v>530</v>
      </c>
    </row>
    <row r="252" spans="1:65" s="34" customFormat="1" ht="24.2" customHeight="1">
      <c r="A252" s="30"/>
      <c r="B252" s="144"/>
      <c r="C252" s="145" t="s">
        <v>426</v>
      </c>
      <c r="D252" s="145" t="s">
        <v>134</v>
      </c>
      <c r="E252" s="146" t="s">
        <v>531</v>
      </c>
      <c r="F252" s="147" t="s">
        <v>532</v>
      </c>
      <c r="G252" s="148" t="s">
        <v>160</v>
      </c>
      <c r="H252" s="149">
        <v>8</v>
      </c>
      <c r="I252" s="150"/>
      <c r="J252" s="151">
        <f t="shared" si="60"/>
        <v>0</v>
      </c>
      <c r="K252" s="147"/>
      <c r="L252" s="31"/>
      <c r="M252" s="152"/>
      <c r="N252" s="153" t="s">
        <v>37</v>
      </c>
      <c r="O252" s="58"/>
      <c r="P252" s="154">
        <f t="shared" si="61"/>
        <v>0</v>
      </c>
      <c r="Q252" s="154">
        <v>0</v>
      </c>
      <c r="R252" s="154">
        <f t="shared" si="62"/>
        <v>0</v>
      </c>
      <c r="S252" s="154">
        <v>0</v>
      </c>
      <c r="T252" s="155">
        <f t="shared" si="6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6" t="s">
        <v>138</v>
      </c>
      <c r="AT252" s="156" t="s">
        <v>134</v>
      </c>
      <c r="AU252" s="156" t="s">
        <v>82</v>
      </c>
      <c r="AY252" s="16" t="s">
        <v>131</v>
      </c>
      <c r="BE252" s="157">
        <f t="shared" si="64"/>
        <v>0</v>
      </c>
      <c r="BF252" s="157">
        <f t="shared" si="65"/>
        <v>0</v>
      </c>
      <c r="BG252" s="157">
        <f t="shared" si="66"/>
        <v>0</v>
      </c>
      <c r="BH252" s="157">
        <f t="shared" si="67"/>
        <v>0</v>
      </c>
      <c r="BI252" s="157">
        <f t="shared" si="68"/>
        <v>0</v>
      </c>
      <c r="BJ252" s="16" t="s">
        <v>80</v>
      </c>
      <c r="BK252" s="157">
        <f t="shared" si="69"/>
        <v>0</v>
      </c>
      <c r="BL252" s="16" t="s">
        <v>138</v>
      </c>
      <c r="BM252" s="156" t="s">
        <v>533</v>
      </c>
    </row>
    <row r="253" spans="1:65" s="34" customFormat="1" ht="24.2" customHeight="1">
      <c r="A253" s="30"/>
      <c r="B253" s="144"/>
      <c r="C253" s="145" t="s">
        <v>534</v>
      </c>
      <c r="D253" s="145" t="s">
        <v>134</v>
      </c>
      <c r="E253" s="146" t="s">
        <v>535</v>
      </c>
      <c r="F253" s="147" t="s">
        <v>536</v>
      </c>
      <c r="G253" s="148" t="s">
        <v>537</v>
      </c>
      <c r="H253" s="149">
        <v>7</v>
      </c>
      <c r="I253" s="150"/>
      <c r="J253" s="151">
        <f t="shared" si="60"/>
        <v>0</v>
      </c>
      <c r="K253" s="147"/>
      <c r="L253" s="31"/>
      <c r="M253" s="152"/>
      <c r="N253" s="153" t="s">
        <v>37</v>
      </c>
      <c r="O253" s="58"/>
      <c r="P253" s="154">
        <f t="shared" si="61"/>
        <v>0</v>
      </c>
      <c r="Q253" s="154">
        <v>0</v>
      </c>
      <c r="R253" s="154">
        <f t="shared" si="62"/>
        <v>0</v>
      </c>
      <c r="S253" s="154">
        <v>0</v>
      </c>
      <c r="T253" s="155">
        <f t="shared" si="6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6" t="s">
        <v>138</v>
      </c>
      <c r="AT253" s="156" t="s">
        <v>134</v>
      </c>
      <c r="AU253" s="156" t="s">
        <v>82</v>
      </c>
      <c r="AY253" s="16" t="s">
        <v>131</v>
      </c>
      <c r="BE253" s="157">
        <f t="shared" si="64"/>
        <v>0</v>
      </c>
      <c r="BF253" s="157">
        <f t="shared" si="65"/>
        <v>0</v>
      </c>
      <c r="BG253" s="157">
        <f t="shared" si="66"/>
        <v>0</v>
      </c>
      <c r="BH253" s="157">
        <f t="shared" si="67"/>
        <v>0</v>
      </c>
      <c r="BI253" s="157">
        <f t="shared" si="68"/>
        <v>0</v>
      </c>
      <c r="BJ253" s="16" t="s">
        <v>80</v>
      </c>
      <c r="BK253" s="157">
        <f t="shared" si="69"/>
        <v>0</v>
      </c>
      <c r="BL253" s="16" t="s">
        <v>138</v>
      </c>
      <c r="BM253" s="156" t="s">
        <v>538</v>
      </c>
    </row>
    <row r="254" spans="1:65" s="34" customFormat="1" ht="24.2" customHeight="1">
      <c r="A254" s="30"/>
      <c r="B254" s="144"/>
      <c r="C254" s="145" t="s">
        <v>539</v>
      </c>
      <c r="D254" s="145" t="s">
        <v>134</v>
      </c>
      <c r="E254" s="146" t="s">
        <v>540</v>
      </c>
      <c r="F254" s="147" t="s">
        <v>541</v>
      </c>
      <c r="G254" s="148" t="s">
        <v>160</v>
      </c>
      <c r="H254" s="149">
        <v>168</v>
      </c>
      <c r="I254" s="150"/>
      <c r="J254" s="151">
        <f t="shared" si="60"/>
        <v>0</v>
      </c>
      <c r="K254" s="147"/>
      <c r="L254" s="31"/>
      <c r="M254" s="152"/>
      <c r="N254" s="153" t="s">
        <v>37</v>
      </c>
      <c r="O254" s="58"/>
      <c r="P254" s="154">
        <f t="shared" si="61"/>
        <v>0</v>
      </c>
      <c r="Q254" s="154">
        <v>0</v>
      </c>
      <c r="R254" s="154">
        <f t="shared" si="62"/>
        <v>0</v>
      </c>
      <c r="S254" s="154">
        <v>0</v>
      </c>
      <c r="T254" s="155">
        <f t="shared" si="6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6" t="s">
        <v>138</v>
      </c>
      <c r="AT254" s="156" t="s">
        <v>134</v>
      </c>
      <c r="AU254" s="156" t="s">
        <v>82</v>
      </c>
      <c r="AY254" s="16" t="s">
        <v>131</v>
      </c>
      <c r="BE254" s="157">
        <f t="shared" si="64"/>
        <v>0</v>
      </c>
      <c r="BF254" s="157">
        <f t="shared" si="65"/>
        <v>0</v>
      </c>
      <c r="BG254" s="157">
        <f t="shared" si="66"/>
        <v>0</v>
      </c>
      <c r="BH254" s="157">
        <f t="shared" si="67"/>
        <v>0</v>
      </c>
      <c r="BI254" s="157">
        <f t="shared" si="68"/>
        <v>0</v>
      </c>
      <c r="BJ254" s="16" t="s">
        <v>80</v>
      </c>
      <c r="BK254" s="157">
        <f t="shared" si="69"/>
        <v>0</v>
      </c>
      <c r="BL254" s="16" t="s">
        <v>138</v>
      </c>
      <c r="BM254" s="156" t="s">
        <v>542</v>
      </c>
    </row>
    <row r="255" spans="1:65" s="34" customFormat="1" ht="24.2" customHeight="1">
      <c r="A255" s="30"/>
      <c r="B255" s="144"/>
      <c r="C255" s="145" t="s">
        <v>543</v>
      </c>
      <c r="D255" s="145" t="s">
        <v>134</v>
      </c>
      <c r="E255" s="146" t="s">
        <v>544</v>
      </c>
      <c r="F255" s="147" t="s">
        <v>545</v>
      </c>
      <c r="G255" s="148" t="s">
        <v>192</v>
      </c>
      <c r="H255" s="149">
        <v>35</v>
      </c>
      <c r="I255" s="150"/>
      <c r="J255" s="151">
        <f t="shared" si="60"/>
        <v>0</v>
      </c>
      <c r="K255" s="147"/>
      <c r="L255" s="31"/>
      <c r="M255" s="152"/>
      <c r="N255" s="153" t="s">
        <v>37</v>
      </c>
      <c r="O255" s="58"/>
      <c r="P255" s="154">
        <f t="shared" si="61"/>
        <v>0</v>
      </c>
      <c r="Q255" s="154">
        <v>0</v>
      </c>
      <c r="R255" s="154">
        <f t="shared" si="62"/>
        <v>0</v>
      </c>
      <c r="S255" s="154">
        <v>0</v>
      </c>
      <c r="T255" s="155">
        <f t="shared" si="6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6" t="s">
        <v>138</v>
      </c>
      <c r="AT255" s="156" t="s">
        <v>134</v>
      </c>
      <c r="AU255" s="156" t="s">
        <v>82</v>
      </c>
      <c r="AY255" s="16" t="s">
        <v>131</v>
      </c>
      <c r="BE255" s="157">
        <f t="shared" si="64"/>
        <v>0</v>
      </c>
      <c r="BF255" s="157">
        <f t="shared" si="65"/>
        <v>0</v>
      </c>
      <c r="BG255" s="157">
        <f t="shared" si="66"/>
        <v>0</v>
      </c>
      <c r="BH255" s="157">
        <f t="shared" si="67"/>
        <v>0</v>
      </c>
      <c r="BI255" s="157">
        <f t="shared" si="68"/>
        <v>0</v>
      </c>
      <c r="BJ255" s="16" t="s">
        <v>80</v>
      </c>
      <c r="BK255" s="157">
        <f t="shared" si="69"/>
        <v>0</v>
      </c>
      <c r="BL255" s="16" t="s">
        <v>138</v>
      </c>
      <c r="BM255" s="156" t="s">
        <v>546</v>
      </c>
    </row>
    <row r="256" spans="1:65" s="34" customFormat="1" ht="24.2" customHeight="1">
      <c r="A256" s="30"/>
      <c r="B256" s="144"/>
      <c r="C256" s="145" t="s">
        <v>547</v>
      </c>
      <c r="D256" s="145" t="s">
        <v>134</v>
      </c>
      <c r="E256" s="146" t="s">
        <v>548</v>
      </c>
      <c r="F256" s="147" t="s">
        <v>549</v>
      </c>
      <c r="G256" s="148" t="s">
        <v>192</v>
      </c>
      <c r="H256" s="149">
        <v>35</v>
      </c>
      <c r="I256" s="150"/>
      <c r="J256" s="151">
        <f t="shared" si="60"/>
        <v>0</v>
      </c>
      <c r="K256" s="147"/>
      <c r="L256" s="31"/>
      <c r="M256" s="152"/>
      <c r="N256" s="153" t="s">
        <v>37</v>
      </c>
      <c r="O256" s="58"/>
      <c r="P256" s="154">
        <f t="shared" si="61"/>
        <v>0</v>
      </c>
      <c r="Q256" s="154">
        <v>0</v>
      </c>
      <c r="R256" s="154">
        <f t="shared" si="62"/>
        <v>0</v>
      </c>
      <c r="S256" s="154">
        <v>0</v>
      </c>
      <c r="T256" s="155">
        <f t="shared" si="6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6" t="s">
        <v>138</v>
      </c>
      <c r="AT256" s="156" t="s">
        <v>134</v>
      </c>
      <c r="AU256" s="156" t="s">
        <v>82</v>
      </c>
      <c r="AY256" s="16" t="s">
        <v>131</v>
      </c>
      <c r="BE256" s="157">
        <f t="shared" si="64"/>
        <v>0</v>
      </c>
      <c r="BF256" s="157">
        <f t="shared" si="65"/>
        <v>0</v>
      </c>
      <c r="BG256" s="157">
        <f t="shared" si="66"/>
        <v>0</v>
      </c>
      <c r="BH256" s="157">
        <f t="shared" si="67"/>
        <v>0</v>
      </c>
      <c r="BI256" s="157">
        <f t="shared" si="68"/>
        <v>0</v>
      </c>
      <c r="BJ256" s="16" t="s">
        <v>80</v>
      </c>
      <c r="BK256" s="157">
        <f t="shared" si="69"/>
        <v>0</v>
      </c>
      <c r="BL256" s="16" t="s">
        <v>138</v>
      </c>
      <c r="BM256" s="156" t="s">
        <v>550</v>
      </c>
    </row>
    <row r="257" spans="1:65" s="34" customFormat="1" ht="24.2" customHeight="1">
      <c r="A257" s="30"/>
      <c r="B257" s="144"/>
      <c r="C257" s="145" t="s">
        <v>551</v>
      </c>
      <c r="D257" s="145" t="s">
        <v>134</v>
      </c>
      <c r="E257" s="146" t="s">
        <v>552</v>
      </c>
      <c r="F257" s="147" t="s">
        <v>553</v>
      </c>
      <c r="G257" s="148" t="s">
        <v>160</v>
      </c>
      <c r="H257" s="149">
        <v>14</v>
      </c>
      <c r="I257" s="150"/>
      <c r="J257" s="151">
        <f t="shared" si="60"/>
        <v>0</v>
      </c>
      <c r="K257" s="147"/>
      <c r="L257" s="31"/>
      <c r="M257" s="152"/>
      <c r="N257" s="153" t="s">
        <v>37</v>
      </c>
      <c r="O257" s="58"/>
      <c r="P257" s="154">
        <f t="shared" si="61"/>
        <v>0</v>
      </c>
      <c r="Q257" s="154">
        <v>0</v>
      </c>
      <c r="R257" s="154">
        <f t="shared" si="62"/>
        <v>0</v>
      </c>
      <c r="S257" s="154">
        <v>0</v>
      </c>
      <c r="T257" s="155">
        <f t="shared" si="6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6" t="s">
        <v>138</v>
      </c>
      <c r="AT257" s="156" t="s">
        <v>134</v>
      </c>
      <c r="AU257" s="156" t="s">
        <v>82</v>
      </c>
      <c r="AY257" s="16" t="s">
        <v>131</v>
      </c>
      <c r="BE257" s="157">
        <f t="shared" si="64"/>
        <v>0</v>
      </c>
      <c r="BF257" s="157">
        <f t="shared" si="65"/>
        <v>0</v>
      </c>
      <c r="BG257" s="157">
        <f t="shared" si="66"/>
        <v>0</v>
      </c>
      <c r="BH257" s="157">
        <f t="shared" si="67"/>
        <v>0</v>
      </c>
      <c r="BI257" s="157">
        <f t="shared" si="68"/>
        <v>0</v>
      </c>
      <c r="BJ257" s="16" t="s">
        <v>80</v>
      </c>
      <c r="BK257" s="157">
        <f t="shared" si="69"/>
        <v>0</v>
      </c>
      <c r="BL257" s="16" t="s">
        <v>138</v>
      </c>
      <c r="BM257" s="156" t="s">
        <v>554</v>
      </c>
    </row>
    <row r="258" spans="1:65" s="34" customFormat="1" ht="24.2" customHeight="1">
      <c r="A258" s="30"/>
      <c r="B258" s="144"/>
      <c r="C258" s="145" t="s">
        <v>555</v>
      </c>
      <c r="D258" s="145" t="s">
        <v>134</v>
      </c>
      <c r="E258" s="146" t="s">
        <v>556</v>
      </c>
      <c r="F258" s="147" t="s">
        <v>557</v>
      </c>
      <c r="G258" s="148" t="s">
        <v>160</v>
      </c>
      <c r="H258" s="149">
        <v>21</v>
      </c>
      <c r="I258" s="150"/>
      <c r="J258" s="151">
        <f t="shared" si="60"/>
        <v>0</v>
      </c>
      <c r="K258" s="147"/>
      <c r="L258" s="31"/>
      <c r="M258" s="152"/>
      <c r="N258" s="153" t="s">
        <v>37</v>
      </c>
      <c r="O258" s="58"/>
      <c r="P258" s="154">
        <f t="shared" si="61"/>
        <v>0</v>
      </c>
      <c r="Q258" s="154">
        <v>0</v>
      </c>
      <c r="R258" s="154">
        <f t="shared" si="62"/>
        <v>0</v>
      </c>
      <c r="S258" s="154">
        <v>0</v>
      </c>
      <c r="T258" s="155">
        <f t="shared" si="6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6" t="s">
        <v>138</v>
      </c>
      <c r="AT258" s="156" t="s">
        <v>134</v>
      </c>
      <c r="AU258" s="156" t="s">
        <v>82</v>
      </c>
      <c r="AY258" s="16" t="s">
        <v>131</v>
      </c>
      <c r="BE258" s="157">
        <f t="shared" si="64"/>
        <v>0</v>
      </c>
      <c r="BF258" s="157">
        <f t="shared" si="65"/>
        <v>0</v>
      </c>
      <c r="BG258" s="157">
        <f t="shared" si="66"/>
        <v>0</v>
      </c>
      <c r="BH258" s="157">
        <f t="shared" si="67"/>
        <v>0</v>
      </c>
      <c r="BI258" s="157">
        <f t="shared" si="68"/>
        <v>0</v>
      </c>
      <c r="BJ258" s="16" t="s">
        <v>80</v>
      </c>
      <c r="BK258" s="157">
        <f t="shared" si="69"/>
        <v>0</v>
      </c>
      <c r="BL258" s="16" t="s">
        <v>138</v>
      </c>
      <c r="BM258" s="156" t="s">
        <v>558</v>
      </c>
    </row>
    <row r="259" spans="1:65" s="34" customFormat="1" ht="16.5" customHeight="1">
      <c r="A259" s="30"/>
      <c r="B259" s="144"/>
      <c r="C259" s="145" t="s">
        <v>559</v>
      </c>
      <c r="D259" s="145" t="s">
        <v>134</v>
      </c>
      <c r="E259" s="146" t="s">
        <v>560</v>
      </c>
      <c r="F259" s="147" t="s">
        <v>561</v>
      </c>
      <c r="G259" s="148" t="s">
        <v>537</v>
      </c>
      <c r="H259" s="149">
        <v>7</v>
      </c>
      <c r="I259" s="150"/>
      <c r="J259" s="151">
        <f t="shared" si="60"/>
        <v>0</v>
      </c>
      <c r="K259" s="147"/>
      <c r="L259" s="31"/>
      <c r="M259" s="152"/>
      <c r="N259" s="153" t="s">
        <v>37</v>
      </c>
      <c r="O259" s="58"/>
      <c r="P259" s="154">
        <f t="shared" si="61"/>
        <v>0</v>
      </c>
      <c r="Q259" s="154">
        <v>0</v>
      </c>
      <c r="R259" s="154">
        <f t="shared" si="62"/>
        <v>0</v>
      </c>
      <c r="S259" s="154">
        <v>0</v>
      </c>
      <c r="T259" s="155">
        <f t="shared" si="6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6" t="s">
        <v>138</v>
      </c>
      <c r="AT259" s="156" t="s">
        <v>134</v>
      </c>
      <c r="AU259" s="156" t="s">
        <v>82</v>
      </c>
      <c r="AY259" s="16" t="s">
        <v>131</v>
      </c>
      <c r="BE259" s="157">
        <f t="shared" si="64"/>
        <v>0</v>
      </c>
      <c r="BF259" s="157">
        <f t="shared" si="65"/>
        <v>0</v>
      </c>
      <c r="BG259" s="157">
        <f t="shared" si="66"/>
        <v>0</v>
      </c>
      <c r="BH259" s="157">
        <f t="shared" si="67"/>
        <v>0</v>
      </c>
      <c r="BI259" s="157">
        <f t="shared" si="68"/>
        <v>0</v>
      </c>
      <c r="BJ259" s="16" t="s">
        <v>80</v>
      </c>
      <c r="BK259" s="157">
        <f t="shared" si="69"/>
        <v>0</v>
      </c>
      <c r="BL259" s="16" t="s">
        <v>138</v>
      </c>
      <c r="BM259" s="156" t="s">
        <v>562</v>
      </c>
    </row>
    <row r="260" spans="1:65" s="34" customFormat="1" ht="24.2" customHeight="1">
      <c r="A260" s="30"/>
      <c r="B260" s="144"/>
      <c r="C260" s="145" t="s">
        <v>563</v>
      </c>
      <c r="D260" s="145" t="s">
        <v>134</v>
      </c>
      <c r="E260" s="146" t="s">
        <v>564</v>
      </c>
      <c r="F260" s="147" t="s">
        <v>565</v>
      </c>
      <c r="G260" s="148" t="s">
        <v>160</v>
      </c>
      <c r="H260" s="149">
        <v>168</v>
      </c>
      <c r="I260" s="150"/>
      <c r="J260" s="151">
        <f t="shared" si="60"/>
        <v>0</v>
      </c>
      <c r="K260" s="147"/>
      <c r="L260" s="31"/>
      <c r="M260" s="152"/>
      <c r="N260" s="153" t="s">
        <v>37</v>
      </c>
      <c r="O260" s="58"/>
      <c r="P260" s="154">
        <f t="shared" si="61"/>
        <v>0</v>
      </c>
      <c r="Q260" s="154">
        <v>0</v>
      </c>
      <c r="R260" s="154">
        <f t="shared" si="62"/>
        <v>0</v>
      </c>
      <c r="S260" s="154">
        <v>0</v>
      </c>
      <c r="T260" s="155">
        <f t="shared" si="6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6" t="s">
        <v>138</v>
      </c>
      <c r="AT260" s="156" t="s">
        <v>134</v>
      </c>
      <c r="AU260" s="156" t="s">
        <v>82</v>
      </c>
      <c r="AY260" s="16" t="s">
        <v>131</v>
      </c>
      <c r="BE260" s="157">
        <f t="shared" si="64"/>
        <v>0</v>
      </c>
      <c r="BF260" s="157">
        <f t="shared" si="65"/>
        <v>0</v>
      </c>
      <c r="BG260" s="157">
        <f t="shared" si="66"/>
        <v>0</v>
      </c>
      <c r="BH260" s="157">
        <f t="shared" si="67"/>
        <v>0</v>
      </c>
      <c r="BI260" s="157">
        <f t="shared" si="68"/>
        <v>0</v>
      </c>
      <c r="BJ260" s="16" t="s">
        <v>80</v>
      </c>
      <c r="BK260" s="157">
        <f t="shared" si="69"/>
        <v>0</v>
      </c>
      <c r="BL260" s="16" t="s">
        <v>138</v>
      </c>
      <c r="BM260" s="156" t="s">
        <v>566</v>
      </c>
    </row>
    <row r="261" spans="1:65" s="34" customFormat="1" ht="21.75" customHeight="1">
      <c r="A261" s="30"/>
      <c r="B261" s="144"/>
      <c r="C261" s="145" t="s">
        <v>567</v>
      </c>
      <c r="D261" s="145" t="s">
        <v>134</v>
      </c>
      <c r="E261" s="146" t="s">
        <v>568</v>
      </c>
      <c r="F261" s="147" t="s">
        <v>569</v>
      </c>
      <c r="G261" s="148" t="s">
        <v>192</v>
      </c>
      <c r="H261" s="149">
        <v>35</v>
      </c>
      <c r="I261" s="150"/>
      <c r="J261" s="151">
        <f t="shared" si="60"/>
        <v>0</v>
      </c>
      <c r="K261" s="147"/>
      <c r="L261" s="31"/>
      <c r="M261" s="152"/>
      <c r="N261" s="153" t="s">
        <v>37</v>
      </c>
      <c r="O261" s="58"/>
      <c r="P261" s="154">
        <f t="shared" si="61"/>
        <v>0</v>
      </c>
      <c r="Q261" s="154">
        <v>0</v>
      </c>
      <c r="R261" s="154">
        <f t="shared" si="62"/>
        <v>0</v>
      </c>
      <c r="S261" s="154">
        <v>0</v>
      </c>
      <c r="T261" s="155">
        <f t="shared" si="6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6" t="s">
        <v>138</v>
      </c>
      <c r="AT261" s="156" t="s">
        <v>134</v>
      </c>
      <c r="AU261" s="156" t="s">
        <v>82</v>
      </c>
      <c r="AY261" s="16" t="s">
        <v>131</v>
      </c>
      <c r="BE261" s="157">
        <f t="shared" si="64"/>
        <v>0</v>
      </c>
      <c r="BF261" s="157">
        <f t="shared" si="65"/>
        <v>0</v>
      </c>
      <c r="BG261" s="157">
        <f t="shared" si="66"/>
        <v>0</v>
      </c>
      <c r="BH261" s="157">
        <f t="shared" si="67"/>
        <v>0</v>
      </c>
      <c r="BI261" s="157">
        <f t="shared" si="68"/>
        <v>0</v>
      </c>
      <c r="BJ261" s="16" t="s">
        <v>80</v>
      </c>
      <c r="BK261" s="157">
        <f t="shared" si="69"/>
        <v>0</v>
      </c>
      <c r="BL261" s="16" t="s">
        <v>138</v>
      </c>
      <c r="BM261" s="156" t="s">
        <v>570</v>
      </c>
    </row>
    <row r="262" spans="1:65" s="34" customFormat="1" ht="24.2" customHeight="1">
      <c r="A262" s="30"/>
      <c r="B262" s="144"/>
      <c r="C262" s="145" t="s">
        <v>448</v>
      </c>
      <c r="D262" s="145" t="s">
        <v>134</v>
      </c>
      <c r="E262" s="146" t="s">
        <v>571</v>
      </c>
      <c r="F262" s="147" t="s">
        <v>572</v>
      </c>
      <c r="G262" s="148" t="s">
        <v>192</v>
      </c>
      <c r="H262" s="149">
        <v>35</v>
      </c>
      <c r="I262" s="150"/>
      <c r="J262" s="151">
        <f t="shared" si="60"/>
        <v>0</v>
      </c>
      <c r="K262" s="147"/>
      <c r="L262" s="31"/>
      <c r="M262" s="152"/>
      <c r="N262" s="153" t="s">
        <v>37</v>
      </c>
      <c r="O262" s="58"/>
      <c r="P262" s="154">
        <f t="shared" si="61"/>
        <v>0</v>
      </c>
      <c r="Q262" s="154">
        <v>0</v>
      </c>
      <c r="R262" s="154">
        <f t="shared" si="62"/>
        <v>0</v>
      </c>
      <c r="S262" s="154">
        <v>0</v>
      </c>
      <c r="T262" s="155">
        <f t="shared" si="63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6" t="s">
        <v>138</v>
      </c>
      <c r="AT262" s="156" t="s">
        <v>134</v>
      </c>
      <c r="AU262" s="156" t="s">
        <v>82</v>
      </c>
      <c r="AY262" s="16" t="s">
        <v>131</v>
      </c>
      <c r="BE262" s="157">
        <f t="shared" si="64"/>
        <v>0</v>
      </c>
      <c r="BF262" s="157">
        <f t="shared" si="65"/>
        <v>0</v>
      </c>
      <c r="BG262" s="157">
        <f t="shared" si="66"/>
        <v>0</v>
      </c>
      <c r="BH262" s="157">
        <f t="shared" si="67"/>
        <v>0</v>
      </c>
      <c r="BI262" s="157">
        <f t="shared" si="68"/>
        <v>0</v>
      </c>
      <c r="BJ262" s="16" t="s">
        <v>80</v>
      </c>
      <c r="BK262" s="157">
        <f t="shared" si="69"/>
        <v>0</v>
      </c>
      <c r="BL262" s="16" t="s">
        <v>138</v>
      </c>
      <c r="BM262" s="156" t="s">
        <v>573</v>
      </c>
    </row>
    <row r="263" spans="1:65" s="34" customFormat="1" ht="24.2" customHeight="1">
      <c r="A263" s="30"/>
      <c r="B263" s="144"/>
      <c r="C263" s="145" t="s">
        <v>574</v>
      </c>
      <c r="D263" s="145" t="s">
        <v>134</v>
      </c>
      <c r="E263" s="146" t="s">
        <v>575</v>
      </c>
      <c r="F263" s="147" t="s">
        <v>576</v>
      </c>
      <c r="G263" s="148" t="s">
        <v>160</v>
      </c>
      <c r="H263" s="149">
        <v>189</v>
      </c>
      <c r="I263" s="150"/>
      <c r="J263" s="151">
        <f t="shared" si="60"/>
        <v>0</v>
      </c>
      <c r="K263" s="147"/>
      <c r="L263" s="31"/>
      <c r="M263" s="152"/>
      <c r="N263" s="153" t="s">
        <v>37</v>
      </c>
      <c r="O263" s="58"/>
      <c r="P263" s="154">
        <f t="shared" si="61"/>
        <v>0</v>
      </c>
      <c r="Q263" s="154">
        <v>0</v>
      </c>
      <c r="R263" s="154">
        <f t="shared" si="62"/>
        <v>0</v>
      </c>
      <c r="S263" s="154">
        <v>0</v>
      </c>
      <c r="T263" s="155">
        <f t="shared" si="6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6" t="s">
        <v>138</v>
      </c>
      <c r="AT263" s="156" t="s">
        <v>134</v>
      </c>
      <c r="AU263" s="156" t="s">
        <v>82</v>
      </c>
      <c r="AY263" s="16" t="s">
        <v>131</v>
      </c>
      <c r="BE263" s="157">
        <f t="shared" si="64"/>
        <v>0</v>
      </c>
      <c r="BF263" s="157">
        <f t="shared" si="65"/>
        <v>0</v>
      </c>
      <c r="BG263" s="157">
        <f t="shared" si="66"/>
        <v>0</v>
      </c>
      <c r="BH263" s="157">
        <f t="shared" si="67"/>
        <v>0</v>
      </c>
      <c r="BI263" s="157">
        <f t="shared" si="68"/>
        <v>0</v>
      </c>
      <c r="BJ263" s="16" t="s">
        <v>80</v>
      </c>
      <c r="BK263" s="157">
        <f t="shared" si="69"/>
        <v>0</v>
      </c>
      <c r="BL263" s="16" t="s">
        <v>138</v>
      </c>
      <c r="BM263" s="156" t="s">
        <v>577</v>
      </c>
    </row>
    <row r="264" spans="1:65" s="34" customFormat="1" ht="24.2" customHeight="1">
      <c r="A264" s="30"/>
      <c r="B264" s="144"/>
      <c r="C264" s="158" t="s">
        <v>578</v>
      </c>
      <c r="D264" s="158" t="s">
        <v>223</v>
      </c>
      <c r="E264" s="159" t="s">
        <v>579</v>
      </c>
      <c r="F264" s="160" t="s">
        <v>580</v>
      </c>
      <c r="G264" s="161" t="s">
        <v>581</v>
      </c>
      <c r="H264" s="162">
        <v>21</v>
      </c>
      <c r="I264" s="163"/>
      <c r="J264" s="164">
        <f t="shared" si="60"/>
        <v>0</v>
      </c>
      <c r="K264" s="160"/>
      <c r="L264" s="165"/>
      <c r="M264" s="166"/>
      <c r="N264" s="167" t="s">
        <v>37</v>
      </c>
      <c r="O264" s="58"/>
      <c r="P264" s="154">
        <f t="shared" si="61"/>
        <v>0</v>
      </c>
      <c r="Q264" s="154">
        <v>0</v>
      </c>
      <c r="R264" s="154">
        <f t="shared" si="62"/>
        <v>0</v>
      </c>
      <c r="S264" s="154">
        <v>0</v>
      </c>
      <c r="T264" s="155">
        <f t="shared" si="63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6" t="s">
        <v>169</v>
      </c>
      <c r="AT264" s="156" t="s">
        <v>223</v>
      </c>
      <c r="AU264" s="156" t="s">
        <v>82</v>
      </c>
      <c r="AY264" s="16" t="s">
        <v>131</v>
      </c>
      <c r="BE264" s="157">
        <f t="shared" si="64"/>
        <v>0</v>
      </c>
      <c r="BF264" s="157">
        <f t="shared" si="65"/>
        <v>0</v>
      </c>
      <c r="BG264" s="157">
        <f t="shared" si="66"/>
        <v>0</v>
      </c>
      <c r="BH264" s="157">
        <f t="shared" si="67"/>
        <v>0</v>
      </c>
      <c r="BI264" s="157">
        <f t="shared" si="68"/>
        <v>0</v>
      </c>
      <c r="BJ264" s="16" t="s">
        <v>80</v>
      </c>
      <c r="BK264" s="157">
        <f t="shared" si="69"/>
        <v>0</v>
      </c>
      <c r="BL264" s="16" t="s">
        <v>138</v>
      </c>
      <c r="BM264" s="156" t="s">
        <v>582</v>
      </c>
    </row>
    <row r="265" spans="1:65" s="34" customFormat="1" ht="16.5" customHeight="1">
      <c r="A265" s="30"/>
      <c r="B265" s="144"/>
      <c r="C265" s="158" t="s">
        <v>583</v>
      </c>
      <c r="D265" s="158" t="s">
        <v>223</v>
      </c>
      <c r="E265" s="159" t="s">
        <v>584</v>
      </c>
      <c r="F265" s="160" t="s">
        <v>585</v>
      </c>
      <c r="G265" s="161" t="s">
        <v>581</v>
      </c>
      <c r="H265" s="162">
        <v>14</v>
      </c>
      <c r="I265" s="163"/>
      <c r="J265" s="164">
        <f t="shared" si="60"/>
        <v>0</v>
      </c>
      <c r="K265" s="160"/>
      <c r="L265" s="165"/>
      <c r="M265" s="166"/>
      <c r="N265" s="167" t="s">
        <v>37</v>
      </c>
      <c r="O265" s="58"/>
      <c r="P265" s="154">
        <f t="shared" si="61"/>
        <v>0</v>
      </c>
      <c r="Q265" s="154">
        <v>0</v>
      </c>
      <c r="R265" s="154">
        <f t="shared" si="62"/>
        <v>0</v>
      </c>
      <c r="S265" s="154">
        <v>0</v>
      </c>
      <c r="T265" s="155">
        <f t="shared" si="63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6" t="s">
        <v>169</v>
      </c>
      <c r="AT265" s="156" t="s">
        <v>223</v>
      </c>
      <c r="AU265" s="156" t="s">
        <v>82</v>
      </c>
      <c r="AY265" s="16" t="s">
        <v>131</v>
      </c>
      <c r="BE265" s="157">
        <f t="shared" si="64"/>
        <v>0</v>
      </c>
      <c r="BF265" s="157">
        <f t="shared" si="65"/>
        <v>0</v>
      </c>
      <c r="BG265" s="157">
        <f t="shared" si="66"/>
        <v>0</v>
      </c>
      <c r="BH265" s="157">
        <f t="shared" si="67"/>
        <v>0</v>
      </c>
      <c r="BI265" s="157">
        <f t="shared" si="68"/>
        <v>0</v>
      </c>
      <c r="BJ265" s="16" t="s">
        <v>80</v>
      </c>
      <c r="BK265" s="157">
        <f t="shared" si="69"/>
        <v>0</v>
      </c>
      <c r="BL265" s="16" t="s">
        <v>138</v>
      </c>
      <c r="BM265" s="156" t="s">
        <v>586</v>
      </c>
    </row>
    <row r="266" spans="1:65" s="34" customFormat="1" ht="16.5" customHeight="1">
      <c r="A266" s="30"/>
      <c r="B266" s="144"/>
      <c r="C266" s="158" t="s">
        <v>587</v>
      </c>
      <c r="D266" s="158" t="s">
        <v>223</v>
      </c>
      <c r="E266" s="159" t="s">
        <v>588</v>
      </c>
      <c r="F266" s="160" t="s">
        <v>589</v>
      </c>
      <c r="G266" s="161" t="s">
        <v>223</v>
      </c>
      <c r="H266" s="162">
        <v>35</v>
      </c>
      <c r="I266" s="163"/>
      <c r="J266" s="164">
        <f t="shared" si="60"/>
        <v>0</v>
      </c>
      <c r="K266" s="160"/>
      <c r="L266" s="165"/>
      <c r="M266" s="166"/>
      <c r="N266" s="167" t="s">
        <v>37</v>
      </c>
      <c r="O266" s="58"/>
      <c r="P266" s="154">
        <f t="shared" si="61"/>
        <v>0</v>
      </c>
      <c r="Q266" s="154">
        <v>0</v>
      </c>
      <c r="R266" s="154">
        <f t="shared" si="62"/>
        <v>0</v>
      </c>
      <c r="S266" s="154">
        <v>0</v>
      </c>
      <c r="T266" s="155">
        <f t="shared" si="63"/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6" t="s">
        <v>169</v>
      </c>
      <c r="AT266" s="156" t="s">
        <v>223</v>
      </c>
      <c r="AU266" s="156" t="s">
        <v>82</v>
      </c>
      <c r="AY266" s="16" t="s">
        <v>131</v>
      </c>
      <c r="BE266" s="157">
        <f t="shared" si="64"/>
        <v>0</v>
      </c>
      <c r="BF266" s="157">
        <f t="shared" si="65"/>
        <v>0</v>
      </c>
      <c r="BG266" s="157">
        <f t="shared" si="66"/>
        <v>0</v>
      </c>
      <c r="BH266" s="157">
        <f t="shared" si="67"/>
        <v>0</v>
      </c>
      <c r="BI266" s="157">
        <f t="shared" si="68"/>
        <v>0</v>
      </c>
      <c r="BJ266" s="16" t="s">
        <v>80</v>
      </c>
      <c r="BK266" s="157">
        <f t="shared" si="69"/>
        <v>0</v>
      </c>
      <c r="BL266" s="16" t="s">
        <v>138</v>
      </c>
      <c r="BM266" s="156" t="s">
        <v>590</v>
      </c>
    </row>
    <row r="267" spans="1:65" s="130" customFormat="1" ht="25.9" customHeight="1">
      <c r="B267" s="131"/>
      <c r="D267" s="132" t="s">
        <v>71</v>
      </c>
      <c r="E267" s="133" t="s">
        <v>591</v>
      </c>
      <c r="F267" s="133" t="s">
        <v>592</v>
      </c>
      <c r="I267" s="134"/>
      <c r="J267" s="135">
        <f>BK267</f>
        <v>0</v>
      </c>
      <c r="L267" s="131"/>
      <c r="M267" s="136"/>
      <c r="N267" s="137"/>
      <c r="O267" s="137"/>
      <c r="P267" s="138">
        <f>P268+P270+P272</f>
        <v>0</v>
      </c>
      <c r="Q267" s="137"/>
      <c r="R267" s="138">
        <f>R268+R270+R272</f>
        <v>0</v>
      </c>
      <c r="S267" s="137"/>
      <c r="T267" s="139">
        <f>T268+T270+T272</f>
        <v>0</v>
      </c>
      <c r="AR267" s="132" t="s">
        <v>154</v>
      </c>
      <c r="AT267" s="140" t="s">
        <v>71</v>
      </c>
      <c r="AU267" s="140" t="s">
        <v>72</v>
      </c>
      <c r="AY267" s="132" t="s">
        <v>131</v>
      </c>
      <c r="BK267" s="141">
        <f>BK268+BK270+BK272</f>
        <v>0</v>
      </c>
    </row>
    <row r="268" spans="1:65" s="130" customFormat="1" ht="22.9" customHeight="1">
      <c r="B268" s="131"/>
      <c r="D268" s="132" t="s">
        <v>71</v>
      </c>
      <c r="E268" s="142" t="s">
        <v>593</v>
      </c>
      <c r="F268" s="142" t="s">
        <v>594</v>
      </c>
      <c r="I268" s="134"/>
      <c r="J268" s="143">
        <f>BK268</f>
        <v>0</v>
      </c>
      <c r="L268" s="131"/>
      <c r="M268" s="136"/>
      <c r="N268" s="137"/>
      <c r="O268" s="137"/>
      <c r="P268" s="138">
        <f>P269</f>
        <v>0</v>
      </c>
      <c r="Q268" s="137"/>
      <c r="R268" s="138">
        <f>R269</f>
        <v>0</v>
      </c>
      <c r="S268" s="137"/>
      <c r="T268" s="139">
        <f>T269</f>
        <v>0</v>
      </c>
      <c r="AR268" s="132" t="s">
        <v>154</v>
      </c>
      <c r="AT268" s="140" t="s">
        <v>71</v>
      </c>
      <c r="AU268" s="140" t="s">
        <v>80</v>
      </c>
      <c r="AY268" s="132" t="s">
        <v>131</v>
      </c>
      <c r="BK268" s="141">
        <f>BK269</f>
        <v>0</v>
      </c>
    </row>
    <row r="269" spans="1:65" s="34" customFormat="1" ht="16.5" customHeight="1">
      <c r="A269" s="30"/>
      <c r="B269" s="144"/>
      <c r="C269" s="145" t="s">
        <v>595</v>
      </c>
      <c r="D269" s="145" t="s">
        <v>134</v>
      </c>
      <c r="E269" s="146" t="s">
        <v>596</v>
      </c>
      <c r="F269" s="147" t="s">
        <v>597</v>
      </c>
      <c r="G269" s="148" t="s">
        <v>277</v>
      </c>
      <c r="H269" s="149">
        <v>1</v>
      </c>
      <c r="I269" s="150"/>
      <c r="J269" s="151">
        <f>ROUND(I269*H269,2)</f>
        <v>0</v>
      </c>
      <c r="K269" s="147" t="s">
        <v>144</v>
      </c>
      <c r="L269" s="31"/>
      <c r="M269" s="152"/>
      <c r="N269" s="153" t="s">
        <v>37</v>
      </c>
      <c r="O269" s="58"/>
      <c r="P269" s="154">
        <f>O269*H269</f>
        <v>0</v>
      </c>
      <c r="Q269" s="154">
        <v>0</v>
      </c>
      <c r="R269" s="154">
        <f>Q269*H269</f>
        <v>0</v>
      </c>
      <c r="S269" s="154">
        <v>0</v>
      </c>
      <c r="T269" s="155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6" t="s">
        <v>598</v>
      </c>
      <c r="AT269" s="156" t="s">
        <v>134</v>
      </c>
      <c r="AU269" s="156" t="s">
        <v>82</v>
      </c>
      <c r="AY269" s="16" t="s">
        <v>131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6" t="s">
        <v>80</v>
      </c>
      <c r="BK269" s="157">
        <f>ROUND(I269*H269,2)</f>
        <v>0</v>
      </c>
      <c r="BL269" s="16" t="s">
        <v>598</v>
      </c>
      <c r="BM269" s="156" t="s">
        <v>599</v>
      </c>
    </row>
    <row r="270" spans="1:65" s="130" customFormat="1" ht="22.9" customHeight="1">
      <c r="B270" s="131"/>
      <c r="D270" s="132" t="s">
        <v>71</v>
      </c>
      <c r="E270" s="142" t="s">
        <v>600</v>
      </c>
      <c r="F270" s="142" t="s">
        <v>601</v>
      </c>
      <c r="I270" s="134"/>
      <c r="J270" s="143">
        <f>BK270</f>
        <v>0</v>
      </c>
      <c r="L270" s="131"/>
      <c r="M270" s="136"/>
      <c r="N270" s="137"/>
      <c r="O270" s="137"/>
      <c r="P270" s="138">
        <f>P271</f>
        <v>0</v>
      </c>
      <c r="Q270" s="137"/>
      <c r="R270" s="138">
        <f>R271</f>
        <v>0</v>
      </c>
      <c r="S270" s="137"/>
      <c r="T270" s="139">
        <f>T271</f>
        <v>0</v>
      </c>
      <c r="AR270" s="132" t="s">
        <v>154</v>
      </c>
      <c r="AT270" s="140" t="s">
        <v>71</v>
      </c>
      <c r="AU270" s="140" t="s">
        <v>80</v>
      </c>
      <c r="AY270" s="132" t="s">
        <v>131</v>
      </c>
      <c r="BK270" s="141">
        <f>BK271</f>
        <v>0</v>
      </c>
    </row>
    <row r="271" spans="1:65" s="34" customFormat="1" ht="16.5" customHeight="1">
      <c r="A271" s="30"/>
      <c r="B271" s="144"/>
      <c r="C271" s="145" t="s">
        <v>602</v>
      </c>
      <c r="D271" s="145" t="s">
        <v>134</v>
      </c>
      <c r="E271" s="146" t="s">
        <v>603</v>
      </c>
      <c r="F271" s="147" t="s">
        <v>604</v>
      </c>
      <c r="G271" s="148" t="s">
        <v>277</v>
      </c>
      <c r="H271" s="149">
        <v>1</v>
      </c>
      <c r="I271" s="150"/>
      <c r="J271" s="151">
        <f>ROUND(I271*H271,2)</f>
        <v>0</v>
      </c>
      <c r="K271" s="147" t="s">
        <v>144</v>
      </c>
      <c r="L271" s="31"/>
      <c r="M271" s="152"/>
      <c r="N271" s="153" t="s">
        <v>37</v>
      </c>
      <c r="O271" s="58"/>
      <c r="P271" s="154">
        <f>O271*H271</f>
        <v>0</v>
      </c>
      <c r="Q271" s="154">
        <v>0</v>
      </c>
      <c r="R271" s="154">
        <f>Q271*H271</f>
        <v>0</v>
      </c>
      <c r="S271" s="154">
        <v>0</v>
      </c>
      <c r="T271" s="155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6" t="s">
        <v>598</v>
      </c>
      <c r="AT271" s="156" t="s">
        <v>134</v>
      </c>
      <c r="AU271" s="156" t="s">
        <v>82</v>
      </c>
      <c r="AY271" s="16" t="s">
        <v>131</v>
      </c>
      <c r="BE271" s="157">
        <f>IF(N271="základní",J271,0)</f>
        <v>0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6" t="s">
        <v>80</v>
      </c>
      <c r="BK271" s="157">
        <f>ROUND(I271*H271,2)</f>
        <v>0</v>
      </c>
      <c r="BL271" s="16" t="s">
        <v>598</v>
      </c>
      <c r="BM271" s="156" t="s">
        <v>605</v>
      </c>
    </row>
    <row r="272" spans="1:65" s="130" customFormat="1" ht="22.9" customHeight="1">
      <c r="B272" s="131"/>
      <c r="D272" s="132" t="s">
        <v>71</v>
      </c>
      <c r="E272" s="142" t="s">
        <v>606</v>
      </c>
      <c r="F272" s="142" t="s">
        <v>607</v>
      </c>
      <c r="I272" s="134"/>
      <c r="J272" s="143">
        <f>BK272</f>
        <v>0</v>
      </c>
      <c r="L272" s="131"/>
      <c r="M272" s="136"/>
      <c r="N272" s="137"/>
      <c r="O272" s="137"/>
      <c r="P272" s="138">
        <f>P273</f>
        <v>0</v>
      </c>
      <c r="Q272" s="137"/>
      <c r="R272" s="138">
        <f>R273</f>
        <v>0</v>
      </c>
      <c r="S272" s="137"/>
      <c r="T272" s="139">
        <f>T273</f>
        <v>0</v>
      </c>
      <c r="AR272" s="132" t="s">
        <v>154</v>
      </c>
      <c r="AT272" s="140" t="s">
        <v>71</v>
      </c>
      <c r="AU272" s="140" t="s">
        <v>80</v>
      </c>
      <c r="AY272" s="132" t="s">
        <v>131</v>
      </c>
      <c r="BK272" s="141">
        <f>BK273</f>
        <v>0</v>
      </c>
    </row>
    <row r="273" spans="1:65" s="34" customFormat="1" ht="21.75" customHeight="1">
      <c r="A273" s="30"/>
      <c r="B273" s="144"/>
      <c r="C273" s="145" t="s">
        <v>608</v>
      </c>
      <c r="D273" s="145" t="s">
        <v>134</v>
      </c>
      <c r="E273" s="146" t="s">
        <v>609</v>
      </c>
      <c r="F273" s="147" t="s">
        <v>610</v>
      </c>
      <c r="G273" s="148" t="s">
        <v>277</v>
      </c>
      <c r="H273" s="149">
        <v>1</v>
      </c>
      <c r="I273" s="150"/>
      <c r="J273" s="151">
        <f>ROUND(I273*H273,2)</f>
        <v>0</v>
      </c>
      <c r="K273" s="147" t="s">
        <v>144</v>
      </c>
      <c r="L273" s="31"/>
      <c r="M273" s="169"/>
      <c r="N273" s="170" t="s">
        <v>37</v>
      </c>
      <c r="O273" s="171"/>
      <c r="P273" s="172">
        <f>O273*H273</f>
        <v>0</v>
      </c>
      <c r="Q273" s="172">
        <v>0</v>
      </c>
      <c r="R273" s="172">
        <f>Q273*H273</f>
        <v>0</v>
      </c>
      <c r="S273" s="172">
        <v>0</v>
      </c>
      <c r="T273" s="173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6" t="s">
        <v>598</v>
      </c>
      <c r="AT273" s="156" t="s">
        <v>134</v>
      </c>
      <c r="AU273" s="156" t="s">
        <v>82</v>
      </c>
      <c r="AY273" s="16" t="s">
        <v>131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6" t="s">
        <v>80</v>
      </c>
      <c r="BK273" s="157">
        <f>ROUND(I273*H273,2)</f>
        <v>0</v>
      </c>
      <c r="BL273" s="16" t="s">
        <v>598</v>
      </c>
      <c r="BM273" s="156" t="s">
        <v>611</v>
      </c>
    </row>
    <row r="274" spans="1:65" s="34" customFormat="1" ht="6.95" customHeight="1">
      <c r="A274" s="30"/>
      <c r="B274" s="46"/>
      <c r="C274" s="47"/>
      <c r="D274" s="47"/>
      <c r="E274" s="47"/>
      <c r="F274" s="47"/>
      <c r="G274" s="47"/>
      <c r="H274" s="47"/>
      <c r="I274" s="47"/>
      <c r="J274" s="47"/>
      <c r="K274" s="47"/>
      <c r="L274" s="31"/>
      <c r="M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</row>
  </sheetData>
  <autoFilter ref="C139:K273"/>
  <mergeCells count="9">
    <mergeCell ref="E85:H85"/>
    <mergeCell ref="E87:H87"/>
    <mergeCell ref="E130:H130"/>
    <mergeCell ref="E132:H132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Rekonstrukce ...</vt:lpstr>
      <vt:lpstr>'01 - Rekonstrukce ...'!Názvy_tisku</vt:lpstr>
      <vt:lpstr>'Rekapitulace stavby'!Názvy_tisku</vt:lpstr>
      <vt:lpstr>'01 - Rekonstrukce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LAPTOP-67RV4PJ4\Asus</dc:creator>
  <dc:description/>
  <cp:lastModifiedBy>gymcheb</cp:lastModifiedBy>
  <cp:revision>1</cp:revision>
  <dcterms:created xsi:type="dcterms:W3CDTF">2024-10-15T17:32:24Z</dcterms:created>
  <dcterms:modified xsi:type="dcterms:W3CDTF">2024-11-07T13:38:58Z</dcterms:modified>
  <dc:language>cs-CZ</dc:language>
</cp:coreProperties>
</file>