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45" windowHeight="7515" activeTab="0"/>
  </bookViews>
  <sheets>
    <sheet name="Rekapitulace stavby" sheetId="1" r:id="rId1"/>
    <sheet name="1123 - Depozitář Muzea v ..." sheetId="2" r:id="rId2"/>
  </sheets>
  <definedNames>
    <definedName name="_xlnm._FilterDatabase" localSheetId="1" hidden="1">'1123 - Depozitář Muzea v ...'!$C$129:$K$219</definedName>
    <definedName name="_xlnm.Print_Area" localSheetId="1">'1123 - Depozitář Muzea v ...'!$C$4:$J$37,'1123 - Depozitář Muzea v ...'!$C$50:$J$76,'1123 - Depozitář Muzea v ...'!$C$82:$J$113,'1123 - Depozitář Muzea v ...'!$C$119:$J$219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'1123 - Depozitář Muzea v ...'!$129:$129</definedName>
  </definedNames>
  <calcPr calcId="152511"/>
</workbook>
</file>

<file path=xl/sharedStrings.xml><?xml version="1.0" encoding="utf-8"?>
<sst xmlns="http://schemas.openxmlformats.org/spreadsheetml/2006/main" count="1257" uniqueCount="369">
  <si>
    <t>Export Komplet</t>
  </si>
  <si>
    <t/>
  </si>
  <si>
    <t>2.0</t>
  </si>
  <si>
    <t>False</t>
  </si>
  <si>
    <t>{e5f90ff3-0238-46f8-ae37-fd4b0ffe65ed}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</si>
  <si>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</si>
  <si>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</si>
  <si>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</si>
  <si>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</si>
  <si>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</si>
  <si>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</si>
  <si>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</si>
  <si>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</si>
  <si>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1123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</si>
  <si>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</si>
  <si>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</si>
  <si>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</si>
  <si>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</si>
  <si>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</si>
  <si>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</si>
  <si>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</si>
  <si>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</si>
  <si>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Muzeum K.Vary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</si>
  <si>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</si>
  <si>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</si>
  <si>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</si>
  <si>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</si>
  <si>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</si>
  <si>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</si>
  <si>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</si>
  <si>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</si>
  <si>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</si>
  <si>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</si>
  <si>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</si>
  <si>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</si>
  <si>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</si>
  <si>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</si>
  <si>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</si>
  <si>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</si>
  <si>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</si>
  <si>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</si>
  <si>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</si>
  <si>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</si>
  <si>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</si>
  <si>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</si>
  <si>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</si>
  <si>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</si>
  <si>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</si>
  <si>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</si>
  <si>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</si>
  <si>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</si>
  <si>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</si>
  <si>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</si>
  <si>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</si>
  <si>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</si>
  <si>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</si>
  <si>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</si>
  <si>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</si>
  <si>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</si>
  <si>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</si>
  <si>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</si>
  <si>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</si>
  <si>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</si>
  <si>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</si>
  <si>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</si>
  <si>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</si>
  <si>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</si>
  <si>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</si>
  <si>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</si>
  <si>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</si>
  <si>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</si>
  <si>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</si>
  <si>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</si>
  <si>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</si>
  <si>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</si>
  <si>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</si>
  <si>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</si>
  <si>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</si>
  <si>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</si>
  <si>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</si>
  <si>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</si>
  <si>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</si>
  <si>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</si>
  <si>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</si>
  <si>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</si>
  <si>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</si>
  <si>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</si>
  <si>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</si>
  <si>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</si>
  <si>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</si>
  <si>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</si>
  <si>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</si>
  <si>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</si>
  <si>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</si>
  <si>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</si>
  <si>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</si>
  <si>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</si>
  <si>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</si>
  <si>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</si>
  <si>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</si>
  <si>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Sdružená sazba VRN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</si>
  <si>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</si>
  <si>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</si>
  <si>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</si>
  <si>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</si>
  <si>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</si>
  <si>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</si>
  <si>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</si>
  <si>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</si>
  <si>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</si>
  <si>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</si>
  <si>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</si>
  <si>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</si>
  <si>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</si>
  <si>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</si>
  <si>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</si>
  <si>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</si>
  <si>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</si>
  <si>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</si>
  <si>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132251102</t>
  </si>
  <si>
    <t>Hloubení rýh nezapažených š do 800 mm v hornině třídy těžitelnosti I skupiny 3 objem do 50 m3 strojně</t>
  </si>
  <si>
    <t>m3</t>
  </si>
  <si>
    <t>4</t>
  </si>
  <si>
    <t>974085990</t>
  </si>
  <si>
    <t>VV</t>
  </si>
  <si>
    <t>80*0,6*1 "zasakování</t>
  </si>
  <si>
    <t>162251102</t>
  </si>
  <si>
    <t>Vodorovné přemístění přes 20 do 50 m výkopku/sypaniny z horniny třídy těžitelnosti I skupiny 1 až 3</t>
  </si>
  <si>
    <t>615807084</t>
  </si>
  <si>
    <t>3</t>
  </si>
  <si>
    <t>171251101</t>
  </si>
  <si>
    <t>Uložení sypaniny do násypů nezhutněných strojně</t>
  </si>
  <si>
    <t>-2092675798</t>
  </si>
  <si>
    <t>Zakládání</t>
  </si>
  <si>
    <t>211531111</t>
  </si>
  <si>
    <t>Výplň odvodňovacích žeber nebo trativodů kamenivem hrubým drceným frakce 16 až 63 mm</t>
  </si>
  <si>
    <t>446069003</t>
  </si>
  <si>
    <t>80*0,6*1-62*0,6*0,2</t>
  </si>
  <si>
    <t>5</t>
  </si>
  <si>
    <t>211971110</t>
  </si>
  <si>
    <t>Zřízení opláštění žeber nebo trativodů geotextilií v rýze nebo zářezu sklonu do 1:2</t>
  </si>
  <si>
    <t>m2</t>
  </si>
  <si>
    <t>-1915250715</t>
  </si>
  <si>
    <t>80*0,6*4</t>
  </si>
  <si>
    <t>6</t>
  </si>
  <si>
    <t>M</t>
  </si>
  <si>
    <t>69311081</t>
  </si>
  <si>
    <t>geotextilie netkaná separační, ochranná, filtrační, drenážní PES 300g/m2</t>
  </si>
  <si>
    <t>8</t>
  </si>
  <si>
    <t>1031626876</t>
  </si>
  <si>
    <t>192*1,15 'Přepočtené koeficientem množství</t>
  </si>
  <si>
    <t>7</t>
  </si>
  <si>
    <t>212755216</t>
  </si>
  <si>
    <t>Trativody z drenážních trubek plastových flexibilních D 160 mm bez lože</t>
  </si>
  <si>
    <t>m</t>
  </si>
  <si>
    <t>1700863388</t>
  </si>
  <si>
    <t>Svislé a kompletní konstrukce</t>
  </si>
  <si>
    <t>314231129</t>
  </si>
  <si>
    <t>Zdivo komínů a ventilací z cihel dl 290 mm pevnosti P20 až P 20 na MC 15</t>
  </si>
  <si>
    <t>-1877672724</t>
  </si>
  <si>
    <t>9</t>
  </si>
  <si>
    <t>316381116</t>
  </si>
  <si>
    <t>Komínové krycí desky tl přes 80 do 100 mm z betonu tř. C 12/15 až C 16/20 s přesahy do 70 mm</t>
  </si>
  <si>
    <t>1080163620</t>
  </si>
  <si>
    <t>1,6*0,55+1,6*0,6+0,95*0,6</t>
  </si>
  <si>
    <t>Úpravy povrchů, podlahy a osazování výplní</t>
  </si>
  <si>
    <t>10</t>
  </si>
  <si>
    <t>623321141</t>
  </si>
  <si>
    <t>Vápenocementová omítka štuková dvouvrstvá vnějších pilířů nebo sloupů nanášená ručně</t>
  </si>
  <si>
    <t>-127516857</t>
  </si>
  <si>
    <t>(1,5+1,5+0,85+0,5+0,5+0,45)*2*2 "komíny</t>
  </si>
  <si>
    <t>11</t>
  </si>
  <si>
    <t>637121113</t>
  </si>
  <si>
    <t>Okapový chodník z kačírku tl 200 mm s udusáním</t>
  </si>
  <si>
    <t>1698769900</t>
  </si>
  <si>
    <t>62*0,6 "obvod budovy</t>
  </si>
  <si>
    <t>Trubní vedení</t>
  </si>
  <si>
    <t>12</t>
  </si>
  <si>
    <t>89527001R</t>
  </si>
  <si>
    <t>Proplachovací a kontrolní šachta z PVC-U vnější průměr 315 mm pro drenáže budov -komplet</t>
  </si>
  <si>
    <t>kus</t>
  </si>
  <si>
    <t>146861661</t>
  </si>
  <si>
    <t>Ostatní konstrukce a práce, bourání</t>
  </si>
  <si>
    <t>13</t>
  </si>
  <si>
    <t>941111121</t>
  </si>
  <si>
    <t>Montáž lešení řadového trubkového lehkého s podlahami zatížení do 200 kg/m2 š od 0,9 do 1,2 m v do 10 m</t>
  </si>
  <si>
    <t>1873676253</t>
  </si>
  <si>
    <t>66*10</t>
  </si>
  <si>
    <t>14</t>
  </si>
  <si>
    <t>941111221</t>
  </si>
  <si>
    <t>Příplatek k lešení řadovému trubkovému lehkému s podlahami do 200 kg/m2 š od 0,9 do 1,2 m v 10 m za každý den použití</t>
  </si>
  <si>
    <t>-1864132583</t>
  </si>
  <si>
    <t>660*45</t>
  </si>
  <si>
    <t>941111821</t>
  </si>
  <si>
    <t>Demontáž lešení řadového trubkového lehkého s podlahami zatížení do 200 kg/m2 š od 0,9 do 1,2 m v do 10 m</t>
  </si>
  <si>
    <t>155400610</t>
  </si>
  <si>
    <t>16</t>
  </si>
  <si>
    <t>962032631</t>
  </si>
  <si>
    <t>Bourání zdiva komínového nad střechou z cihel na MV nebo MVC</t>
  </si>
  <si>
    <t>1012386206</t>
  </si>
  <si>
    <t>997</t>
  </si>
  <si>
    <t>Přesun sutě</t>
  </si>
  <si>
    <t>17</t>
  </si>
  <si>
    <t>997013115</t>
  </si>
  <si>
    <t>Vnitrostaveništní doprava suti a vybouraných hmot pro budovy v přes 15 do 18 m s použitím mechanizace</t>
  </si>
  <si>
    <t>t</t>
  </si>
  <si>
    <t>-2134607694</t>
  </si>
  <si>
    <t>18</t>
  </si>
  <si>
    <t>997013501</t>
  </si>
  <si>
    <t>Odvoz suti a vybouraných hmot na skládku nebo meziskládku do 1 km se složením</t>
  </si>
  <si>
    <t>509042649</t>
  </si>
  <si>
    <t>19</t>
  </si>
  <si>
    <t>997013509</t>
  </si>
  <si>
    <t>Příplatek k odvozu suti a vybouraných hmot na skládku ZKD 1 km přes 1 km</t>
  </si>
  <si>
    <t>-324257747</t>
  </si>
  <si>
    <t>11,506*24</t>
  </si>
  <si>
    <t>20</t>
  </si>
  <si>
    <t>997013631</t>
  </si>
  <si>
    <t>Poplatek za uložení na skládce (skládkovné) stavebního odpadu směsného kód odpadu 17 09 04</t>
  </si>
  <si>
    <t>1870238298</t>
  </si>
  <si>
    <t>998</t>
  </si>
  <si>
    <t>Přesun hmot</t>
  </si>
  <si>
    <t>998012023</t>
  </si>
  <si>
    <t>Přesun hmot pro budovy monolitické v přes 12 do 24 m</t>
  </si>
  <si>
    <t>1505511698</t>
  </si>
  <si>
    <t>PSV</t>
  </si>
  <si>
    <t>Práce a dodávky PSV</t>
  </si>
  <si>
    <t>741</t>
  </si>
  <si>
    <t>Elektroinstalace - silnoproud</t>
  </si>
  <si>
    <t>22</t>
  </si>
  <si>
    <t>74150001R</t>
  </si>
  <si>
    <t>Hromosvod (dmtz stávajícího, dod+mtz nového, vněj.obvodový zemnič)</t>
  </si>
  <si>
    <t>Kč</t>
  </si>
  <si>
    <t>-1932183833</t>
  </si>
  <si>
    <t>762</t>
  </si>
  <si>
    <t>Konstrukce tesařské</t>
  </si>
  <si>
    <t>23</t>
  </si>
  <si>
    <t>762331932</t>
  </si>
  <si>
    <t>Vyřezání části střešní vazby průřezové pl řeziva přes 224 do 288 cm2 dl přes 3 do 5 m</t>
  </si>
  <si>
    <t>-2037112558</t>
  </si>
  <si>
    <t>277*1,5*0,1 "10% výměry</t>
  </si>
  <si>
    <t>24</t>
  </si>
  <si>
    <t>762332923</t>
  </si>
  <si>
    <t>Doplnění části střešní vazby hranoly průřezové pl přes 224 do 288 cm2 včetně materiálu</t>
  </si>
  <si>
    <t>1071410146</t>
  </si>
  <si>
    <t>25</t>
  </si>
  <si>
    <t>762341210</t>
  </si>
  <si>
    <t>Montáž bednění střech rovných a šikmých sklonu do 60° z hrubých prken na sraz tl do 32 mm</t>
  </si>
  <si>
    <t>811376292</t>
  </si>
  <si>
    <t>277*0,2 "20% výměry</t>
  </si>
  <si>
    <t>26</t>
  </si>
  <si>
    <t>60511081</t>
  </si>
  <si>
    <t>řezivo jehličnaté středové smrk tl 18-32mm dl 4-5m</t>
  </si>
  <si>
    <t>32</t>
  </si>
  <si>
    <t>1165124976</t>
  </si>
  <si>
    <t>55,4*0,024</t>
  </si>
  <si>
    <t>1,33*1,08 'Přepočtené koeficientem množství</t>
  </si>
  <si>
    <t>27</t>
  </si>
  <si>
    <t>762341811</t>
  </si>
  <si>
    <t>Demontáž bednění střech z prken</t>
  </si>
  <si>
    <t>99465742</t>
  </si>
  <si>
    <t>28</t>
  </si>
  <si>
    <t>762395000</t>
  </si>
  <si>
    <t>Spojovací prostředky krovů, bednění, laťování, nadstřešních konstrukcí</t>
  </si>
  <si>
    <t>-423709058</t>
  </si>
  <si>
    <t>1,33</t>
  </si>
  <si>
    <t>41,55*0,16*0,16</t>
  </si>
  <si>
    <t>Součet</t>
  </si>
  <si>
    <t>29</t>
  </si>
  <si>
    <t>998762202</t>
  </si>
  <si>
    <t>Přesun hmot procentní pro kce tesařské v objektech v přes 6 do 12 m</t>
  </si>
  <si>
    <t>%</t>
  </si>
  <si>
    <t>-789207014</t>
  </si>
  <si>
    <t>764</t>
  </si>
  <si>
    <t>Konstrukce klempířské</t>
  </si>
  <si>
    <t>30</t>
  </si>
  <si>
    <t>764001821</t>
  </si>
  <si>
    <t>Demontáž krytiny ze svitků nebo tabulí do suti</t>
  </si>
  <si>
    <t>1434352165</t>
  </si>
  <si>
    <t>31</t>
  </si>
  <si>
    <t>764004801</t>
  </si>
  <si>
    <t>Demontáž podokapního žlabu do suti</t>
  </si>
  <si>
    <t>1666239044</t>
  </si>
  <si>
    <t>(18,3+11,7)*2</t>
  </si>
  <si>
    <t>764004861</t>
  </si>
  <si>
    <t>Demontáž svodu do suti</t>
  </si>
  <si>
    <t>-775403418</t>
  </si>
  <si>
    <t>33</t>
  </si>
  <si>
    <t>764121433</t>
  </si>
  <si>
    <t>Krytina střechy rovné drážkováním z tabulí z Al plechu s piovrchovou úpravou sklonu přes 30 do 60°</t>
  </si>
  <si>
    <t>1915414861</t>
  </si>
  <si>
    <t>34</t>
  </si>
  <si>
    <t>764223451</t>
  </si>
  <si>
    <t>Střešní výlez pro krytinu z Al plechu s povrch.úpravou</t>
  </si>
  <si>
    <t>-1218348246</t>
  </si>
  <si>
    <t>35</t>
  </si>
  <si>
    <t>764324412</t>
  </si>
  <si>
    <t>Lemování prostupů střech s krytinou skládanou nebo plechovou bez lišty z Al plechu s povrch.úpravou</t>
  </si>
  <si>
    <t>-1130710807</t>
  </si>
  <si>
    <t>44,8*0,4</t>
  </si>
  <si>
    <t>36</t>
  </si>
  <si>
    <t>764521405</t>
  </si>
  <si>
    <t>Žlab podokapní půlkruhový z Al plechu s povrch.úpravou rš 400 mm</t>
  </si>
  <si>
    <t>-1783132359</t>
  </si>
  <si>
    <t>37</t>
  </si>
  <si>
    <t>764521445</t>
  </si>
  <si>
    <t>Kotlík oválný (trychtýřový) pro podokapní žlaby z Al plechu  s povrch.úpravou 400/120 mm</t>
  </si>
  <si>
    <t>1587669498</t>
  </si>
  <si>
    <t>38</t>
  </si>
  <si>
    <t>764528423</t>
  </si>
  <si>
    <t>Svody kruhové včetně objímek, kolen, odskoků z Al plechu s povrch.úpravou průměru 120 mm</t>
  </si>
  <si>
    <t>2043404645</t>
  </si>
  <si>
    <t>39</t>
  </si>
  <si>
    <t>998764203</t>
  </si>
  <si>
    <t>Přesun hmot procentní pro konstrukce klempířské v objektech v přes 12 do 24 m</t>
  </si>
  <si>
    <t>-988981873</t>
  </si>
  <si>
    <t>765</t>
  </si>
  <si>
    <t>Krytina skládaná</t>
  </si>
  <si>
    <t>40</t>
  </si>
  <si>
    <t>765191023</t>
  </si>
  <si>
    <t>Montáž pojistné hydroizolační nebo parotěsné kladené ve sklonu přes 20° na bednění</t>
  </si>
  <si>
    <t>321176726</t>
  </si>
  <si>
    <t>41</t>
  </si>
  <si>
    <t>69334101</t>
  </si>
  <si>
    <t>rohož drenážní tl 8mm -separační podložka</t>
  </si>
  <si>
    <t>-493594682</t>
  </si>
  <si>
    <t>277*1,1 'Přepočtené koeficientem množství</t>
  </si>
  <si>
    <t>42</t>
  </si>
  <si>
    <t>998765203</t>
  </si>
  <si>
    <t>Přesun hmot procentní pro krytiny skládané v objektech v přes 12 do 24 m</t>
  </si>
  <si>
    <t>-951701965</t>
  </si>
  <si>
    <t>767</t>
  </si>
  <si>
    <t>Konstrukce zámečnické</t>
  </si>
  <si>
    <t>43</t>
  </si>
  <si>
    <t>767851104</t>
  </si>
  <si>
    <t>Montáž lávek komínových - kompletní celé lávky</t>
  </si>
  <si>
    <t>936489902</t>
  </si>
  <si>
    <t>44</t>
  </si>
  <si>
    <t>55344680</t>
  </si>
  <si>
    <t>lávka komínová 250x800mm</t>
  </si>
  <si>
    <t>-495786602</t>
  </si>
  <si>
    <t>45</t>
  </si>
  <si>
    <t>767851803</t>
  </si>
  <si>
    <t>Demontáž komínových lávek - celé komínové lávky</t>
  </si>
  <si>
    <t>90377149</t>
  </si>
  <si>
    <t>12*0,8</t>
  </si>
  <si>
    <t>46</t>
  </si>
  <si>
    <t>998767203</t>
  </si>
  <si>
    <t>Přesun hmot procentní pro zámečnické konstrukce v objektech v přes 12 do 24 m</t>
  </si>
  <si>
    <t>1704675222</t>
  </si>
  <si>
    <t>783</t>
  </si>
  <si>
    <t>Dokončovací práce - nátěry</t>
  </si>
  <si>
    <t>47</t>
  </si>
  <si>
    <t>783213111</t>
  </si>
  <si>
    <t>Napouštěcí jednonásobný syntetický biocidní nátěr tesařských konstrukcí zabudovaných do konstrukce</t>
  </si>
  <si>
    <t>-1320439597</t>
  </si>
  <si>
    <t>277*4 "stáv.krov, bednění, nové prvky</t>
  </si>
  <si>
    <t>VRN</t>
  </si>
  <si>
    <t>Vedlejší rozpočtové náklady</t>
  </si>
  <si>
    <t>VRN3</t>
  </si>
  <si>
    <t>Sdružená sazba VRN</t>
  </si>
  <si>
    <t>48</t>
  </si>
  <si>
    <t>030001000</t>
  </si>
  <si>
    <t>1024</t>
  </si>
  <si>
    <t>604025656</t>
  </si>
  <si>
    <t>Muzeum K.Vary, příspěvková organizyce Karlovarského kraje, Pod Jelením skokem 393/30, Karlovy Vary</t>
  </si>
  <si>
    <t xml:space="preserve">Oprava havarijního stavu střechy objektu depozitáře - Teplička č.p. 47. </t>
  </si>
  <si>
    <t>Oprava havarijního stavu střechy depozitáře - Teplička č.p.47.</t>
  </si>
  <si>
    <t xml:space="preserve">Depozitář Muzea v Tepličce č.p.47 -oprava střechy (výměna plechové šablony za falc.plech.krytinu)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</si>
</sst>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>
      <selection activeCell="AB14" sqref="AB14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78" t="s">
        <v>5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s="1" customFormat="1" ht="12" customHeight="1">
      <c r="B5" s="19"/>
      <c r="D5" s="22" t="s">
        <v>12</v>
      </c>
      <c r="K5" s="206" t="s">
        <v>13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R5" s="19"/>
      <c r="BS5" s="16" t="s">
        <v>6</v>
      </c>
    </row>
    <row r="6" spans="2:71" s="1" customFormat="1" ht="36.95" customHeight="1">
      <c r="B6" s="19"/>
      <c r="D6" s="24" t="s">
        <v>14</v>
      </c>
      <c r="K6" s="207" t="s">
        <v>367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R6" s="19"/>
      <c r="BS6" s="16" t="s">
        <v>6</v>
      </c>
    </row>
    <row r="7" spans="2:71" s="1" customFormat="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17</v>
      </c>
      <c r="K8" s="23" t="s">
        <v>18</v>
      </c>
      <c r="AK8" s="25" t="s">
        <v>19</v>
      </c>
      <c r="AN8" s="23"/>
      <c r="AR8" s="19"/>
      <c r="BS8" s="16" t="s">
        <v>6</v>
      </c>
    </row>
    <row r="9" spans="2:71" s="1" customFormat="1" ht="14.45" customHeight="1">
      <c r="B9" s="19"/>
      <c r="AR9" s="19"/>
      <c r="BS9" s="16" t="s">
        <v>6</v>
      </c>
    </row>
    <row r="10" spans="2:71" s="1" customFormat="1" ht="12" customHeight="1">
      <c r="B10" s="19"/>
      <c r="D10" s="25" t="s">
        <v>20</v>
      </c>
      <c r="AK10" s="25" t="s">
        <v>21</v>
      </c>
      <c r="AN10" s="23" t="s">
        <v>1</v>
      </c>
      <c r="AR10" s="19"/>
      <c r="BS10" s="16" t="s">
        <v>6</v>
      </c>
    </row>
    <row r="11" spans="2:71" s="1" customFormat="1" ht="18.4" customHeight="1">
      <c r="B11" s="19"/>
      <c r="E11" s="23" t="s">
        <v>22</v>
      </c>
      <c r="AK11" s="25" t="s">
        <v>23</v>
      </c>
      <c r="AN11" s="23" t="s">
        <v>1</v>
      </c>
      <c r="AR11" s="19"/>
      <c r="BS11" s="16" t="s">
        <v>6</v>
      </c>
    </row>
    <row r="12" spans="2:71" s="1" customFormat="1" ht="6.95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24</v>
      </c>
      <c r="AK13" s="25" t="s">
        <v>21</v>
      </c>
      <c r="AN13" s="23" t="s">
        <v>1</v>
      </c>
      <c r="AR13" s="19"/>
      <c r="BS13" s="16" t="s">
        <v>6</v>
      </c>
    </row>
    <row r="14" spans="2:71" ht="12.75">
      <c r="B14" s="19"/>
      <c r="E14" s="23" t="s">
        <v>18</v>
      </c>
      <c r="AK14" s="25" t="s">
        <v>23</v>
      </c>
      <c r="AN14" s="23" t="s">
        <v>1</v>
      </c>
      <c r="AR14" s="19"/>
      <c r="BS14" s="16" t="s">
        <v>6</v>
      </c>
    </row>
    <row r="15" spans="2:71" s="1" customFormat="1" ht="6.95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25</v>
      </c>
      <c r="AK16" s="25" t="s">
        <v>21</v>
      </c>
      <c r="AN16" s="23" t="s">
        <v>1</v>
      </c>
      <c r="AR16" s="19"/>
      <c r="BS16" s="16" t="s">
        <v>3</v>
      </c>
    </row>
    <row r="17" spans="2:71" s="1" customFormat="1" ht="18.4" customHeight="1">
      <c r="B17" s="19"/>
      <c r="E17" s="23"/>
      <c r="AK17" s="25" t="s">
        <v>23</v>
      </c>
      <c r="AN17" s="23" t="s">
        <v>1</v>
      </c>
      <c r="AR17" s="19"/>
      <c r="BS17" s="16" t="s">
        <v>26</v>
      </c>
    </row>
    <row r="18" spans="2:71" s="1" customFormat="1" ht="6.95" customHeight="1">
      <c r="B18" s="19"/>
      <c r="AR18" s="19"/>
      <c r="BS18" s="16" t="s">
        <v>6</v>
      </c>
    </row>
    <row r="19" spans="2:71" s="1" customFormat="1" ht="12" customHeight="1">
      <c r="B19" s="19"/>
      <c r="D19" s="25" t="s">
        <v>27</v>
      </c>
      <c r="AK19" s="25" t="s">
        <v>21</v>
      </c>
      <c r="AN19" s="23" t="s">
        <v>1</v>
      </c>
      <c r="AR19" s="19"/>
      <c r="BS19" s="16" t="s">
        <v>6</v>
      </c>
    </row>
    <row r="20" spans="2:71" s="1" customFormat="1" ht="18.4" customHeight="1">
      <c r="B20" s="19"/>
      <c r="E20" s="23"/>
      <c r="AK20" s="25" t="s">
        <v>23</v>
      </c>
      <c r="AN20" s="23" t="s">
        <v>1</v>
      </c>
      <c r="AR20" s="19"/>
      <c r="BS20" s="16" t="s">
        <v>26</v>
      </c>
    </row>
    <row r="21" spans="2:44" s="1" customFormat="1" ht="6.95" customHeight="1">
      <c r="B21" s="19"/>
      <c r="AR21" s="19"/>
    </row>
    <row r="22" spans="2:44" s="1" customFormat="1" ht="12" customHeight="1">
      <c r="B22" s="19"/>
      <c r="D22" s="25" t="s">
        <v>28</v>
      </c>
      <c r="AR22" s="19"/>
    </row>
    <row r="23" spans="2:44" s="1" customFormat="1" ht="14.45" customHeight="1">
      <c r="B23" s="19"/>
      <c r="E23" s="208" t="s">
        <v>1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9"/>
    </row>
    <row r="24" spans="2:44" s="1" customFormat="1" ht="6.95" customHeight="1">
      <c r="B24" s="19"/>
      <c r="AR24" s="19"/>
    </row>
    <row r="25" spans="2:44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57" s="2" customFormat="1" ht="25.9" customHeight="1">
      <c r="A26" s="28"/>
      <c r="B26" s="29"/>
      <c r="C26" s="28"/>
      <c r="D26" s="30" t="s">
        <v>29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9"/>
      <c r="AL26" s="210"/>
      <c r="AM26" s="210"/>
      <c r="AN26" s="210"/>
      <c r="AO26" s="210"/>
      <c r="AP26" s="28"/>
      <c r="AQ26" s="28"/>
      <c r="AR26" s="29"/>
      <c r="BE26" s="28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11" t="s">
        <v>30</v>
      </c>
      <c r="M28" s="211"/>
      <c r="N28" s="211"/>
      <c r="O28" s="211"/>
      <c r="P28" s="211"/>
      <c r="Q28" s="28"/>
      <c r="R28" s="28"/>
      <c r="S28" s="28"/>
      <c r="T28" s="28"/>
      <c r="U28" s="28"/>
      <c r="V28" s="28"/>
      <c r="W28" s="211" t="s">
        <v>31</v>
      </c>
      <c r="X28" s="211"/>
      <c r="Y28" s="211"/>
      <c r="Z28" s="211"/>
      <c r="AA28" s="211"/>
      <c r="AB28" s="211"/>
      <c r="AC28" s="211"/>
      <c r="AD28" s="211"/>
      <c r="AE28" s="211"/>
      <c r="AF28" s="28"/>
      <c r="AG28" s="28"/>
      <c r="AH28" s="28"/>
      <c r="AI28" s="28"/>
      <c r="AJ28" s="28"/>
      <c r="AK28" s="211" t="s">
        <v>32</v>
      </c>
      <c r="AL28" s="211"/>
      <c r="AM28" s="211"/>
      <c r="AN28" s="211"/>
      <c r="AO28" s="211"/>
      <c r="AP28" s="28"/>
      <c r="AQ28" s="28"/>
      <c r="AR28" s="29"/>
      <c r="BE28" s="28"/>
    </row>
    <row r="29" spans="2:44" s="3" customFormat="1" ht="14.45" customHeight="1">
      <c r="B29" s="33"/>
      <c r="D29" s="25" t="s">
        <v>33</v>
      </c>
      <c r="F29" s="25" t="s">
        <v>34</v>
      </c>
      <c r="L29" s="201">
        <v>0.21</v>
      </c>
      <c r="M29" s="200"/>
      <c r="N29" s="200"/>
      <c r="O29" s="200"/>
      <c r="P29" s="200"/>
      <c r="W29" s="199"/>
      <c r="X29" s="200"/>
      <c r="Y29" s="200"/>
      <c r="Z29" s="200"/>
      <c r="AA29" s="200"/>
      <c r="AB29" s="200"/>
      <c r="AC29" s="200"/>
      <c r="AD29" s="200"/>
      <c r="AE29" s="200"/>
      <c r="AK29" s="199"/>
      <c r="AL29" s="200"/>
      <c r="AM29" s="200"/>
      <c r="AN29" s="200"/>
      <c r="AO29" s="200"/>
      <c r="AR29" s="33"/>
    </row>
    <row r="30" spans="2:44" s="3" customFormat="1" ht="14.45" customHeight="1">
      <c r="B30" s="33"/>
      <c r="F30" s="25" t="s">
        <v>35</v>
      </c>
      <c r="L30" s="201">
        <v>0.15</v>
      </c>
      <c r="M30" s="200"/>
      <c r="N30" s="200"/>
      <c r="O30" s="200"/>
      <c r="P30" s="200"/>
      <c r="W30" s="199"/>
      <c r="X30" s="200"/>
      <c r="Y30" s="200"/>
      <c r="Z30" s="200"/>
      <c r="AA30" s="200"/>
      <c r="AB30" s="200"/>
      <c r="AC30" s="200"/>
      <c r="AD30" s="200"/>
      <c r="AE30" s="200"/>
      <c r="AK30" s="199"/>
      <c r="AL30" s="200"/>
      <c r="AM30" s="200"/>
      <c r="AN30" s="200"/>
      <c r="AO30" s="200"/>
      <c r="AR30" s="33"/>
    </row>
    <row r="31" spans="2:44" s="3" customFormat="1" ht="14.45" customHeight="1" hidden="1">
      <c r="B31" s="33"/>
      <c r="F31" s="25" t="s">
        <v>36</v>
      </c>
      <c r="L31" s="201">
        <v>0.21</v>
      </c>
      <c r="M31" s="200"/>
      <c r="N31" s="200"/>
      <c r="O31" s="200"/>
      <c r="P31" s="200"/>
      <c r="W31" s="199">
        <f>ROUND(BB94,2)</f>
        <v>0</v>
      </c>
      <c r="X31" s="200"/>
      <c r="Y31" s="200"/>
      <c r="Z31" s="200"/>
      <c r="AA31" s="200"/>
      <c r="AB31" s="200"/>
      <c r="AC31" s="200"/>
      <c r="AD31" s="200"/>
      <c r="AE31" s="200"/>
      <c r="AK31" s="199">
        <v>0</v>
      </c>
      <c r="AL31" s="200"/>
      <c r="AM31" s="200"/>
      <c r="AN31" s="200"/>
      <c r="AO31" s="200"/>
      <c r="AR31" s="33"/>
    </row>
    <row r="32" spans="2:44" s="3" customFormat="1" ht="14.45" customHeight="1" hidden="1">
      <c r="B32" s="33"/>
      <c r="F32" s="25" t="s">
        <v>37</v>
      </c>
      <c r="L32" s="201">
        <v>0.15</v>
      </c>
      <c r="M32" s="200"/>
      <c r="N32" s="200"/>
      <c r="O32" s="200"/>
      <c r="P32" s="200"/>
      <c r="W32" s="199">
        <f>ROUND(BC94,2)</f>
        <v>0</v>
      </c>
      <c r="X32" s="200"/>
      <c r="Y32" s="200"/>
      <c r="Z32" s="200"/>
      <c r="AA32" s="200"/>
      <c r="AB32" s="200"/>
      <c r="AC32" s="200"/>
      <c r="AD32" s="200"/>
      <c r="AE32" s="200"/>
      <c r="AK32" s="199">
        <v>0</v>
      </c>
      <c r="AL32" s="200"/>
      <c r="AM32" s="200"/>
      <c r="AN32" s="200"/>
      <c r="AO32" s="200"/>
      <c r="AR32" s="33"/>
    </row>
    <row r="33" spans="2:44" s="3" customFormat="1" ht="14.45" customHeight="1" hidden="1">
      <c r="B33" s="33"/>
      <c r="F33" s="25" t="s">
        <v>38</v>
      </c>
      <c r="L33" s="201">
        <v>0</v>
      </c>
      <c r="M33" s="200"/>
      <c r="N33" s="200"/>
      <c r="O33" s="200"/>
      <c r="P33" s="200"/>
      <c r="W33" s="199">
        <f>ROUND(BD94,2)</f>
        <v>0</v>
      </c>
      <c r="X33" s="200"/>
      <c r="Y33" s="200"/>
      <c r="Z33" s="200"/>
      <c r="AA33" s="200"/>
      <c r="AB33" s="200"/>
      <c r="AC33" s="200"/>
      <c r="AD33" s="200"/>
      <c r="AE33" s="200"/>
      <c r="AK33" s="199">
        <v>0</v>
      </c>
      <c r="AL33" s="200"/>
      <c r="AM33" s="200"/>
      <c r="AN33" s="200"/>
      <c r="AO33" s="200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39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40</v>
      </c>
      <c r="U35" s="36"/>
      <c r="V35" s="36"/>
      <c r="W35" s="36"/>
      <c r="X35" s="202" t="s">
        <v>41</v>
      </c>
      <c r="Y35" s="203"/>
      <c r="Z35" s="203"/>
      <c r="AA35" s="203"/>
      <c r="AB35" s="203"/>
      <c r="AC35" s="36"/>
      <c r="AD35" s="36"/>
      <c r="AE35" s="36"/>
      <c r="AF35" s="36"/>
      <c r="AG35" s="36"/>
      <c r="AH35" s="36"/>
      <c r="AI35" s="36"/>
      <c r="AJ35" s="36"/>
      <c r="AK35" s="204"/>
      <c r="AL35" s="203"/>
      <c r="AM35" s="203"/>
      <c r="AN35" s="203"/>
      <c r="AO35" s="205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38"/>
      <c r="D49" s="39" t="s">
        <v>42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43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28"/>
      <c r="B60" s="29"/>
      <c r="C60" s="28"/>
      <c r="D60" s="41" t="s">
        <v>44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45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44</v>
      </c>
      <c r="AI60" s="31"/>
      <c r="AJ60" s="31"/>
      <c r="AK60" s="31"/>
      <c r="AL60" s="31"/>
      <c r="AM60" s="41" t="s">
        <v>45</v>
      </c>
      <c r="AN60" s="31"/>
      <c r="AO60" s="31"/>
      <c r="AP60" s="28"/>
      <c r="AQ60" s="28"/>
      <c r="AR60" s="29"/>
      <c r="BE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28"/>
      <c r="B64" s="29"/>
      <c r="C64" s="28"/>
      <c r="D64" s="39" t="s">
        <v>46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47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28"/>
      <c r="B75" s="29"/>
      <c r="C75" s="28"/>
      <c r="D75" s="41" t="s">
        <v>44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45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44</v>
      </c>
      <c r="AI75" s="31"/>
      <c r="AJ75" s="31"/>
      <c r="AK75" s="31"/>
      <c r="AL75" s="31"/>
      <c r="AM75" s="41" t="s">
        <v>45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20" t="s">
        <v>48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5" t="s">
        <v>12</v>
      </c>
      <c r="L84" s="4" t="str">
        <f>K5</f>
        <v>1123</v>
      </c>
      <c r="AR84" s="47"/>
    </row>
    <row r="85" spans="2:44" s="5" customFormat="1" ht="36.95" customHeight="1">
      <c r="B85" s="48"/>
      <c r="C85" s="49" t="s">
        <v>14</v>
      </c>
      <c r="L85" s="190" t="s">
        <v>367</v>
      </c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192" t="str">
        <f>IF(AN8="","",AN8)</f>
        <v/>
      </c>
      <c r="AN87" s="192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6" customHeight="1">
      <c r="A89" s="28"/>
      <c r="B89" s="29"/>
      <c r="C89" s="25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>Muzeum K.Vary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25</v>
      </c>
      <c r="AJ89" s="28"/>
      <c r="AK89" s="28"/>
      <c r="AL89" s="28"/>
      <c r="AM89" s="193" t="str">
        <f>IF(E17="","",E17)</f>
        <v/>
      </c>
      <c r="AN89" s="194"/>
      <c r="AO89" s="194"/>
      <c r="AP89" s="194"/>
      <c r="AQ89" s="28"/>
      <c r="AR89" s="29"/>
      <c r="AS89" s="195" t="s">
        <v>49</v>
      </c>
      <c r="AT89" s="196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6" customHeight="1">
      <c r="A90" s="28"/>
      <c r="B90" s="29"/>
      <c r="C90" s="25" t="s">
        <v>24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27</v>
      </c>
      <c r="AJ90" s="28"/>
      <c r="AK90" s="28"/>
      <c r="AL90" s="28"/>
      <c r="AM90" s="193" t="str">
        <f>IF(E20="","",E20)</f>
        <v/>
      </c>
      <c r="AN90" s="194"/>
      <c r="AO90" s="194"/>
      <c r="AP90" s="194"/>
      <c r="AQ90" s="28"/>
      <c r="AR90" s="29"/>
      <c r="AS90" s="197"/>
      <c r="AT90" s="198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97"/>
      <c r="AT91" s="198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180" t="s">
        <v>50</v>
      </c>
      <c r="D92" s="181"/>
      <c r="E92" s="181"/>
      <c r="F92" s="181"/>
      <c r="G92" s="181"/>
      <c r="H92" s="56"/>
      <c r="I92" s="182" t="s">
        <v>51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3" t="s">
        <v>52</v>
      </c>
      <c r="AH92" s="181"/>
      <c r="AI92" s="181"/>
      <c r="AJ92" s="181"/>
      <c r="AK92" s="181"/>
      <c r="AL92" s="181"/>
      <c r="AM92" s="181"/>
      <c r="AN92" s="182" t="s">
        <v>53</v>
      </c>
      <c r="AO92" s="181"/>
      <c r="AP92" s="184"/>
      <c r="AQ92" s="57" t="s">
        <v>54</v>
      </c>
      <c r="AR92" s="29"/>
      <c r="AS92" s="58" t="s">
        <v>55</v>
      </c>
      <c r="AT92" s="59" t="s">
        <v>56</v>
      </c>
      <c r="AU92" s="59" t="s">
        <v>57</v>
      </c>
      <c r="AV92" s="59" t="s">
        <v>58</v>
      </c>
      <c r="AW92" s="59" t="s">
        <v>59</v>
      </c>
      <c r="AX92" s="59" t="s">
        <v>60</v>
      </c>
      <c r="AY92" s="59" t="s">
        <v>61</v>
      </c>
      <c r="AZ92" s="59" t="s">
        <v>62</v>
      </c>
      <c r="BA92" s="59" t="s">
        <v>63</v>
      </c>
      <c r="BB92" s="59" t="s">
        <v>64</v>
      </c>
      <c r="BC92" s="59" t="s">
        <v>65</v>
      </c>
      <c r="BD92" s="60" t="s">
        <v>66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67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88"/>
      <c r="AH94" s="188"/>
      <c r="AI94" s="188"/>
      <c r="AJ94" s="188"/>
      <c r="AK94" s="188"/>
      <c r="AL94" s="188"/>
      <c r="AM94" s="188"/>
      <c r="AN94" s="189"/>
      <c r="AO94" s="189"/>
      <c r="AP94" s="189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1323.49796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68</v>
      </c>
      <c r="BT94" s="73" t="s">
        <v>69</v>
      </c>
      <c r="BV94" s="73" t="s">
        <v>70</v>
      </c>
      <c r="BW94" s="73" t="s">
        <v>4</v>
      </c>
      <c r="BX94" s="73" t="s">
        <v>71</v>
      </c>
      <c r="CL94" s="73" t="s">
        <v>1</v>
      </c>
    </row>
    <row r="95" spans="1:90" s="7" customFormat="1" ht="37.15" customHeight="1">
      <c r="A95" s="74" t="s">
        <v>72</v>
      </c>
      <c r="B95" s="75"/>
      <c r="C95" s="76"/>
      <c r="D95" s="187" t="s">
        <v>13</v>
      </c>
      <c r="E95" s="187"/>
      <c r="F95" s="187"/>
      <c r="G95" s="187"/>
      <c r="H95" s="187"/>
      <c r="I95" s="77"/>
      <c r="J95" s="187" t="s">
        <v>368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5"/>
      <c r="AH95" s="186"/>
      <c r="AI95" s="186"/>
      <c r="AJ95" s="186"/>
      <c r="AK95" s="186"/>
      <c r="AL95" s="186"/>
      <c r="AM95" s="186"/>
      <c r="AN95" s="185"/>
      <c r="AO95" s="186"/>
      <c r="AP95" s="186"/>
      <c r="AQ95" s="78" t="s">
        <v>73</v>
      </c>
      <c r="AR95" s="75"/>
      <c r="AS95" s="79">
        <v>0</v>
      </c>
      <c r="AT95" s="80">
        <f>ROUND(SUM(AV95:AW95),2)</f>
        <v>0</v>
      </c>
      <c r="AU95" s="81">
        <f>'1123 - Depozitář Muzea v ...'!P130</f>
        <v>1323.497959</v>
      </c>
      <c r="AV95" s="80">
        <f>'1123 - Depozitář Muzea v ...'!J31</f>
        <v>0</v>
      </c>
      <c r="AW95" s="80">
        <f>'1123 - Depozitář Muzea v ...'!J32</f>
        <v>0</v>
      </c>
      <c r="AX95" s="80">
        <f>'1123 - Depozitář Muzea v ...'!J33</f>
        <v>0</v>
      </c>
      <c r="AY95" s="80">
        <f>'1123 - Depozitář Muzea v ...'!J34</f>
        <v>0</v>
      </c>
      <c r="AZ95" s="80">
        <f>'1123 - Depozitář Muzea v ...'!F31</f>
        <v>0</v>
      </c>
      <c r="BA95" s="80">
        <f>'1123 - Depozitář Muzea v ...'!F32</f>
        <v>0</v>
      </c>
      <c r="BB95" s="80">
        <f>'1123 - Depozitář Muzea v ...'!F33</f>
        <v>0</v>
      </c>
      <c r="BC95" s="80">
        <f>'1123 - Depozitář Muzea v ...'!F34</f>
        <v>0</v>
      </c>
      <c r="BD95" s="82">
        <f>'1123 - Depozitář Muzea v ...'!F35</f>
        <v>0</v>
      </c>
      <c r="BT95" s="83" t="s">
        <v>74</v>
      </c>
      <c r="BU95" s="83" t="s">
        <v>75</v>
      </c>
      <c r="BV95" s="83" t="s">
        <v>70</v>
      </c>
      <c r="BW95" s="83" t="s">
        <v>4</v>
      </c>
      <c r="BX95" s="83" t="s">
        <v>71</v>
      </c>
      <c r="CL95" s="83" t="s">
        <v>1</v>
      </c>
    </row>
    <row r="96" spans="1:57" s="2" customFormat="1" ht="30" customHeight="1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5" customHeight="1">
      <c r="A97" s="28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0">
    <mergeCell ref="K5:AJ5"/>
    <mergeCell ref="K6:AJ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1123 - Depozitář Muzea v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0"/>
  <sheetViews>
    <sheetView showGridLines="0" workbookViewId="0" topLeftCell="A117">
      <selection activeCell="F131" sqref="F131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>
      <c r="A1" s="84"/>
    </row>
    <row r="2" spans="12:46" s="1" customFormat="1" ht="36.95" customHeight="1"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6" t="s">
        <v>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s="1" customFormat="1" ht="24.95" customHeight="1">
      <c r="B4" s="19"/>
      <c r="D4" s="20" t="s">
        <v>77</v>
      </c>
      <c r="L4" s="19"/>
      <c r="M4" s="85" t="s">
        <v>10</v>
      </c>
      <c r="AT4" s="16" t="s">
        <v>3</v>
      </c>
    </row>
    <row r="5" spans="2:12" s="1" customFormat="1" ht="6.95" customHeight="1">
      <c r="B5" s="19"/>
      <c r="L5" s="19"/>
    </row>
    <row r="6" spans="1:31" s="2" customFormat="1" ht="12" customHeight="1">
      <c r="A6" s="28"/>
      <c r="B6" s="29"/>
      <c r="C6" s="28"/>
      <c r="D6" s="25" t="s">
        <v>14</v>
      </c>
      <c r="E6" s="28"/>
      <c r="F6" s="28"/>
      <c r="G6" s="28"/>
      <c r="H6" s="28"/>
      <c r="I6" s="28"/>
      <c r="J6" s="28"/>
      <c r="K6" s="28"/>
      <c r="L6" s="3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s="2" customFormat="1" ht="15.6" customHeight="1">
      <c r="A7" s="28"/>
      <c r="B7" s="29"/>
      <c r="C7" s="28"/>
      <c r="D7" s="28"/>
      <c r="E7" s="190" t="s">
        <v>366</v>
      </c>
      <c r="F7" s="212"/>
      <c r="G7" s="212"/>
      <c r="H7" s="212"/>
      <c r="I7" s="28"/>
      <c r="J7" s="28"/>
      <c r="K7" s="28"/>
      <c r="L7" s="3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 s="2" customFormat="1" ht="12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2" customHeight="1">
      <c r="A9" s="28"/>
      <c r="B9" s="29"/>
      <c r="C9" s="28"/>
      <c r="D9" s="25" t="s">
        <v>15</v>
      </c>
      <c r="E9" s="28"/>
      <c r="F9" s="23" t="s">
        <v>1</v>
      </c>
      <c r="G9" s="28"/>
      <c r="H9" s="28"/>
      <c r="I9" s="25" t="s">
        <v>16</v>
      </c>
      <c r="J9" s="23" t="s">
        <v>1</v>
      </c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customHeight="1">
      <c r="A10" s="28"/>
      <c r="B10" s="29"/>
      <c r="C10" s="28"/>
      <c r="D10" s="25" t="s">
        <v>17</v>
      </c>
      <c r="E10" s="28"/>
      <c r="F10" s="23" t="s">
        <v>18</v>
      </c>
      <c r="G10" s="28"/>
      <c r="H10" s="28"/>
      <c r="I10" s="25" t="s">
        <v>19</v>
      </c>
      <c r="J10" s="51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0.9" customHeight="1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20</v>
      </c>
      <c r="E12" s="28"/>
      <c r="F12" s="28"/>
      <c r="G12" s="28"/>
      <c r="H12" s="28"/>
      <c r="I12" s="25">
        <v>72053810</v>
      </c>
      <c r="J12" s="23" t="s">
        <v>1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8" customHeight="1">
      <c r="A13" s="28"/>
      <c r="B13" s="29"/>
      <c r="C13" s="28"/>
      <c r="D13" s="28"/>
      <c r="E13" s="23" t="s">
        <v>365</v>
      </c>
      <c r="F13" s="28"/>
      <c r="G13" s="28"/>
      <c r="H13" s="28"/>
      <c r="I13" s="25" t="s">
        <v>23</v>
      </c>
      <c r="J13" s="23" t="s">
        <v>1</v>
      </c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6.95" customHeight="1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2" customHeight="1">
      <c r="A15" s="28"/>
      <c r="B15" s="29"/>
      <c r="C15" s="28"/>
      <c r="D15" s="25" t="s">
        <v>24</v>
      </c>
      <c r="E15" s="28"/>
      <c r="F15" s="28"/>
      <c r="G15" s="28"/>
      <c r="H15" s="28"/>
      <c r="I15" s="25" t="s">
        <v>21</v>
      </c>
      <c r="J15" s="23" t="str">
        <f>'Rekapitulace stavby'!AN13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18" customHeight="1">
      <c r="A16" s="28"/>
      <c r="B16" s="29"/>
      <c r="C16" s="28"/>
      <c r="D16" s="28"/>
      <c r="E16" s="206" t="str">
        <f>'Rekapitulace stavby'!E14</f>
        <v xml:space="preserve"> </v>
      </c>
      <c r="F16" s="206"/>
      <c r="G16" s="206"/>
      <c r="H16" s="206"/>
      <c r="I16" s="25" t="s">
        <v>23</v>
      </c>
      <c r="J16" s="23" t="str">
        <f>'Rekapitulace stavby'!AN14</f>
        <v/>
      </c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5" customHeight="1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>
      <c r="A18" s="28"/>
      <c r="B18" s="29"/>
      <c r="C18" s="28"/>
      <c r="D18" s="25" t="s">
        <v>25</v>
      </c>
      <c r="E18" s="28"/>
      <c r="F18" s="28"/>
      <c r="G18" s="28"/>
      <c r="H18" s="28"/>
      <c r="I18" s="25" t="s">
        <v>21</v>
      </c>
      <c r="J18" s="23" t="s">
        <v>1</v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>
      <c r="A19" s="28"/>
      <c r="B19" s="29"/>
      <c r="C19" s="28"/>
      <c r="D19" s="28"/>
      <c r="E19" s="23"/>
      <c r="F19" s="28"/>
      <c r="G19" s="28"/>
      <c r="H19" s="28"/>
      <c r="I19" s="25" t="s">
        <v>23</v>
      </c>
      <c r="J19" s="23" t="s">
        <v>1</v>
      </c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5" customHeight="1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>
      <c r="A21" s="28"/>
      <c r="B21" s="29"/>
      <c r="C21" s="28"/>
      <c r="D21" s="25" t="s">
        <v>27</v>
      </c>
      <c r="E21" s="28"/>
      <c r="F21" s="28"/>
      <c r="G21" s="28"/>
      <c r="H21" s="28"/>
      <c r="I21" s="25" t="s">
        <v>21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>
      <c r="A22" s="28"/>
      <c r="B22" s="29"/>
      <c r="C22" s="28"/>
      <c r="D22" s="28"/>
      <c r="E22" s="23"/>
      <c r="F22" s="28"/>
      <c r="G22" s="28"/>
      <c r="H22" s="28"/>
      <c r="I22" s="25" t="s">
        <v>23</v>
      </c>
      <c r="J22" s="23" t="s">
        <v>1</v>
      </c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5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>
      <c r="A24" s="28"/>
      <c r="B24" s="29"/>
      <c r="C24" s="28"/>
      <c r="D24" s="25" t="s">
        <v>28</v>
      </c>
      <c r="E24" s="28"/>
      <c r="F24" s="28"/>
      <c r="G24" s="28"/>
      <c r="H24" s="28"/>
      <c r="I24" s="28"/>
      <c r="J24" s="28"/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4.45" customHeight="1">
      <c r="A25" s="86"/>
      <c r="B25" s="87"/>
      <c r="C25" s="86"/>
      <c r="D25" s="86"/>
      <c r="E25" s="208" t="s">
        <v>1</v>
      </c>
      <c r="F25" s="208"/>
      <c r="G25" s="208"/>
      <c r="H25" s="208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>
      <c r="A27" s="28"/>
      <c r="B27" s="29"/>
      <c r="C27" s="28"/>
      <c r="D27" s="62"/>
      <c r="E27" s="62"/>
      <c r="F27" s="62"/>
      <c r="G27" s="62"/>
      <c r="H27" s="62"/>
      <c r="I27" s="62"/>
      <c r="J27" s="62"/>
      <c r="K27" s="62"/>
      <c r="L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25.35" customHeight="1">
      <c r="A28" s="28"/>
      <c r="B28" s="29"/>
      <c r="C28" s="28"/>
      <c r="D28" s="89" t="s">
        <v>29</v>
      </c>
      <c r="E28" s="28"/>
      <c r="F28" s="28"/>
      <c r="G28" s="28"/>
      <c r="H28" s="28"/>
      <c r="I28" s="28"/>
      <c r="J28" s="67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>
      <c r="A30" s="28"/>
      <c r="B30" s="29"/>
      <c r="C30" s="28"/>
      <c r="D30" s="28"/>
      <c r="E30" s="28"/>
      <c r="F30" s="32" t="s">
        <v>31</v>
      </c>
      <c r="G30" s="28"/>
      <c r="H30" s="28"/>
      <c r="I30" s="32" t="s">
        <v>30</v>
      </c>
      <c r="J30" s="32" t="s">
        <v>32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>
      <c r="A31" s="28"/>
      <c r="B31" s="29"/>
      <c r="C31" s="28"/>
      <c r="D31" s="90" t="s">
        <v>33</v>
      </c>
      <c r="E31" s="25" t="s">
        <v>34</v>
      </c>
      <c r="F31" s="91"/>
      <c r="G31" s="28"/>
      <c r="H31" s="28"/>
      <c r="I31" s="92">
        <v>0.21</v>
      </c>
      <c r="J31" s="91"/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5" t="s">
        <v>35</v>
      </c>
      <c r="F32" s="91"/>
      <c r="G32" s="28"/>
      <c r="H32" s="28"/>
      <c r="I32" s="92">
        <v>0.15</v>
      </c>
      <c r="J32" s="91"/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28"/>
      <c r="E33" s="25" t="s">
        <v>36</v>
      </c>
      <c r="F33" s="91">
        <f>ROUND((SUM(BG130:BG219)),2)</f>
        <v>0</v>
      </c>
      <c r="G33" s="28"/>
      <c r="H33" s="28"/>
      <c r="I33" s="92">
        <v>0.21</v>
      </c>
      <c r="J33" s="91">
        <f>0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37</v>
      </c>
      <c r="F34" s="91">
        <f>ROUND((SUM(BH130:BH219)),2)</f>
        <v>0</v>
      </c>
      <c r="G34" s="28"/>
      <c r="H34" s="28"/>
      <c r="I34" s="92">
        <v>0.15</v>
      </c>
      <c r="J34" s="91">
        <f>0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38</v>
      </c>
      <c r="F35" s="91">
        <f>ROUND((SUM(BI130:BI219)),2)</f>
        <v>0</v>
      </c>
      <c r="G35" s="28"/>
      <c r="H35" s="28"/>
      <c r="I35" s="92">
        <v>0</v>
      </c>
      <c r="J35" s="91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25.35" customHeight="1">
      <c r="A37" s="28"/>
      <c r="B37" s="29"/>
      <c r="C37" s="93"/>
      <c r="D37" s="94" t="s">
        <v>39</v>
      </c>
      <c r="E37" s="56"/>
      <c r="F37" s="56"/>
      <c r="G37" s="95" t="s">
        <v>40</v>
      </c>
      <c r="H37" s="96" t="s">
        <v>41</v>
      </c>
      <c r="I37" s="56"/>
      <c r="J37" s="97"/>
      <c r="K37" s="9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12" s="1" customFormat="1" ht="14.45" customHeight="1">
      <c r="B39" s="19"/>
      <c r="L39" s="19"/>
    </row>
    <row r="40" spans="2:12" s="1" customFormat="1" ht="14.45" customHeight="1">
      <c r="B40" s="19"/>
      <c r="L40" s="19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38"/>
      <c r="D50" s="39" t="s">
        <v>42</v>
      </c>
      <c r="E50" s="40"/>
      <c r="F50" s="40"/>
      <c r="G50" s="39" t="s">
        <v>43</v>
      </c>
      <c r="H50" s="40"/>
      <c r="I50" s="40"/>
      <c r="J50" s="40"/>
      <c r="K50" s="40"/>
      <c r="L50" s="3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28"/>
      <c r="B61" s="29"/>
      <c r="C61" s="28"/>
      <c r="D61" s="41" t="s">
        <v>44</v>
      </c>
      <c r="E61" s="31"/>
      <c r="F61" s="99" t="s">
        <v>45</v>
      </c>
      <c r="G61" s="41" t="s">
        <v>44</v>
      </c>
      <c r="H61" s="31"/>
      <c r="I61" s="31"/>
      <c r="J61" s="100" t="s">
        <v>45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28"/>
      <c r="B65" s="29"/>
      <c r="C65" s="28"/>
      <c r="D65" s="39" t="s">
        <v>46</v>
      </c>
      <c r="E65" s="42"/>
      <c r="F65" s="42"/>
      <c r="G65" s="39" t="s">
        <v>47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28"/>
      <c r="B76" s="29"/>
      <c r="C76" s="28"/>
      <c r="D76" s="41" t="s">
        <v>44</v>
      </c>
      <c r="E76" s="31"/>
      <c r="F76" s="99" t="s">
        <v>45</v>
      </c>
      <c r="G76" s="41" t="s">
        <v>44</v>
      </c>
      <c r="H76" s="31"/>
      <c r="I76" s="31"/>
      <c r="J76" s="100" t="s">
        <v>45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20" t="s">
        <v>78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5.6" customHeight="1">
      <c r="A85" s="28"/>
      <c r="B85" s="29"/>
      <c r="C85" s="28"/>
      <c r="D85" s="28"/>
      <c r="E85" s="190" t="str">
        <f>E7</f>
        <v xml:space="preserve">Oprava havarijního stavu střechy objektu depozitáře - Teplička č.p. 47. </v>
      </c>
      <c r="F85" s="212"/>
      <c r="G85" s="212"/>
      <c r="H85" s="212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2" customHeight="1">
      <c r="A87" s="28"/>
      <c r="B87" s="29"/>
      <c r="C87" s="25" t="s">
        <v>17</v>
      </c>
      <c r="D87" s="28"/>
      <c r="E87" s="28"/>
      <c r="F87" s="23" t="str">
        <f>F10</f>
        <v xml:space="preserve"> </v>
      </c>
      <c r="G87" s="28"/>
      <c r="H87" s="28"/>
      <c r="I87" s="25" t="s">
        <v>19</v>
      </c>
      <c r="J87" s="51" t="str">
        <f>IF(J10="","",J10)</f>
        <v/>
      </c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26.45" customHeight="1">
      <c r="A89" s="28"/>
      <c r="B89" s="29"/>
      <c r="C89" s="25" t="s">
        <v>20</v>
      </c>
      <c r="D89" s="28"/>
      <c r="E89" s="28"/>
      <c r="F89" s="23" t="str">
        <f>E13</f>
        <v>Muzeum K.Vary, příspěvková organizyce Karlovarského kraje, Pod Jelením skokem 393/30, Karlovy Vary</v>
      </c>
      <c r="G89" s="28"/>
      <c r="H89" s="28"/>
      <c r="I89" s="25" t="s">
        <v>25</v>
      </c>
      <c r="J89" s="26">
        <f>E19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15.6" customHeight="1">
      <c r="A90" s="28"/>
      <c r="B90" s="29"/>
      <c r="C90" s="25" t="s">
        <v>24</v>
      </c>
      <c r="D90" s="28"/>
      <c r="E90" s="28"/>
      <c r="F90" s="23" t="str">
        <f>IF(E16="","",E16)</f>
        <v xml:space="preserve"> </v>
      </c>
      <c r="G90" s="28"/>
      <c r="H90" s="28"/>
      <c r="I90" s="25" t="s">
        <v>27</v>
      </c>
      <c r="J90" s="26">
        <f>E22</f>
        <v>0</v>
      </c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0.3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29.25" customHeight="1">
      <c r="A92" s="28"/>
      <c r="B92" s="29"/>
      <c r="C92" s="101" t="s">
        <v>79</v>
      </c>
      <c r="D92" s="93"/>
      <c r="E92" s="93"/>
      <c r="F92" s="93"/>
      <c r="G92" s="93"/>
      <c r="H92" s="93"/>
      <c r="I92" s="93"/>
      <c r="J92" s="102" t="s">
        <v>80</v>
      </c>
      <c r="K92" s="93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" customHeight="1">
      <c r="A94" s="28"/>
      <c r="B94" s="29"/>
      <c r="C94" s="103" t="s">
        <v>81</v>
      </c>
      <c r="D94" s="28"/>
      <c r="E94" s="28"/>
      <c r="F94" s="28"/>
      <c r="G94" s="28"/>
      <c r="H94" s="28"/>
      <c r="I94" s="28"/>
      <c r="J94" s="67"/>
      <c r="K94" s="2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6" t="s">
        <v>82</v>
      </c>
    </row>
    <row r="95" spans="2:12" s="9" customFormat="1" ht="24.95" customHeight="1">
      <c r="B95" s="104"/>
      <c r="D95" s="105" t="s">
        <v>83</v>
      </c>
      <c r="E95" s="106"/>
      <c r="F95" s="106"/>
      <c r="G95" s="106"/>
      <c r="H95" s="106"/>
      <c r="I95" s="106"/>
      <c r="J95" s="107"/>
      <c r="L95" s="104"/>
    </row>
    <row r="96" spans="2:12" s="10" customFormat="1" ht="19.9" customHeight="1">
      <c r="B96" s="108"/>
      <c r="D96" s="109" t="s">
        <v>84</v>
      </c>
      <c r="E96" s="110"/>
      <c r="F96" s="110"/>
      <c r="G96" s="110"/>
      <c r="H96" s="110"/>
      <c r="I96" s="110"/>
      <c r="J96" s="111"/>
      <c r="L96" s="108"/>
    </row>
    <row r="97" spans="2:12" s="10" customFormat="1" ht="19.9" customHeight="1">
      <c r="B97" s="108"/>
      <c r="D97" s="109" t="s">
        <v>85</v>
      </c>
      <c r="E97" s="110"/>
      <c r="F97" s="110"/>
      <c r="G97" s="110"/>
      <c r="H97" s="110"/>
      <c r="I97" s="110"/>
      <c r="J97" s="111"/>
      <c r="L97" s="108"/>
    </row>
    <row r="98" spans="2:12" s="10" customFormat="1" ht="19.9" customHeight="1">
      <c r="B98" s="108"/>
      <c r="D98" s="109" t="s">
        <v>86</v>
      </c>
      <c r="E98" s="110"/>
      <c r="F98" s="110"/>
      <c r="G98" s="110"/>
      <c r="H98" s="110"/>
      <c r="I98" s="110"/>
      <c r="J98" s="111"/>
      <c r="L98" s="108"/>
    </row>
    <row r="99" spans="2:12" s="10" customFormat="1" ht="19.9" customHeight="1">
      <c r="B99" s="108"/>
      <c r="D99" s="109" t="s">
        <v>87</v>
      </c>
      <c r="E99" s="110"/>
      <c r="F99" s="110"/>
      <c r="G99" s="110"/>
      <c r="H99" s="110"/>
      <c r="I99" s="110"/>
      <c r="J99" s="111"/>
      <c r="L99" s="108"/>
    </row>
    <row r="100" spans="2:12" s="10" customFormat="1" ht="19.9" customHeight="1">
      <c r="B100" s="108"/>
      <c r="D100" s="109" t="s">
        <v>88</v>
      </c>
      <c r="E100" s="110"/>
      <c r="F100" s="110"/>
      <c r="G100" s="110"/>
      <c r="H100" s="110"/>
      <c r="I100" s="110"/>
      <c r="J100" s="111"/>
      <c r="L100" s="108"/>
    </row>
    <row r="101" spans="2:12" s="10" customFormat="1" ht="19.9" customHeight="1">
      <c r="B101" s="108"/>
      <c r="D101" s="109" t="s">
        <v>89</v>
      </c>
      <c r="E101" s="110"/>
      <c r="F101" s="110"/>
      <c r="G101" s="110"/>
      <c r="H101" s="110"/>
      <c r="I101" s="110"/>
      <c r="J101" s="111"/>
      <c r="L101" s="108"/>
    </row>
    <row r="102" spans="2:12" s="10" customFormat="1" ht="19.9" customHeight="1">
      <c r="B102" s="108"/>
      <c r="D102" s="109" t="s">
        <v>90</v>
      </c>
      <c r="E102" s="110"/>
      <c r="F102" s="110"/>
      <c r="G102" s="110"/>
      <c r="H102" s="110"/>
      <c r="I102" s="110"/>
      <c r="J102" s="111"/>
      <c r="L102" s="108"/>
    </row>
    <row r="103" spans="2:12" s="10" customFormat="1" ht="19.9" customHeight="1">
      <c r="B103" s="108"/>
      <c r="D103" s="109" t="s">
        <v>91</v>
      </c>
      <c r="E103" s="110"/>
      <c r="F103" s="110"/>
      <c r="G103" s="110"/>
      <c r="H103" s="110"/>
      <c r="I103" s="110"/>
      <c r="J103" s="111"/>
      <c r="L103" s="108"/>
    </row>
    <row r="104" spans="2:12" s="9" customFormat="1" ht="24.95" customHeight="1">
      <c r="B104" s="104"/>
      <c r="D104" s="105" t="s">
        <v>92</v>
      </c>
      <c r="E104" s="106"/>
      <c r="F104" s="106"/>
      <c r="G104" s="106"/>
      <c r="H104" s="106"/>
      <c r="I104" s="106"/>
      <c r="J104" s="107"/>
      <c r="L104" s="104"/>
    </row>
    <row r="105" spans="2:12" s="10" customFormat="1" ht="19.9" customHeight="1">
      <c r="B105" s="108"/>
      <c r="D105" s="109" t="s">
        <v>93</v>
      </c>
      <c r="E105" s="110"/>
      <c r="F105" s="110"/>
      <c r="G105" s="110"/>
      <c r="H105" s="110"/>
      <c r="I105" s="110"/>
      <c r="J105" s="111"/>
      <c r="L105" s="108"/>
    </row>
    <row r="106" spans="2:12" s="10" customFormat="1" ht="19.9" customHeight="1">
      <c r="B106" s="108"/>
      <c r="D106" s="109" t="s">
        <v>94</v>
      </c>
      <c r="E106" s="110"/>
      <c r="F106" s="110"/>
      <c r="G106" s="110"/>
      <c r="H106" s="110"/>
      <c r="I106" s="110"/>
      <c r="J106" s="111"/>
      <c r="L106" s="108"/>
    </row>
    <row r="107" spans="2:12" s="10" customFormat="1" ht="19.9" customHeight="1">
      <c r="B107" s="108"/>
      <c r="D107" s="109" t="s">
        <v>95</v>
      </c>
      <c r="E107" s="110"/>
      <c r="F107" s="110"/>
      <c r="G107" s="110"/>
      <c r="H107" s="110"/>
      <c r="I107" s="110"/>
      <c r="J107" s="111"/>
      <c r="L107" s="108"/>
    </row>
    <row r="108" spans="2:12" s="10" customFormat="1" ht="19.9" customHeight="1">
      <c r="B108" s="108"/>
      <c r="D108" s="109" t="s">
        <v>96</v>
      </c>
      <c r="E108" s="110"/>
      <c r="F108" s="110"/>
      <c r="G108" s="110"/>
      <c r="H108" s="110"/>
      <c r="I108" s="110"/>
      <c r="J108" s="111"/>
      <c r="L108" s="108"/>
    </row>
    <row r="109" spans="2:12" s="10" customFormat="1" ht="19.9" customHeight="1">
      <c r="B109" s="108"/>
      <c r="D109" s="109" t="s">
        <v>97</v>
      </c>
      <c r="E109" s="110"/>
      <c r="F109" s="110"/>
      <c r="G109" s="110"/>
      <c r="H109" s="110"/>
      <c r="I109" s="110"/>
      <c r="J109" s="111"/>
      <c r="L109" s="108"/>
    </row>
    <row r="110" spans="2:12" s="10" customFormat="1" ht="19.9" customHeight="1">
      <c r="B110" s="108"/>
      <c r="D110" s="109" t="s">
        <v>98</v>
      </c>
      <c r="E110" s="110"/>
      <c r="F110" s="110"/>
      <c r="G110" s="110"/>
      <c r="H110" s="110"/>
      <c r="I110" s="110"/>
      <c r="J110" s="111"/>
      <c r="L110" s="108"/>
    </row>
    <row r="111" spans="2:12" s="9" customFormat="1" ht="24.95" customHeight="1">
      <c r="B111" s="104"/>
      <c r="D111" s="105" t="s">
        <v>99</v>
      </c>
      <c r="E111" s="106"/>
      <c r="F111" s="106"/>
      <c r="G111" s="106"/>
      <c r="H111" s="106"/>
      <c r="I111" s="106"/>
      <c r="J111" s="107"/>
      <c r="L111" s="104"/>
    </row>
    <row r="112" spans="2:12" s="10" customFormat="1" ht="19.9" customHeight="1">
      <c r="B112" s="108"/>
      <c r="D112" s="109" t="s">
        <v>100</v>
      </c>
      <c r="E112" s="110"/>
      <c r="F112" s="110"/>
      <c r="G112" s="110"/>
      <c r="H112" s="110"/>
      <c r="I112" s="110"/>
      <c r="J112" s="111"/>
      <c r="L112" s="108"/>
    </row>
    <row r="113" spans="1:31" s="2" customFormat="1" ht="21.7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6.95" customHeight="1">
      <c r="A114" s="28"/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8" spans="1:31" s="2" customFormat="1" ht="6.95" customHeight="1">
      <c r="A118" s="28"/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24.95" customHeight="1">
      <c r="A119" s="28"/>
      <c r="B119" s="29"/>
      <c r="C119" s="20" t="s">
        <v>101</v>
      </c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6.9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2" customHeight="1">
      <c r="A121" s="28"/>
      <c r="B121" s="29"/>
      <c r="C121" s="25" t="s">
        <v>14</v>
      </c>
      <c r="D121" s="28"/>
      <c r="E121" s="28"/>
      <c r="F121" s="28"/>
      <c r="G121" s="28"/>
      <c r="H121" s="28"/>
      <c r="I121" s="28"/>
      <c r="J121" s="28"/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5.6" customHeight="1">
      <c r="A122" s="28"/>
      <c r="B122" s="29"/>
      <c r="C122" s="28"/>
      <c r="D122" s="28"/>
      <c r="E122" s="190" t="str">
        <f>E7</f>
        <v xml:space="preserve">Oprava havarijního stavu střechy objektu depozitáře - Teplička č.p. 47. </v>
      </c>
      <c r="F122" s="212"/>
      <c r="G122" s="212"/>
      <c r="H122" s="212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6.95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2" customHeight="1">
      <c r="A124" s="28"/>
      <c r="B124" s="29"/>
      <c r="C124" s="25" t="s">
        <v>17</v>
      </c>
      <c r="D124" s="28"/>
      <c r="E124" s="28"/>
      <c r="F124" s="23" t="str">
        <f>F10</f>
        <v xml:space="preserve"> </v>
      </c>
      <c r="G124" s="28"/>
      <c r="H124" s="28"/>
      <c r="I124" s="25" t="s">
        <v>19</v>
      </c>
      <c r="J124" s="51" t="str">
        <f>IF(J10="","",J10)</f>
        <v/>
      </c>
      <c r="K124" s="28"/>
      <c r="L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6.95" customHeight="1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26.45" customHeight="1">
      <c r="A126" s="28"/>
      <c r="B126" s="29"/>
      <c r="C126" s="25" t="s">
        <v>20</v>
      </c>
      <c r="D126" s="28"/>
      <c r="E126" s="28"/>
      <c r="F126" s="23" t="str">
        <f>E13</f>
        <v>Muzeum K.Vary, příspěvková organizyce Karlovarského kraje, Pod Jelením skokem 393/30, Karlovy Vary</v>
      </c>
      <c r="G126" s="28"/>
      <c r="H126" s="28"/>
      <c r="I126" s="25" t="s">
        <v>25</v>
      </c>
      <c r="J126" s="26">
        <f>E19</f>
        <v>0</v>
      </c>
      <c r="K126" s="28"/>
      <c r="L126" s="3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15.6" customHeight="1">
      <c r="A127" s="28"/>
      <c r="B127" s="29"/>
      <c r="C127" s="25" t="s">
        <v>24</v>
      </c>
      <c r="D127" s="28"/>
      <c r="E127" s="28"/>
      <c r="F127" s="23" t="str">
        <f>IF(E16="","",E16)</f>
        <v xml:space="preserve"> </v>
      </c>
      <c r="G127" s="28"/>
      <c r="H127" s="28"/>
      <c r="I127" s="25" t="s">
        <v>27</v>
      </c>
      <c r="J127" s="26">
        <f>E22</f>
        <v>0</v>
      </c>
      <c r="K127" s="28"/>
      <c r="L127" s="3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10.35" customHeight="1">
      <c r="A128" s="28"/>
      <c r="B128" s="29"/>
      <c r="C128" s="28"/>
      <c r="D128" s="28"/>
      <c r="E128" s="28"/>
      <c r="F128" s="28"/>
      <c r="G128" s="28"/>
      <c r="H128" s="28"/>
      <c r="I128" s="28"/>
      <c r="J128" s="28"/>
      <c r="K128" s="28"/>
      <c r="L128" s="3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s="11" customFormat="1" ht="29.25" customHeight="1">
      <c r="A129" s="112"/>
      <c r="B129" s="113"/>
      <c r="C129" s="114" t="s">
        <v>102</v>
      </c>
      <c r="D129" s="115" t="s">
        <v>54</v>
      </c>
      <c r="E129" s="115" t="s">
        <v>50</v>
      </c>
      <c r="F129" s="115" t="s">
        <v>51</v>
      </c>
      <c r="G129" s="115" t="s">
        <v>103</v>
      </c>
      <c r="H129" s="115" t="s">
        <v>104</v>
      </c>
      <c r="I129" s="115" t="s">
        <v>105</v>
      </c>
      <c r="J129" s="116" t="s">
        <v>80</v>
      </c>
      <c r="K129" s="117" t="s">
        <v>106</v>
      </c>
      <c r="L129" s="118"/>
      <c r="M129" s="58" t="s">
        <v>1</v>
      </c>
      <c r="N129" s="59" t="s">
        <v>33</v>
      </c>
      <c r="O129" s="59" t="s">
        <v>107</v>
      </c>
      <c r="P129" s="59" t="s">
        <v>108</v>
      </c>
      <c r="Q129" s="59" t="s">
        <v>109</v>
      </c>
      <c r="R129" s="59" t="s">
        <v>110</v>
      </c>
      <c r="S129" s="59" t="s">
        <v>111</v>
      </c>
      <c r="T129" s="60" t="s">
        <v>112</v>
      </c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</row>
    <row r="130" spans="1:63" s="2" customFormat="1" ht="22.9" customHeight="1">
      <c r="A130" s="28"/>
      <c r="B130" s="29"/>
      <c r="C130" s="65" t="s">
        <v>113</v>
      </c>
      <c r="D130" s="28"/>
      <c r="E130" s="28"/>
      <c r="F130" s="28"/>
      <c r="G130" s="28"/>
      <c r="H130" s="28"/>
      <c r="I130" s="28"/>
      <c r="J130" s="119"/>
      <c r="K130" s="28"/>
      <c r="L130" s="29"/>
      <c r="M130" s="61"/>
      <c r="N130" s="52"/>
      <c r="O130" s="62"/>
      <c r="P130" s="120">
        <f>P131+P171+P217</f>
        <v>1323.497959</v>
      </c>
      <c r="Q130" s="62"/>
      <c r="R130" s="120">
        <f>R131+R171+R217</f>
        <v>93.11814049999998</v>
      </c>
      <c r="S130" s="62"/>
      <c r="T130" s="121">
        <f>T131+T171+T217</f>
        <v>11.506252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T130" s="16" t="s">
        <v>68</v>
      </c>
      <c r="AU130" s="16" t="s">
        <v>82</v>
      </c>
      <c r="BK130" s="122">
        <f>BK131+BK171+BK217</f>
        <v>0</v>
      </c>
    </row>
    <row r="131" spans="2:63" s="12" customFormat="1" ht="25.9" customHeight="1">
      <c r="B131" s="123"/>
      <c r="D131" s="124" t="s">
        <v>68</v>
      </c>
      <c r="E131" s="125" t="s">
        <v>114</v>
      </c>
      <c r="F131" s="125" t="s">
        <v>115</v>
      </c>
      <c r="J131" s="126"/>
      <c r="L131" s="123"/>
      <c r="M131" s="127"/>
      <c r="N131" s="128"/>
      <c r="O131" s="128"/>
      <c r="P131" s="129">
        <f>P132+P137+P145+P149+P154+P156+P163+P169</f>
        <v>411.36189900000005</v>
      </c>
      <c r="Q131" s="128"/>
      <c r="R131" s="129">
        <f>R132+R137+R145+R149+R154+R156+R163+R169</f>
        <v>89.98734749999998</v>
      </c>
      <c r="S131" s="128"/>
      <c r="T131" s="130">
        <f>T132+T137+T145+T149+T154+T156+T163+T169</f>
        <v>7.6512</v>
      </c>
      <c r="AR131" s="124" t="s">
        <v>74</v>
      </c>
      <c r="AT131" s="131" t="s">
        <v>68</v>
      </c>
      <c r="AU131" s="131" t="s">
        <v>69</v>
      </c>
      <c r="AY131" s="124" t="s">
        <v>116</v>
      </c>
      <c r="BK131" s="132">
        <f>BK132+BK137+BK145+BK149+BK154+BK156+BK163+BK169</f>
        <v>0</v>
      </c>
    </row>
    <row r="132" spans="2:63" s="12" customFormat="1" ht="22.9" customHeight="1">
      <c r="B132" s="123"/>
      <c r="D132" s="124" t="s">
        <v>68</v>
      </c>
      <c r="E132" s="133" t="s">
        <v>74</v>
      </c>
      <c r="F132" s="133" t="s">
        <v>117</v>
      </c>
      <c r="J132" s="134"/>
      <c r="L132" s="123"/>
      <c r="M132" s="127"/>
      <c r="N132" s="128"/>
      <c r="O132" s="128"/>
      <c r="P132" s="129">
        <f>SUM(P133:P136)</f>
        <v>59.80800000000001</v>
      </c>
      <c r="Q132" s="128"/>
      <c r="R132" s="129">
        <f>SUM(R133:R136)</f>
        <v>0</v>
      </c>
      <c r="S132" s="128"/>
      <c r="T132" s="130">
        <f>SUM(T133:T136)</f>
        <v>0</v>
      </c>
      <c r="AR132" s="124" t="s">
        <v>74</v>
      </c>
      <c r="AT132" s="131" t="s">
        <v>68</v>
      </c>
      <c r="AU132" s="131" t="s">
        <v>74</v>
      </c>
      <c r="AY132" s="124" t="s">
        <v>116</v>
      </c>
      <c r="BK132" s="132">
        <f>SUM(BK133:BK136)</f>
        <v>0</v>
      </c>
    </row>
    <row r="133" spans="1:65" s="2" customFormat="1" ht="19.9" customHeight="1">
      <c r="A133" s="28"/>
      <c r="B133" s="135"/>
      <c r="C133" s="136" t="s">
        <v>74</v>
      </c>
      <c r="D133" s="136" t="s">
        <v>118</v>
      </c>
      <c r="E133" s="137" t="s">
        <v>119</v>
      </c>
      <c r="F133" s="138" t="s">
        <v>120</v>
      </c>
      <c r="G133" s="139" t="s">
        <v>121</v>
      </c>
      <c r="H133" s="140">
        <v>48</v>
      </c>
      <c r="I133" s="141"/>
      <c r="J133" s="141"/>
      <c r="K133" s="142"/>
      <c r="L133" s="29"/>
      <c r="M133" s="143" t="s">
        <v>1</v>
      </c>
      <c r="N133" s="144" t="s">
        <v>34</v>
      </c>
      <c r="O133" s="145">
        <v>1.122</v>
      </c>
      <c r="P133" s="145">
        <f>O133*H133</f>
        <v>53.85600000000001</v>
      </c>
      <c r="Q133" s="145">
        <v>0</v>
      </c>
      <c r="R133" s="145">
        <f>Q133*H133</f>
        <v>0</v>
      </c>
      <c r="S133" s="145">
        <v>0</v>
      </c>
      <c r="T133" s="146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47" t="s">
        <v>122</v>
      </c>
      <c r="AT133" s="147" t="s">
        <v>118</v>
      </c>
      <c r="AU133" s="147" t="s">
        <v>76</v>
      </c>
      <c r="AY133" s="16" t="s">
        <v>116</v>
      </c>
      <c r="BE133" s="148">
        <f>IF(N133="základní",J133,0)</f>
        <v>0</v>
      </c>
      <c r="BF133" s="148">
        <f>IF(N133="snížená",J133,0)</f>
        <v>0</v>
      </c>
      <c r="BG133" s="148">
        <f>IF(N133="zákl. přenesená",J133,0)</f>
        <v>0</v>
      </c>
      <c r="BH133" s="148">
        <f>IF(N133="sníž. přenesená",J133,0)</f>
        <v>0</v>
      </c>
      <c r="BI133" s="148">
        <f>IF(N133="nulová",J133,0)</f>
        <v>0</v>
      </c>
      <c r="BJ133" s="16" t="s">
        <v>74</v>
      </c>
      <c r="BK133" s="148">
        <f>ROUND(I133*H133,2)</f>
        <v>0</v>
      </c>
      <c r="BL133" s="16" t="s">
        <v>122</v>
      </c>
      <c r="BM133" s="147" t="s">
        <v>123</v>
      </c>
    </row>
    <row r="134" spans="2:51" s="13" customFormat="1" ht="12">
      <c r="B134" s="149"/>
      <c r="D134" s="150" t="s">
        <v>124</v>
      </c>
      <c r="E134" s="151" t="s">
        <v>1</v>
      </c>
      <c r="F134" s="152" t="s">
        <v>125</v>
      </c>
      <c r="H134" s="153">
        <v>48</v>
      </c>
      <c r="L134" s="149"/>
      <c r="M134" s="154"/>
      <c r="N134" s="155"/>
      <c r="O134" s="155"/>
      <c r="P134" s="155"/>
      <c r="Q134" s="155"/>
      <c r="R134" s="155"/>
      <c r="S134" s="155"/>
      <c r="T134" s="156"/>
      <c r="AT134" s="151" t="s">
        <v>124</v>
      </c>
      <c r="AU134" s="151" t="s">
        <v>76</v>
      </c>
      <c r="AV134" s="13" t="s">
        <v>76</v>
      </c>
      <c r="AW134" s="13" t="s">
        <v>26</v>
      </c>
      <c r="AX134" s="13" t="s">
        <v>74</v>
      </c>
      <c r="AY134" s="151" t="s">
        <v>116</v>
      </c>
    </row>
    <row r="135" spans="1:65" s="2" customFormat="1" ht="19.9" customHeight="1">
      <c r="A135" s="28"/>
      <c r="B135" s="135"/>
      <c r="C135" s="136" t="s">
        <v>76</v>
      </c>
      <c r="D135" s="136" t="s">
        <v>118</v>
      </c>
      <c r="E135" s="137" t="s">
        <v>126</v>
      </c>
      <c r="F135" s="138" t="s">
        <v>127</v>
      </c>
      <c r="G135" s="139" t="s">
        <v>121</v>
      </c>
      <c r="H135" s="140">
        <v>48</v>
      </c>
      <c r="I135" s="141"/>
      <c r="J135" s="141"/>
      <c r="K135" s="142"/>
      <c r="L135" s="29"/>
      <c r="M135" s="143" t="s">
        <v>1</v>
      </c>
      <c r="N135" s="144" t="s">
        <v>34</v>
      </c>
      <c r="O135" s="145">
        <v>0.07</v>
      </c>
      <c r="P135" s="145">
        <f>O135*H135</f>
        <v>3.3600000000000003</v>
      </c>
      <c r="Q135" s="145">
        <v>0</v>
      </c>
      <c r="R135" s="145">
        <f>Q135*H135</f>
        <v>0</v>
      </c>
      <c r="S135" s="145">
        <v>0</v>
      </c>
      <c r="T135" s="146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47" t="s">
        <v>122</v>
      </c>
      <c r="AT135" s="147" t="s">
        <v>118</v>
      </c>
      <c r="AU135" s="147" t="s">
        <v>76</v>
      </c>
      <c r="AY135" s="16" t="s">
        <v>116</v>
      </c>
      <c r="BE135" s="148">
        <f>IF(N135="základní",J135,0)</f>
        <v>0</v>
      </c>
      <c r="BF135" s="148">
        <f>IF(N135="snížená",J135,0)</f>
        <v>0</v>
      </c>
      <c r="BG135" s="148">
        <f>IF(N135="zákl. přenesená",J135,0)</f>
        <v>0</v>
      </c>
      <c r="BH135" s="148">
        <f>IF(N135="sníž. přenesená",J135,0)</f>
        <v>0</v>
      </c>
      <c r="BI135" s="148">
        <f>IF(N135="nulová",J135,0)</f>
        <v>0</v>
      </c>
      <c r="BJ135" s="16" t="s">
        <v>74</v>
      </c>
      <c r="BK135" s="148">
        <f>ROUND(I135*H135,2)</f>
        <v>0</v>
      </c>
      <c r="BL135" s="16" t="s">
        <v>122</v>
      </c>
      <c r="BM135" s="147" t="s">
        <v>128</v>
      </c>
    </row>
    <row r="136" spans="1:65" s="2" customFormat="1" ht="14.45" customHeight="1">
      <c r="A136" s="28"/>
      <c r="B136" s="135"/>
      <c r="C136" s="136" t="s">
        <v>129</v>
      </c>
      <c r="D136" s="136" t="s">
        <v>118</v>
      </c>
      <c r="E136" s="137" t="s">
        <v>130</v>
      </c>
      <c r="F136" s="138" t="s">
        <v>131</v>
      </c>
      <c r="G136" s="139" t="s">
        <v>121</v>
      </c>
      <c r="H136" s="140">
        <v>48</v>
      </c>
      <c r="I136" s="141"/>
      <c r="J136" s="141"/>
      <c r="K136" s="142"/>
      <c r="L136" s="29"/>
      <c r="M136" s="143" t="s">
        <v>1</v>
      </c>
      <c r="N136" s="144" t="s">
        <v>34</v>
      </c>
      <c r="O136" s="145">
        <v>0.054</v>
      </c>
      <c r="P136" s="145">
        <f>O136*H136</f>
        <v>2.592</v>
      </c>
      <c r="Q136" s="145">
        <v>0</v>
      </c>
      <c r="R136" s="145">
        <f>Q136*H136</f>
        <v>0</v>
      </c>
      <c r="S136" s="145">
        <v>0</v>
      </c>
      <c r="T136" s="146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47" t="s">
        <v>122</v>
      </c>
      <c r="AT136" s="147" t="s">
        <v>118</v>
      </c>
      <c r="AU136" s="147" t="s">
        <v>76</v>
      </c>
      <c r="AY136" s="16" t="s">
        <v>116</v>
      </c>
      <c r="BE136" s="148">
        <f>IF(N136="základní",J136,0)</f>
        <v>0</v>
      </c>
      <c r="BF136" s="148">
        <f>IF(N136="snížená",J136,0)</f>
        <v>0</v>
      </c>
      <c r="BG136" s="148">
        <f>IF(N136="zákl. přenesená",J136,0)</f>
        <v>0</v>
      </c>
      <c r="BH136" s="148">
        <f>IF(N136="sníž. přenesená",J136,0)</f>
        <v>0</v>
      </c>
      <c r="BI136" s="148">
        <f>IF(N136="nulová",J136,0)</f>
        <v>0</v>
      </c>
      <c r="BJ136" s="16" t="s">
        <v>74</v>
      </c>
      <c r="BK136" s="148">
        <f>ROUND(I136*H136,2)</f>
        <v>0</v>
      </c>
      <c r="BL136" s="16" t="s">
        <v>122</v>
      </c>
      <c r="BM136" s="147" t="s">
        <v>132</v>
      </c>
    </row>
    <row r="137" spans="2:63" s="12" customFormat="1" ht="22.9" customHeight="1">
      <c r="B137" s="123"/>
      <c r="D137" s="124" t="s">
        <v>68</v>
      </c>
      <c r="E137" s="133" t="s">
        <v>76</v>
      </c>
      <c r="F137" s="133" t="s">
        <v>133</v>
      </c>
      <c r="J137" s="134"/>
      <c r="L137" s="123"/>
      <c r="M137" s="127"/>
      <c r="N137" s="128"/>
      <c r="O137" s="128"/>
      <c r="P137" s="129">
        <f>SUM(P138:P144)</f>
        <v>56.915200000000006</v>
      </c>
      <c r="Q137" s="128"/>
      <c r="R137" s="129">
        <f>SUM(R138:R144)</f>
        <v>66.30447999999998</v>
      </c>
      <c r="S137" s="128"/>
      <c r="T137" s="130">
        <f>SUM(T138:T144)</f>
        <v>0</v>
      </c>
      <c r="AR137" s="124" t="s">
        <v>74</v>
      </c>
      <c r="AT137" s="131" t="s">
        <v>68</v>
      </c>
      <c r="AU137" s="131" t="s">
        <v>74</v>
      </c>
      <c r="AY137" s="124" t="s">
        <v>116</v>
      </c>
      <c r="BK137" s="132">
        <f>SUM(BK138:BK144)</f>
        <v>0</v>
      </c>
    </row>
    <row r="138" spans="1:65" s="2" customFormat="1" ht="14.45" customHeight="1">
      <c r="A138" s="28"/>
      <c r="B138" s="135"/>
      <c r="C138" s="136" t="s">
        <v>122</v>
      </c>
      <c r="D138" s="136" t="s">
        <v>118</v>
      </c>
      <c r="E138" s="137" t="s">
        <v>134</v>
      </c>
      <c r="F138" s="138" t="s">
        <v>135</v>
      </c>
      <c r="G138" s="139" t="s">
        <v>121</v>
      </c>
      <c r="H138" s="140">
        <v>40.56</v>
      </c>
      <c r="I138" s="141"/>
      <c r="J138" s="141"/>
      <c r="K138" s="142"/>
      <c r="L138" s="29"/>
      <c r="M138" s="143" t="s">
        <v>1</v>
      </c>
      <c r="N138" s="144" t="s">
        <v>34</v>
      </c>
      <c r="O138" s="145">
        <v>0.92</v>
      </c>
      <c r="P138" s="145">
        <f>O138*H138</f>
        <v>37.315200000000004</v>
      </c>
      <c r="Q138" s="145">
        <v>1.63</v>
      </c>
      <c r="R138" s="145">
        <f>Q138*H138</f>
        <v>66.1128</v>
      </c>
      <c r="S138" s="145">
        <v>0</v>
      </c>
      <c r="T138" s="146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47" t="s">
        <v>122</v>
      </c>
      <c r="AT138" s="147" t="s">
        <v>118</v>
      </c>
      <c r="AU138" s="147" t="s">
        <v>76</v>
      </c>
      <c r="AY138" s="16" t="s">
        <v>116</v>
      </c>
      <c r="BE138" s="148">
        <f>IF(N138="základní",J138,0)</f>
        <v>0</v>
      </c>
      <c r="BF138" s="148">
        <f>IF(N138="snížená",J138,0)</f>
        <v>0</v>
      </c>
      <c r="BG138" s="148">
        <f>IF(N138="zákl. přenesená",J138,0)</f>
        <v>0</v>
      </c>
      <c r="BH138" s="148">
        <f>IF(N138="sníž. přenesená",J138,0)</f>
        <v>0</v>
      </c>
      <c r="BI138" s="148">
        <f>IF(N138="nulová",J138,0)</f>
        <v>0</v>
      </c>
      <c r="BJ138" s="16" t="s">
        <v>74</v>
      </c>
      <c r="BK138" s="148">
        <f>ROUND(I138*H138,2)</f>
        <v>0</v>
      </c>
      <c r="BL138" s="16" t="s">
        <v>122</v>
      </c>
      <c r="BM138" s="147" t="s">
        <v>136</v>
      </c>
    </row>
    <row r="139" spans="2:51" s="13" customFormat="1" ht="12">
      <c r="B139" s="149"/>
      <c r="D139" s="150" t="s">
        <v>124</v>
      </c>
      <c r="E139" s="151" t="s">
        <v>1</v>
      </c>
      <c r="F139" s="152" t="s">
        <v>137</v>
      </c>
      <c r="H139" s="153">
        <v>40.56</v>
      </c>
      <c r="L139" s="149"/>
      <c r="M139" s="154"/>
      <c r="N139" s="155"/>
      <c r="O139" s="155"/>
      <c r="P139" s="155"/>
      <c r="Q139" s="155"/>
      <c r="R139" s="155"/>
      <c r="S139" s="155"/>
      <c r="T139" s="156"/>
      <c r="AT139" s="151" t="s">
        <v>124</v>
      </c>
      <c r="AU139" s="151" t="s">
        <v>76</v>
      </c>
      <c r="AV139" s="13" t="s">
        <v>76</v>
      </c>
      <c r="AW139" s="13" t="s">
        <v>26</v>
      </c>
      <c r="AX139" s="13" t="s">
        <v>74</v>
      </c>
      <c r="AY139" s="151" t="s">
        <v>116</v>
      </c>
    </row>
    <row r="140" spans="1:65" s="2" customFormat="1" ht="14.45" customHeight="1">
      <c r="A140" s="28"/>
      <c r="B140" s="135"/>
      <c r="C140" s="136" t="s">
        <v>138</v>
      </c>
      <c r="D140" s="136" t="s">
        <v>118</v>
      </c>
      <c r="E140" s="137" t="s">
        <v>139</v>
      </c>
      <c r="F140" s="138" t="s">
        <v>140</v>
      </c>
      <c r="G140" s="139" t="s">
        <v>141</v>
      </c>
      <c r="H140" s="140">
        <v>192</v>
      </c>
      <c r="I140" s="141"/>
      <c r="J140" s="141"/>
      <c r="K140" s="142"/>
      <c r="L140" s="29"/>
      <c r="M140" s="143" t="s">
        <v>1</v>
      </c>
      <c r="N140" s="144" t="s">
        <v>34</v>
      </c>
      <c r="O140" s="145">
        <v>0.075</v>
      </c>
      <c r="P140" s="145">
        <f>O140*H140</f>
        <v>14.399999999999999</v>
      </c>
      <c r="Q140" s="145">
        <v>0.00017</v>
      </c>
      <c r="R140" s="145">
        <f>Q140*H140</f>
        <v>0.03264</v>
      </c>
      <c r="S140" s="145">
        <v>0</v>
      </c>
      <c r="T140" s="146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47" t="s">
        <v>122</v>
      </c>
      <c r="AT140" s="147" t="s">
        <v>118</v>
      </c>
      <c r="AU140" s="147" t="s">
        <v>76</v>
      </c>
      <c r="AY140" s="16" t="s">
        <v>116</v>
      </c>
      <c r="BE140" s="148">
        <f>IF(N140="základní",J140,0)</f>
        <v>0</v>
      </c>
      <c r="BF140" s="148">
        <f>IF(N140="snížená",J140,0)</f>
        <v>0</v>
      </c>
      <c r="BG140" s="148">
        <f>IF(N140="zákl. přenesená",J140,0)</f>
        <v>0</v>
      </c>
      <c r="BH140" s="148">
        <f>IF(N140="sníž. přenesená",J140,0)</f>
        <v>0</v>
      </c>
      <c r="BI140" s="148">
        <f>IF(N140="nulová",J140,0)</f>
        <v>0</v>
      </c>
      <c r="BJ140" s="16" t="s">
        <v>74</v>
      </c>
      <c r="BK140" s="148">
        <f>ROUND(I140*H140,2)</f>
        <v>0</v>
      </c>
      <c r="BL140" s="16" t="s">
        <v>122</v>
      </c>
      <c r="BM140" s="147" t="s">
        <v>142</v>
      </c>
    </row>
    <row r="141" spans="2:51" s="13" customFormat="1" ht="12">
      <c r="B141" s="149"/>
      <c r="D141" s="150" t="s">
        <v>124</v>
      </c>
      <c r="E141" s="151" t="s">
        <v>1</v>
      </c>
      <c r="F141" s="152" t="s">
        <v>143</v>
      </c>
      <c r="H141" s="153">
        <v>192</v>
      </c>
      <c r="L141" s="149"/>
      <c r="M141" s="154"/>
      <c r="N141" s="155"/>
      <c r="O141" s="155"/>
      <c r="P141" s="155"/>
      <c r="Q141" s="155"/>
      <c r="R141" s="155"/>
      <c r="S141" s="155"/>
      <c r="T141" s="156"/>
      <c r="AT141" s="151" t="s">
        <v>124</v>
      </c>
      <c r="AU141" s="151" t="s">
        <v>76</v>
      </c>
      <c r="AV141" s="13" t="s">
        <v>76</v>
      </c>
      <c r="AW141" s="13" t="s">
        <v>26</v>
      </c>
      <c r="AX141" s="13" t="s">
        <v>74</v>
      </c>
      <c r="AY141" s="151" t="s">
        <v>116</v>
      </c>
    </row>
    <row r="142" spans="1:65" s="2" customFormat="1" ht="14.45" customHeight="1">
      <c r="A142" s="28"/>
      <c r="B142" s="135"/>
      <c r="C142" s="157" t="s">
        <v>144</v>
      </c>
      <c r="D142" s="157" t="s">
        <v>145</v>
      </c>
      <c r="E142" s="158" t="s">
        <v>146</v>
      </c>
      <c r="F142" s="159" t="s">
        <v>147</v>
      </c>
      <c r="G142" s="160" t="s">
        <v>141</v>
      </c>
      <c r="H142" s="161">
        <v>220.8</v>
      </c>
      <c r="I142" s="162"/>
      <c r="J142" s="162"/>
      <c r="K142" s="163"/>
      <c r="L142" s="164"/>
      <c r="M142" s="165" t="s">
        <v>1</v>
      </c>
      <c r="N142" s="166" t="s">
        <v>34</v>
      </c>
      <c r="O142" s="145">
        <v>0</v>
      </c>
      <c r="P142" s="145">
        <f>O142*H142</f>
        <v>0</v>
      </c>
      <c r="Q142" s="145">
        <v>0.0003</v>
      </c>
      <c r="R142" s="145">
        <f>Q142*H142</f>
        <v>0.06624</v>
      </c>
      <c r="S142" s="145">
        <v>0</v>
      </c>
      <c r="T142" s="146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47" t="s">
        <v>148</v>
      </c>
      <c r="AT142" s="147" t="s">
        <v>145</v>
      </c>
      <c r="AU142" s="147" t="s">
        <v>76</v>
      </c>
      <c r="AY142" s="16" t="s">
        <v>116</v>
      </c>
      <c r="BE142" s="148">
        <f>IF(N142="základní",J142,0)</f>
        <v>0</v>
      </c>
      <c r="BF142" s="148">
        <f>IF(N142="snížená",J142,0)</f>
        <v>0</v>
      </c>
      <c r="BG142" s="148">
        <f>IF(N142="zákl. přenesená",J142,0)</f>
        <v>0</v>
      </c>
      <c r="BH142" s="148">
        <f>IF(N142="sníž. přenesená",J142,0)</f>
        <v>0</v>
      </c>
      <c r="BI142" s="148">
        <f>IF(N142="nulová",J142,0)</f>
        <v>0</v>
      </c>
      <c r="BJ142" s="16" t="s">
        <v>74</v>
      </c>
      <c r="BK142" s="148">
        <f>ROUND(I142*H142,2)</f>
        <v>0</v>
      </c>
      <c r="BL142" s="16" t="s">
        <v>122</v>
      </c>
      <c r="BM142" s="147" t="s">
        <v>149</v>
      </c>
    </row>
    <row r="143" spans="2:51" s="13" customFormat="1" ht="12">
      <c r="B143" s="149"/>
      <c r="D143" s="150" t="s">
        <v>124</v>
      </c>
      <c r="F143" s="152" t="s">
        <v>150</v>
      </c>
      <c r="H143" s="153">
        <v>220.8</v>
      </c>
      <c r="L143" s="149"/>
      <c r="M143" s="154"/>
      <c r="N143" s="155"/>
      <c r="O143" s="155"/>
      <c r="P143" s="155"/>
      <c r="Q143" s="155"/>
      <c r="R143" s="155"/>
      <c r="S143" s="155"/>
      <c r="T143" s="156"/>
      <c r="AT143" s="151" t="s">
        <v>124</v>
      </c>
      <c r="AU143" s="151" t="s">
        <v>76</v>
      </c>
      <c r="AV143" s="13" t="s">
        <v>76</v>
      </c>
      <c r="AW143" s="13" t="s">
        <v>3</v>
      </c>
      <c r="AX143" s="13" t="s">
        <v>74</v>
      </c>
      <c r="AY143" s="151" t="s">
        <v>116</v>
      </c>
    </row>
    <row r="144" spans="1:65" s="2" customFormat="1" ht="14.45" customHeight="1">
      <c r="A144" s="28"/>
      <c r="B144" s="135"/>
      <c r="C144" s="136" t="s">
        <v>151</v>
      </c>
      <c r="D144" s="136" t="s">
        <v>118</v>
      </c>
      <c r="E144" s="137" t="s">
        <v>152</v>
      </c>
      <c r="F144" s="138" t="s">
        <v>153</v>
      </c>
      <c r="G144" s="139" t="s">
        <v>154</v>
      </c>
      <c r="H144" s="140">
        <v>80</v>
      </c>
      <c r="I144" s="141"/>
      <c r="J144" s="141"/>
      <c r="K144" s="142"/>
      <c r="L144" s="29"/>
      <c r="M144" s="143" t="s">
        <v>1</v>
      </c>
      <c r="N144" s="144" t="s">
        <v>34</v>
      </c>
      <c r="O144" s="145">
        <v>0.065</v>
      </c>
      <c r="P144" s="145">
        <f>O144*H144</f>
        <v>5.2</v>
      </c>
      <c r="Q144" s="145">
        <v>0.00116</v>
      </c>
      <c r="R144" s="145">
        <f>Q144*H144</f>
        <v>0.0928</v>
      </c>
      <c r="S144" s="145">
        <v>0</v>
      </c>
      <c r="T144" s="146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47" t="s">
        <v>122</v>
      </c>
      <c r="AT144" s="147" t="s">
        <v>118</v>
      </c>
      <c r="AU144" s="147" t="s">
        <v>76</v>
      </c>
      <c r="AY144" s="16" t="s">
        <v>116</v>
      </c>
      <c r="BE144" s="148">
        <f>IF(N144="základní",J144,0)</f>
        <v>0</v>
      </c>
      <c r="BF144" s="148">
        <f>IF(N144="snížená",J144,0)</f>
        <v>0</v>
      </c>
      <c r="BG144" s="148">
        <f>IF(N144="zákl. přenesená",J144,0)</f>
        <v>0</v>
      </c>
      <c r="BH144" s="148">
        <f>IF(N144="sníž. přenesená",J144,0)</f>
        <v>0</v>
      </c>
      <c r="BI144" s="148">
        <f>IF(N144="nulová",J144,0)</f>
        <v>0</v>
      </c>
      <c r="BJ144" s="16" t="s">
        <v>74</v>
      </c>
      <c r="BK144" s="148">
        <f>ROUND(I144*H144,2)</f>
        <v>0</v>
      </c>
      <c r="BL144" s="16" t="s">
        <v>122</v>
      </c>
      <c r="BM144" s="147" t="s">
        <v>155</v>
      </c>
    </row>
    <row r="145" spans="2:63" s="12" customFormat="1" ht="22.9" customHeight="1">
      <c r="B145" s="123"/>
      <c r="D145" s="124" t="s">
        <v>68</v>
      </c>
      <c r="E145" s="133" t="s">
        <v>129</v>
      </c>
      <c r="F145" s="133" t="s">
        <v>156</v>
      </c>
      <c r="J145" s="134"/>
      <c r="L145" s="123"/>
      <c r="M145" s="127"/>
      <c r="N145" s="128"/>
      <c r="O145" s="128"/>
      <c r="P145" s="129">
        <f>SUM(P146:P148)</f>
        <v>25.29695</v>
      </c>
      <c r="Q145" s="128"/>
      <c r="R145" s="129">
        <f>SUM(R146:R148)</f>
        <v>9.4263955</v>
      </c>
      <c r="S145" s="128"/>
      <c r="T145" s="130">
        <f>SUM(T146:T148)</f>
        <v>0</v>
      </c>
      <c r="AR145" s="124" t="s">
        <v>74</v>
      </c>
      <c r="AT145" s="131" t="s">
        <v>68</v>
      </c>
      <c r="AU145" s="131" t="s">
        <v>74</v>
      </c>
      <c r="AY145" s="124" t="s">
        <v>116</v>
      </c>
      <c r="BK145" s="132">
        <f>SUM(BK146:BK148)</f>
        <v>0</v>
      </c>
    </row>
    <row r="146" spans="1:65" s="2" customFormat="1" ht="14.45" customHeight="1">
      <c r="A146" s="28"/>
      <c r="B146" s="135"/>
      <c r="C146" s="136" t="s">
        <v>148</v>
      </c>
      <c r="D146" s="136" t="s">
        <v>118</v>
      </c>
      <c r="E146" s="137" t="s">
        <v>157</v>
      </c>
      <c r="F146" s="138" t="s">
        <v>158</v>
      </c>
      <c r="G146" s="139" t="s">
        <v>121</v>
      </c>
      <c r="H146" s="140">
        <v>4.8</v>
      </c>
      <c r="I146" s="141"/>
      <c r="J146" s="141"/>
      <c r="K146" s="142"/>
      <c r="L146" s="29"/>
      <c r="M146" s="143" t="s">
        <v>1</v>
      </c>
      <c r="N146" s="144" t="s">
        <v>34</v>
      </c>
      <c r="O146" s="145">
        <v>4.62</v>
      </c>
      <c r="P146" s="145">
        <f>O146*H146</f>
        <v>22.176</v>
      </c>
      <c r="Q146" s="145">
        <v>1.83432</v>
      </c>
      <c r="R146" s="145">
        <f>Q146*H146</f>
        <v>8.804736</v>
      </c>
      <c r="S146" s="145">
        <v>0</v>
      </c>
      <c r="T146" s="146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47" t="s">
        <v>122</v>
      </c>
      <c r="AT146" s="147" t="s">
        <v>118</v>
      </c>
      <c r="AU146" s="147" t="s">
        <v>76</v>
      </c>
      <c r="AY146" s="16" t="s">
        <v>116</v>
      </c>
      <c r="BE146" s="148">
        <f>IF(N146="základní",J146,0)</f>
        <v>0</v>
      </c>
      <c r="BF146" s="148">
        <f>IF(N146="snížená",J146,0)</f>
        <v>0</v>
      </c>
      <c r="BG146" s="148">
        <f>IF(N146="zákl. přenesená",J146,0)</f>
        <v>0</v>
      </c>
      <c r="BH146" s="148">
        <f>IF(N146="sníž. přenesená",J146,0)</f>
        <v>0</v>
      </c>
      <c r="BI146" s="148">
        <f>IF(N146="nulová",J146,0)</f>
        <v>0</v>
      </c>
      <c r="BJ146" s="16" t="s">
        <v>74</v>
      </c>
      <c r="BK146" s="148">
        <f>ROUND(I146*H146,2)</f>
        <v>0</v>
      </c>
      <c r="BL146" s="16" t="s">
        <v>122</v>
      </c>
      <c r="BM146" s="147" t="s">
        <v>159</v>
      </c>
    </row>
    <row r="147" spans="1:65" s="2" customFormat="1" ht="19.9" customHeight="1">
      <c r="A147" s="28"/>
      <c r="B147" s="135"/>
      <c r="C147" s="136" t="s">
        <v>160</v>
      </c>
      <c r="D147" s="136" t="s">
        <v>118</v>
      </c>
      <c r="E147" s="137" t="s">
        <v>161</v>
      </c>
      <c r="F147" s="138" t="s">
        <v>162</v>
      </c>
      <c r="G147" s="139" t="s">
        <v>141</v>
      </c>
      <c r="H147" s="140">
        <v>2.41</v>
      </c>
      <c r="I147" s="141"/>
      <c r="J147" s="141"/>
      <c r="K147" s="142"/>
      <c r="L147" s="29"/>
      <c r="M147" s="143" t="s">
        <v>1</v>
      </c>
      <c r="N147" s="144" t="s">
        <v>34</v>
      </c>
      <c r="O147" s="145">
        <v>1.295</v>
      </c>
      <c r="P147" s="145">
        <f>O147*H147</f>
        <v>3.12095</v>
      </c>
      <c r="Q147" s="145">
        <v>0.25795</v>
      </c>
      <c r="R147" s="145">
        <f>Q147*H147</f>
        <v>0.6216595</v>
      </c>
      <c r="S147" s="145">
        <v>0</v>
      </c>
      <c r="T147" s="146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47" t="s">
        <v>122</v>
      </c>
      <c r="AT147" s="147" t="s">
        <v>118</v>
      </c>
      <c r="AU147" s="147" t="s">
        <v>76</v>
      </c>
      <c r="AY147" s="16" t="s">
        <v>116</v>
      </c>
      <c r="BE147" s="148">
        <f>IF(N147="základní",J147,0)</f>
        <v>0</v>
      </c>
      <c r="BF147" s="148">
        <f>IF(N147="snížená",J147,0)</f>
        <v>0</v>
      </c>
      <c r="BG147" s="148">
        <f>IF(N147="zákl. přenesená",J147,0)</f>
        <v>0</v>
      </c>
      <c r="BH147" s="148">
        <f>IF(N147="sníž. přenesená",J147,0)</f>
        <v>0</v>
      </c>
      <c r="BI147" s="148">
        <f>IF(N147="nulová",J147,0)</f>
        <v>0</v>
      </c>
      <c r="BJ147" s="16" t="s">
        <v>74</v>
      </c>
      <c r="BK147" s="148">
        <f>ROUND(I147*H147,2)</f>
        <v>0</v>
      </c>
      <c r="BL147" s="16" t="s">
        <v>122</v>
      </c>
      <c r="BM147" s="147" t="s">
        <v>163</v>
      </c>
    </row>
    <row r="148" spans="2:51" s="13" customFormat="1" ht="12">
      <c r="B148" s="149"/>
      <c r="D148" s="150" t="s">
        <v>124</v>
      </c>
      <c r="E148" s="151" t="s">
        <v>1</v>
      </c>
      <c r="F148" s="152" t="s">
        <v>164</v>
      </c>
      <c r="H148" s="153">
        <v>2.41</v>
      </c>
      <c r="L148" s="149"/>
      <c r="M148" s="154"/>
      <c r="N148" s="155"/>
      <c r="O148" s="155"/>
      <c r="P148" s="155"/>
      <c r="Q148" s="155"/>
      <c r="R148" s="155"/>
      <c r="S148" s="155"/>
      <c r="T148" s="156"/>
      <c r="AT148" s="151" t="s">
        <v>124</v>
      </c>
      <c r="AU148" s="151" t="s">
        <v>76</v>
      </c>
      <c r="AV148" s="13" t="s">
        <v>76</v>
      </c>
      <c r="AW148" s="13" t="s">
        <v>26</v>
      </c>
      <c r="AX148" s="13" t="s">
        <v>74</v>
      </c>
      <c r="AY148" s="151" t="s">
        <v>116</v>
      </c>
    </row>
    <row r="149" spans="2:63" s="12" customFormat="1" ht="22.9" customHeight="1">
      <c r="B149" s="123"/>
      <c r="D149" s="124" t="s">
        <v>68</v>
      </c>
      <c r="E149" s="133" t="s">
        <v>144</v>
      </c>
      <c r="F149" s="133" t="s">
        <v>165</v>
      </c>
      <c r="J149" s="134"/>
      <c r="L149" s="123"/>
      <c r="M149" s="127"/>
      <c r="N149" s="128"/>
      <c r="O149" s="128"/>
      <c r="P149" s="129">
        <f>SUM(P150:P153)</f>
        <v>25.152</v>
      </c>
      <c r="Q149" s="128"/>
      <c r="R149" s="129">
        <f>SUM(R150:R153)</f>
        <v>14.226112000000002</v>
      </c>
      <c r="S149" s="128"/>
      <c r="T149" s="130">
        <f>SUM(T150:T153)</f>
        <v>0</v>
      </c>
      <c r="AR149" s="124" t="s">
        <v>74</v>
      </c>
      <c r="AT149" s="131" t="s">
        <v>68</v>
      </c>
      <c r="AU149" s="131" t="s">
        <v>74</v>
      </c>
      <c r="AY149" s="124" t="s">
        <v>116</v>
      </c>
      <c r="BK149" s="132">
        <f>SUM(BK150:BK153)</f>
        <v>0</v>
      </c>
    </row>
    <row r="150" spans="1:65" s="2" customFormat="1" ht="14.45" customHeight="1">
      <c r="A150" s="28"/>
      <c r="B150" s="135"/>
      <c r="C150" s="136" t="s">
        <v>166</v>
      </c>
      <c r="D150" s="136" t="s">
        <v>118</v>
      </c>
      <c r="E150" s="137" t="s">
        <v>167</v>
      </c>
      <c r="F150" s="138" t="s">
        <v>168</v>
      </c>
      <c r="G150" s="139" t="s">
        <v>141</v>
      </c>
      <c r="H150" s="140">
        <v>21.2</v>
      </c>
      <c r="I150" s="141"/>
      <c r="J150" s="141"/>
      <c r="K150" s="142"/>
      <c r="L150" s="29"/>
      <c r="M150" s="143" t="s">
        <v>1</v>
      </c>
      <c r="N150" s="144" t="s">
        <v>34</v>
      </c>
      <c r="O150" s="145">
        <v>0.66</v>
      </c>
      <c r="P150" s="145">
        <f>O150*H150</f>
        <v>13.992</v>
      </c>
      <c r="Q150" s="145">
        <v>0.02636</v>
      </c>
      <c r="R150" s="145">
        <f>Q150*H150</f>
        <v>0.558832</v>
      </c>
      <c r="S150" s="145">
        <v>0</v>
      </c>
      <c r="T150" s="146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47" t="s">
        <v>122</v>
      </c>
      <c r="AT150" s="147" t="s">
        <v>118</v>
      </c>
      <c r="AU150" s="147" t="s">
        <v>76</v>
      </c>
      <c r="AY150" s="16" t="s">
        <v>116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6" t="s">
        <v>74</v>
      </c>
      <c r="BK150" s="148">
        <f>ROUND(I150*H150,2)</f>
        <v>0</v>
      </c>
      <c r="BL150" s="16" t="s">
        <v>122</v>
      </c>
      <c r="BM150" s="147" t="s">
        <v>169</v>
      </c>
    </row>
    <row r="151" spans="2:51" s="13" customFormat="1" ht="12">
      <c r="B151" s="149"/>
      <c r="D151" s="150" t="s">
        <v>124</v>
      </c>
      <c r="E151" s="151" t="s">
        <v>1</v>
      </c>
      <c r="F151" s="152" t="s">
        <v>170</v>
      </c>
      <c r="H151" s="153">
        <v>21.2</v>
      </c>
      <c r="L151" s="149"/>
      <c r="M151" s="154"/>
      <c r="N151" s="155"/>
      <c r="O151" s="155"/>
      <c r="P151" s="155"/>
      <c r="Q151" s="155"/>
      <c r="R151" s="155"/>
      <c r="S151" s="155"/>
      <c r="T151" s="156"/>
      <c r="AT151" s="151" t="s">
        <v>124</v>
      </c>
      <c r="AU151" s="151" t="s">
        <v>76</v>
      </c>
      <c r="AV151" s="13" t="s">
        <v>76</v>
      </c>
      <c r="AW151" s="13" t="s">
        <v>26</v>
      </c>
      <c r="AX151" s="13" t="s">
        <v>74</v>
      </c>
      <c r="AY151" s="151" t="s">
        <v>116</v>
      </c>
    </row>
    <row r="152" spans="1:65" s="2" customFormat="1" ht="14.45" customHeight="1">
      <c r="A152" s="28"/>
      <c r="B152" s="135"/>
      <c r="C152" s="136" t="s">
        <v>171</v>
      </c>
      <c r="D152" s="136" t="s">
        <v>118</v>
      </c>
      <c r="E152" s="137" t="s">
        <v>172</v>
      </c>
      <c r="F152" s="138" t="s">
        <v>173</v>
      </c>
      <c r="G152" s="139" t="s">
        <v>141</v>
      </c>
      <c r="H152" s="140">
        <v>37.2</v>
      </c>
      <c r="I152" s="141"/>
      <c r="J152" s="141"/>
      <c r="K152" s="142"/>
      <c r="L152" s="29"/>
      <c r="M152" s="143" t="s">
        <v>1</v>
      </c>
      <c r="N152" s="144" t="s">
        <v>34</v>
      </c>
      <c r="O152" s="145">
        <v>0.3</v>
      </c>
      <c r="P152" s="145">
        <f>O152*H152</f>
        <v>11.16</v>
      </c>
      <c r="Q152" s="145">
        <v>0.3674</v>
      </c>
      <c r="R152" s="145">
        <f>Q152*H152</f>
        <v>13.667280000000002</v>
      </c>
      <c r="S152" s="145">
        <v>0</v>
      </c>
      <c r="T152" s="146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47" t="s">
        <v>122</v>
      </c>
      <c r="AT152" s="147" t="s">
        <v>118</v>
      </c>
      <c r="AU152" s="147" t="s">
        <v>76</v>
      </c>
      <c r="AY152" s="16" t="s">
        <v>116</v>
      </c>
      <c r="BE152" s="148">
        <f>IF(N152="základní",J152,0)</f>
        <v>0</v>
      </c>
      <c r="BF152" s="148">
        <f>IF(N152="snížená",J152,0)</f>
        <v>0</v>
      </c>
      <c r="BG152" s="148">
        <f>IF(N152="zákl. přenesená",J152,0)</f>
        <v>0</v>
      </c>
      <c r="BH152" s="148">
        <f>IF(N152="sníž. přenesená",J152,0)</f>
        <v>0</v>
      </c>
      <c r="BI152" s="148">
        <f>IF(N152="nulová",J152,0)</f>
        <v>0</v>
      </c>
      <c r="BJ152" s="16" t="s">
        <v>74</v>
      </c>
      <c r="BK152" s="148">
        <f>ROUND(I152*H152,2)</f>
        <v>0</v>
      </c>
      <c r="BL152" s="16" t="s">
        <v>122</v>
      </c>
      <c r="BM152" s="147" t="s">
        <v>174</v>
      </c>
    </row>
    <row r="153" spans="2:51" s="13" customFormat="1" ht="12">
      <c r="B153" s="149"/>
      <c r="D153" s="150" t="s">
        <v>124</v>
      </c>
      <c r="E153" s="151" t="s">
        <v>1</v>
      </c>
      <c r="F153" s="152" t="s">
        <v>175</v>
      </c>
      <c r="H153" s="153">
        <v>37.2</v>
      </c>
      <c r="L153" s="149"/>
      <c r="M153" s="154"/>
      <c r="N153" s="155"/>
      <c r="O153" s="155"/>
      <c r="P153" s="155"/>
      <c r="Q153" s="155"/>
      <c r="R153" s="155"/>
      <c r="S153" s="155"/>
      <c r="T153" s="156"/>
      <c r="AT153" s="151" t="s">
        <v>124</v>
      </c>
      <c r="AU153" s="151" t="s">
        <v>76</v>
      </c>
      <c r="AV153" s="13" t="s">
        <v>76</v>
      </c>
      <c r="AW153" s="13" t="s">
        <v>26</v>
      </c>
      <c r="AX153" s="13" t="s">
        <v>74</v>
      </c>
      <c r="AY153" s="151" t="s">
        <v>116</v>
      </c>
    </row>
    <row r="154" spans="2:63" s="12" customFormat="1" ht="22.9" customHeight="1">
      <c r="B154" s="123"/>
      <c r="D154" s="124" t="s">
        <v>68</v>
      </c>
      <c r="E154" s="133" t="s">
        <v>148</v>
      </c>
      <c r="F154" s="133" t="s">
        <v>176</v>
      </c>
      <c r="J154" s="134"/>
      <c r="L154" s="123"/>
      <c r="M154" s="127"/>
      <c r="N154" s="128"/>
      <c r="O154" s="128"/>
      <c r="P154" s="129">
        <f>P155</f>
        <v>1.494</v>
      </c>
      <c r="Q154" s="128"/>
      <c r="R154" s="129">
        <f>R155</f>
        <v>0.03036</v>
      </c>
      <c r="S154" s="128"/>
      <c r="T154" s="130">
        <f>T155</f>
        <v>0</v>
      </c>
      <c r="AR154" s="124" t="s">
        <v>74</v>
      </c>
      <c r="AT154" s="131" t="s">
        <v>68</v>
      </c>
      <c r="AU154" s="131" t="s">
        <v>74</v>
      </c>
      <c r="AY154" s="124" t="s">
        <v>116</v>
      </c>
      <c r="BK154" s="132">
        <f>BK155</f>
        <v>0</v>
      </c>
    </row>
    <row r="155" spans="1:65" s="2" customFormat="1" ht="14.45" customHeight="1">
      <c r="A155" s="28"/>
      <c r="B155" s="135"/>
      <c r="C155" s="136" t="s">
        <v>177</v>
      </c>
      <c r="D155" s="136" t="s">
        <v>118</v>
      </c>
      <c r="E155" s="137" t="s">
        <v>178</v>
      </c>
      <c r="F155" s="138" t="s">
        <v>179</v>
      </c>
      <c r="G155" s="139" t="s">
        <v>180</v>
      </c>
      <c r="H155" s="140">
        <v>6</v>
      </c>
      <c r="I155" s="141"/>
      <c r="J155" s="141"/>
      <c r="K155" s="142"/>
      <c r="L155" s="29"/>
      <c r="M155" s="143" t="s">
        <v>1</v>
      </c>
      <c r="N155" s="144" t="s">
        <v>34</v>
      </c>
      <c r="O155" s="145">
        <v>0.249</v>
      </c>
      <c r="P155" s="145">
        <f>O155*H155</f>
        <v>1.494</v>
      </c>
      <c r="Q155" s="145">
        <v>0.00506</v>
      </c>
      <c r="R155" s="145">
        <f>Q155*H155</f>
        <v>0.03036</v>
      </c>
      <c r="S155" s="145">
        <v>0</v>
      </c>
      <c r="T155" s="146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47" t="s">
        <v>122</v>
      </c>
      <c r="AT155" s="147" t="s">
        <v>118</v>
      </c>
      <c r="AU155" s="147" t="s">
        <v>76</v>
      </c>
      <c r="AY155" s="16" t="s">
        <v>116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6" t="s">
        <v>74</v>
      </c>
      <c r="BK155" s="148">
        <f>ROUND(I155*H155,2)</f>
        <v>0</v>
      </c>
      <c r="BL155" s="16" t="s">
        <v>122</v>
      </c>
      <c r="BM155" s="147" t="s">
        <v>181</v>
      </c>
    </row>
    <row r="156" spans="2:63" s="12" customFormat="1" ht="22.9" customHeight="1">
      <c r="B156" s="123"/>
      <c r="D156" s="124" t="s">
        <v>68</v>
      </c>
      <c r="E156" s="133" t="s">
        <v>160</v>
      </c>
      <c r="F156" s="133" t="s">
        <v>182</v>
      </c>
      <c r="J156" s="134"/>
      <c r="L156" s="123"/>
      <c r="M156" s="127"/>
      <c r="N156" s="128"/>
      <c r="O156" s="128"/>
      <c r="P156" s="129">
        <f>SUM(P157:P162)</f>
        <v>177.276</v>
      </c>
      <c r="Q156" s="128"/>
      <c r="R156" s="129">
        <f>SUM(R157:R162)</f>
        <v>0</v>
      </c>
      <c r="S156" s="128"/>
      <c r="T156" s="130">
        <f>SUM(T157:T162)</f>
        <v>7.6512</v>
      </c>
      <c r="AR156" s="124" t="s">
        <v>74</v>
      </c>
      <c r="AT156" s="131" t="s">
        <v>68</v>
      </c>
      <c r="AU156" s="131" t="s">
        <v>74</v>
      </c>
      <c r="AY156" s="124" t="s">
        <v>116</v>
      </c>
      <c r="BK156" s="132">
        <f>SUM(BK157:BK162)</f>
        <v>0</v>
      </c>
    </row>
    <row r="157" spans="1:65" s="2" customFormat="1" ht="19.9" customHeight="1">
      <c r="A157" s="28"/>
      <c r="B157" s="135"/>
      <c r="C157" s="136" t="s">
        <v>183</v>
      </c>
      <c r="D157" s="136" t="s">
        <v>118</v>
      </c>
      <c r="E157" s="137" t="s">
        <v>184</v>
      </c>
      <c r="F157" s="138" t="s">
        <v>185</v>
      </c>
      <c r="G157" s="139" t="s">
        <v>141</v>
      </c>
      <c r="H157" s="140">
        <v>660</v>
      </c>
      <c r="I157" s="141"/>
      <c r="J157" s="141"/>
      <c r="K157" s="142"/>
      <c r="L157" s="29"/>
      <c r="M157" s="143" t="s">
        <v>1</v>
      </c>
      <c r="N157" s="144" t="s">
        <v>34</v>
      </c>
      <c r="O157" s="145">
        <v>0.154</v>
      </c>
      <c r="P157" s="145">
        <f>O157*H157</f>
        <v>101.64</v>
      </c>
      <c r="Q157" s="145">
        <v>0</v>
      </c>
      <c r="R157" s="145">
        <f>Q157*H157</f>
        <v>0</v>
      </c>
      <c r="S157" s="145">
        <v>0</v>
      </c>
      <c r="T157" s="146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47" t="s">
        <v>122</v>
      </c>
      <c r="AT157" s="147" t="s">
        <v>118</v>
      </c>
      <c r="AU157" s="147" t="s">
        <v>76</v>
      </c>
      <c r="AY157" s="16" t="s">
        <v>116</v>
      </c>
      <c r="BE157" s="148">
        <f>IF(N157="základní",J157,0)</f>
        <v>0</v>
      </c>
      <c r="BF157" s="148">
        <f>IF(N157="snížená",J157,0)</f>
        <v>0</v>
      </c>
      <c r="BG157" s="148">
        <f>IF(N157="zákl. přenesená",J157,0)</f>
        <v>0</v>
      </c>
      <c r="BH157" s="148">
        <f>IF(N157="sníž. přenesená",J157,0)</f>
        <v>0</v>
      </c>
      <c r="BI157" s="148">
        <f>IF(N157="nulová",J157,0)</f>
        <v>0</v>
      </c>
      <c r="BJ157" s="16" t="s">
        <v>74</v>
      </c>
      <c r="BK157" s="148">
        <f>ROUND(I157*H157,2)</f>
        <v>0</v>
      </c>
      <c r="BL157" s="16" t="s">
        <v>122</v>
      </c>
      <c r="BM157" s="147" t="s">
        <v>186</v>
      </c>
    </row>
    <row r="158" spans="2:51" s="13" customFormat="1" ht="12">
      <c r="B158" s="149"/>
      <c r="D158" s="150" t="s">
        <v>124</v>
      </c>
      <c r="E158" s="151" t="s">
        <v>1</v>
      </c>
      <c r="F158" s="152" t="s">
        <v>187</v>
      </c>
      <c r="H158" s="153">
        <v>660</v>
      </c>
      <c r="L158" s="149"/>
      <c r="M158" s="154"/>
      <c r="N158" s="155"/>
      <c r="O158" s="155"/>
      <c r="P158" s="155"/>
      <c r="Q158" s="155"/>
      <c r="R158" s="155"/>
      <c r="S158" s="155"/>
      <c r="T158" s="156"/>
      <c r="AT158" s="151" t="s">
        <v>124</v>
      </c>
      <c r="AU158" s="151" t="s">
        <v>76</v>
      </c>
      <c r="AV158" s="13" t="s">
        <v>76</v>
      </c>
      <c r="AW158" s="13" t="s">
        <v>26</v>
      </c>
      <c r="AX158" s="13" t="s">
        <v>74</v>
      </c>
      <c r="AY158" s="151" t="s">
        <v>116</v>
      </c>
    </row>
    <row r="159" spans="1:65" s="2" customFormat="1" ht="22.15" customHeight="1">
      <c r="A159" s="28"/>
      <c r="B159" s="135"/>
      <c r="C159" s="136" t="s">
        <v>188</v>
      </c>
      <c r="D159" s="136" t="s">
        <v>118</v>
      </c>
      <c r="E159" s="137" t="s">
        <v>189</v>
      </c>
      <c r="F159" s="138" t="s">
        <v>190</v>
      </c>
      <c r="G159" s="139" t="s">
        <v>141</v>
      </c>
      <c r="H159" s="140">
        <v>29700</v>
      </c>
      <c r="I159" s="141"/>
      <c r="J159" s="141"/>
      <c r="K159" s="142"/>
      <c r="L159" s="29"/>
      <c r="M159" s="143" t="s">
        <v>1</v>
      </c>
      <c r="N159" s="144" t="s">
        <v>34</v>
      </c>
      <c r="O159" s="145">
        <v>0</v>
      </c>
      <c r="P159" s="145">
        <f>O159*H159</f>
        <v>0</v>
      </c>
      <c r="Q159" s="145">
        <v>0</v>
      </c>
      <c r="R159" s="145">
        <f>Q159*H159</f>
        <v>0</v>
      </c>
      <c r="S159" s="145">
        <v>0</v>
      </c>
      <c r="T159" s="146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47" t="s">
        <v>122</v>
      </c>
      <c r="AT159" s="147" t="s">
        <v>118</v>
      </c>
      <c r="AU159" s="147" t="s">
        <v>76</v>
      </c>
      <c r="AY159" s="16" t="s">
        <v>116</v>
      </c>
      <c r="BE159" s="148">
        <f>IF(N159="základní",J159,0)</f>
        <v>0</v>
      </c>
      <c r="BF159" s="148">
        <f>IF(N159="snížená",J159,0)</f>
        <v>0</v>
      </c>
      <c r="BG159" s="148">
        <f>IF(N159="zákl. přenesená",J159,0)</f>
        <v>0</v>
      </c>
      <c r="BH159" s="148">
        <f>IF(N159="sníž. přenesená",J159,0)</f>
        <v>0</v>
      </c>
      <c r="BI159" s="148">
        <f>IF(N159="nulová",J159,0)</f>
        <v>0</v>
      </c>
      <c r="BJ159" s="16" t="s">
        <v>74</v>
      </c>
      <c r="BK159" s="148">
        <f>ROUND(I159*H159,2)</f>
        <v>0</v>
      </c>
      <c r="BL159" s="16" t="s">
        <v>122</v>
      </c>
      <c r="BM159" s="147" t="s">
        <v>191</v>
      </c>
    </row>
    <row r="160" spans="2:51" s="13" customFormat="1" ht="12">
      <c r="B160" s="149"/>
      <c r="D160" s="150" t="s">
        <v>124</v>
      </c>
      <c r="E160" s="151" t="s">
        <v>1</v>
      </c>
      <c r="F160" s="152" t="s">
        <v>192</v>
      </c>
      <c r="H160" s="153">
        <v>29700</v>
      </c>
      <c r="L160" s="149"/>
      <c r="M160" s="154"/>
      <c r="N160" s="155"/>
      <c r="O160" s="155"/>
      <c r="P160" s="155"/>
      <c r="Q160" s="155"/>
      <c r="R160" s="155"/>
      <c r="S160" s="155"/>
      <c r="T160" s="156"/>
      <c r="AT160" s="151" t="s">
        <v>124</v>
      </c>
      <c r="AU160" s="151" t="s">
        <v>76</v>
      </c>
      <c r="AV160" s="13" t="s">
        <v>76</v>
      </c>
      <c r="AW160" s="13" t="s">
        <v>26</v>
      </c>
      <c r="AX160" s="13" t="s">
        <v>74</v>
      </c>
      <c r="AY160" s="151" t="s">
        <v>116</v>
      </c>
    </row>
    <row r="161" spans="1:65" s="2" customFormat="1" ht="19.9" customHeight="1">
      <c r="A161" s="28"/>
      <c r="B161" s="135"/>
      <c r="C161" s="136" t="s">
        <v>8</v>
      </c>
      <c r="D161" s="136" t="s">
        <v>118</v>
      </c>
      <c r="E161" s="137" t="s">
        <v>193</v>
      </c>
      <c r="F161" s="138" t="s">
        <v>194</v>
      </c>
      <c r="G161" s="139" t="s">
        <v>141</v>
      </c>
      <c r="H161" s="140">
        <v>660</v>
      </c>
      <c r="I161" s="141"/>
      <c r="J161" s="141"/>
      <c r="K161" s="142"/>
      <c r="L161" s="29"/>
      <c r="M161" s="143" t="s">
        <v>1</v>
      </c>
      <c r="N161" s="144" t="s">
        <v>34</v>
      </c>
      <c r="O161" s="145">
        <v>0.097</v>
      </c>
      <c r="P161" s="145">
        <f>O161*H161</f>
        <v>64.02</v>
      </c>
      <c r="Q161" s="145">
        <v>0</v>
      </c>
      <c r="R161" s="145">
        <f>Q161*H161</f>
        <v>0</v>
      </c>
      <c r="S161" s="145">
        <v>0</v>
      </c>
      <c r="T161" s="146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47" t="s">
        <v>122</v>
      </c>
      <c r="AT161" s="147" t="s">
        <v>118</v>
      </c>
      <c r="AU161" s="147" t="s">
        <v>76</v>
      </c>
      <c r="AY161" s="16" t="s">
        <v>116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6" t="s">
        <v>74</v>
      </c>
      <c r="BK161" s="148">
        <f>ROUND(I161*H161,2)</f>
        <v>0</v>
      </c>
      <c r="BL161" s="16" t="s">
        <v>122</v>
      </c>
      <c r="BM161" s="147" t="s">
        <v>195</v>
      </c>
    </row>
    <row r="162" spans="1:65" s="2" customFormat="1" ht="14.45" customHeight="1">
      <c r="A162" s="28"/>
      <c r="B162" s="135"/>
      <c r="C162" s="136" t="s">
        <v>196</v>
      </c>
      <c r="D162" s="136" t="s">
        <v>118</v>
      </c>
      <c r="E162" s="137" t="s">
        <v>197</v>
      </c>
      <c r="F162" s="138" t="s">
        <v>198</v>
      </c>
      <c r="G162" s="139" t="s">
        <v>121</v>
      </c>
      <c r="H162" s="140">
        <v>4.8</v>
      </c>
      <c r="I162" s="141"/>
      <c r="J162" s="141"/>
      <c r="K162" s="142"/>
      <c r="L162" s="29"/>
      <c r="M162" s="143" t="s">
        <v>1</v>
      </c>
      <c r="N162" s="144" t="s">
        <v>34</v>
      </c>
      <c r="O162" s="145">
        <v>2.42</v>
      </c>
      <c r="P162" s="145">
        <f>O162*H162</f>
        <v>11.616</v>
      </c>
      <c r="Q162" s="145">
        <v>0</v>
      </c>
      <c r="R162" s="145">
        <f>Q162*H162</f>
        <v>0</v>
      </c>
      <c r="S162" s="145">
        <v>1.594</v>
      </c>
      <c r="T162" s="146">
        <f>S162*H162</f>
        <v>7.6512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47" t="s">
        <v>122</v>
      </c>
      <c r="AT162" s="147" t="s">
        <v>118</v>
      </c>
      <c r="AU162" s="147" t="s">
        <v>76</v>
      </c>
      <c r="AY162" s="16" t="s">
        <v>116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6" t="s">
        <v>74</v>
      </c>
      <c r="BK162" s="148">
        <f>ROUND(I162*H162,2)</f>
        <v>0</v>
      </c>
      <c r="BL162" s="16" t="s">
        <v>122</v>
      </c>
      <c r="BM162" s="147" t="s">
        <v>199</v>
      </c>
    </row>
    <row r="163" spans="2:63" s="12" customFormat="1" ht="22.9" customHeight="1">
      <c r="B163" s="123"/>
      <c r="D163" s="124" t="s">
        <v>68</v>
      </c>
      <c r="E163" s="133" t="s">
        <v>200</v>
      </c>
      <c r="F163" s="133" t="s">
        <v>201</v>
      </c>
      <c r="J163" s="134"/>
      <c r="L163" s="123"/>
      <c r="M163" s="127"/>
      <c r="N163" s="128"/>
      <c r="O163" s="128"/>
      <c r="P163" s="129">
        <f>SUM(P164:P168)</f>
        <v>23.575794</v>
      </c>
      <c r="Q163" s="128"/>
      <c r="R163" s="129">
        <f>SUM(R164:R168)</f>
        <v>0</v>
      </c>
      <c r="S163" s="128"/>
      <c r="T163" s="130">
        <f>SUM(T164:T168)</f>
        <v>0</v>
      </c>
      <c r="AR163" s="124" t="s">
        <v>74</v>
      </c>
      <c r="AT163" s="131" t="s">
        <v>68</v>
      </c>
      <c r="AU163" s="131" t="s">
        <v>74</v>
      </c>
      <c r="AY163" s="124" t="s">
        <v>116</v>
      </c>
      <c r="BK163" s="132">
        <f>SUM(BK164:BK168)</f>
        <v>0</v>
      </c>
    </row>
    <row r="164" spans="1:65" s="2" customFormat="1" ht="19.9" customHeight="1">
      <c r="A164" s="28"/>
      <c r="B164" s="135"/>
      <c r="C164" s="136" t="s">
        <v>202</v>
      </c>
      <c r="D164" s="136" t="s">
        <v>118</v>
      </c>
      <c r="E164" s="137" t="s">
        <v>203</v>
      </c>
      <c r="F164" s="138" t="s">
        <v>204</v>
      </c>
      <c r="G164" s="139" t="s">
        <v>205</v>
      </c>
      <c r="H164" s="140">
        <v>11.506</v>
      </c>
      <c r="I164" s="141"/>
      <c r="J164" s="141"/>
      <c r="K164" s="142"/>
      <c r="L164" s="29"/>
      <c r="M164" s="143" t="s">
        <v>1</v>
      </c>
      <c r="N164" s="144" t="s">
        <v>34</v>
      </c>
      <c r="O164" s="145">
        <v>1.78</v>
      </c>
      <c r="P164" s="145">
        <f>O164*H164</f>
        <v>20.48068</v>
      </c>
      <c r="Q164" s="145">
        <v>0</v>
      </c>
      <c r="R164" s="145">
        <f>Q164*H164</f>
        <v>0</v>
      </c>
      <c r="S164" s="145">
        <v>0</v>
      </c>
      <c r="T164" s="146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47" t="s">
        <v>122</v>
      </c>
      <c r="AT164" s="147" t="s">
        <v>118</v>
      </c>
      <c r="AU164" s="147" t="s">
        <v>76</v>
      </c>
      <c r="AY164" s="16" t="s">
        <v>116</v>
      </c>
      <c r="BE164" s="148">
        <f>IF(N164="základní",J164,0)</f>
        <v>0</v>
      </c>
      <c r="BF164" s="148">
        <f>IF(N164="snížená",J164,0)</f>
        <v>0</v>
      </c>
      <c r="BG164" s="148">
        <f>IF(N164="zákl. přenesená",J164,0)</f>
        <v>0</v>
      </c>
      <c r="BH164" s="148">
        <f>IF(N164="sníž. přenesená",J164,0)</f>
        <v>0</v>
      </c>
      <c r="BI164" s="148">
        <f>IF(N164="nulová",J164,0)</f>
        <v>0</v>
      </c>
      <c r="BJ164" s="16" t="s">
        <v>74</v>
      </c>
      <c r="BK164" s="148">
        <f>ROUND(I164*H164,2)</f>
        <v>0</v>
      </c>
      <c r="BL164" s="16" t="s">
        <v>122</v>
      </c>
      <c r="BM164" s="147" t="s">
        <v>206</v>
      </c>
    </row>
    <row r="165" spans="1:65" s="2" customFormat="1" ht="14.45" customHeight="1">
      <c r="A165" s="28"/>
      <c r="B165" s="135"/>
      <c r="C165" s="136" t="s">
        <v>207</v>
      </c>
      <c r="D165" s="136" t="s">
        <v>118</v>
      </c>
      <c r="E165" s="137" t="s">
        <v>208</v>
      </c>
      <c r="F165" s="138" t="s">
        <v>209</v>
      </c>
      <c r="G165" s="139" t="s">
        <v>205</v>
      </c>
      <c r="H165" s="140">
        <v>11.506</v>
      </c>
      <c r="I165" s="141"/>
      <c r="J165" s="141"/>
      <c r="K165" s="142"/>
      <c r="L165" s="29"/>
      <c r="M165" s="143" t="s">
        <v>1</v>
      </c>
      <c r="N165" s="144" t="s">
        <v>34</v>
      </c>
      <c r="O165" s="145">
        <v>0.125</v>
      </c>
      <c r="P165" s="145">
        <f>O165*H165</f>
        <v>1.43825</v>
      </c>
      <c r="Q165" s="145">
        <v>0</v>
      </c>
      <c r="R165" s="145">
        <f>Q165*H165</f>
        <v>0</v>
      </c>
      <c r="S165" s="145">
        <v>0</v>
      </c>
      <c r="T165" s="146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47" t="s">
        <v>122</v>
      </c>
      <c r="AT165" s="147" t="s">
        <v>118</v>
      </c>
      <c r="AU165" s="147" t="s">
        <v>76</v>
      </c>
      <c r="AY165" s="16" t="s">
        <v>116</v>
      </c>
      <c r="BE165" s="148">
        <f>IF(N165="základní",J165,0)</f>
        <v>0</v>
      </c>
      <c r="BF165" s="148">
        <f>IF(N165="snížená",J165,0)</f>
        <v>0</v>
      </c>
      <c r="BG165" s="148">
        <f>IF(N165="zákl. přenesená",J165,0)</f>
        <v>0</v>
      </c>
      <c r="BH165" s="148">
        <f>IF(N165="sníž. přenesená",J165,0)</f>
        <v>0</v>
      </c>
      <c r="BI165" s="148">
        <f>IF(N165="nulová",J165,0)</f>
        <v>0</v>
      </c>
      <c r="BJ165" s="16" t="s">
        <v>74</v>
      </c>
      <c r="BK165" s="148">
        <f>ROUND(I165*H165,2)</f>
        <v>0</v>
      </c>
      <c r="BL165" s="16" t="s">
        <v>122</v>
      </c>
      <c r="BM165" s="147" t="s">
        <v>210</v>
      </c>
    </row>
    <row r="166" spans="1:65" s="2" customFormat="1" ht="14.45" customHeight="1">
      <c r="A166" s="28"/>
      <c r="B166" s="135"/>
      <c r="C166" s="136" t="s">
        <v>211</v>
      </c>
      <c r="D166" s="136" t="s">
        <v>118</v>
      </c>
      <c r="E166" s="137" t="s">
        <v>212</v>
      </c>
      <c r="F166" s="138" t="s">
        <v>213</v>
      </c>
      <c r="G166" s="139" t="s">
        <v>205</v>
      </c>
      <c r="H166" s="140">
        <v>276.144</v>
      </c>
      <c r="I166" s="141"/>
      <c r="J166" s="141"/>
      <c r="K166" s="142"/>
      <c r="L166" s="29"/>
      <c r="M166" s="143" t="s">
        <v>1</v>
      </c>
      <c r="N166" s="144" t="s">
        <v>34</v>
      </c>
      <c r="O166" s="145">
        <v>0.006</v>
      </c>
      <c r="P166" s="145">
        <f>O166*H166</f>
        <v>1.6568640000000001</v>
      </c>
      <c r="Q166" s="145">
        <v>0</v>
      </c>
      <c r="R166" s="145">
        <f>Q166*H166</f>
        <v>0</v>
      </c>
      <c r="S166" s="145">
        <v>0</v>
      </c>
      <c r="T166" s="146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47" t="s">
        <v>122</v>
      </c>
      <c r="AT166" s="147" t="s">
        <v>118</v>
      </c>
      <c r="AU166" s="147" t="s">
        <v>76</v>
      </c>
      <c r="AY166" s="16" t="s">
        <v>116</v>
      </c>
      <c r="BE166" s="148">
        <f>IF(N166="základní",J166,0)</f>
        <v>0</v>
      </c>
      <c r="BF166" s="148">
        <f>IF(N166="snížená",J166,0)</f>
        <v>0</v>
      </c>
      <c r="BG166" s="148">
        <f>IF(N166="zákl. přenesená",J166,0)</f>
        <v>0</v>
      </c>
      <c r="BH166" s="148">
        <f>IF(N166="sníž. přenesená",J166,0)</f>
        <v>0</v>
      </c>
      <c r="BI166" s="148">
        <f>IF(N166="nulová",J166,0)</f>
        <v>0</v>
      </c>
      <c r="BJ166" s="16" t="s">
        <v>74</v>
      </c>
      <c r="BK166" s="148">
        <f>ROUND(I166*H166,2)</f>
        <v>0</v>
      </c>
      <c r="BL166" s="16" t="s">
        <v>122</v>
      </c>
      <c r="BM166" s="147" t="s">
        <v>214</v>
      </c>
    </row>
    <row r="167" spans="2:51" s="13" customFormat="1" ht="12">
      <c r="B167" s="149"/>
      <c r="D167" s="150" t="s">
        <v>124</v>
      </c>
      <c r="E167" s="151" t="s">
        <v>1</v>
      </c>
      <c r="F167" s="152" t="s">
        <v>215</v>
      </c>
      <c r="H167" s="153">
        <v>276.144</v>
      </c>
      <c r="L167" s="149"/>
      <c r="M167" s="154"/>
      <c r="N167" s="155"/>
      <c r="O167" s="155"/>
      <c r="P167" s="155"/>
      <c r="Q167" s="155"/>
      <c r="R167" s="155"/>
      <c r="S167" s="155"/>
      <c r="T167" s="156"/>
      <c r="AT167" s="151" t="s">
        <v>124</v>
      </c>
      <c r="AU167" s="151" t="s">
        <v>76</v>
      </c>
      <c r="AV167" s="13" t="s">
        <v>76</v>
      </c>
      <c r="AW167" s="13" t="s">
        <v>26</v>
      </c>
      <c r="AX167" s="13" t="s">
        <v>74</v>
      </c>
      <c r="AY167" s="151" t="s">
        <v>116</v>
      </c>
    </row>
    <row r="168" spans="1:65" s="2" customFormat="1" ht="14.45" customHeight="1">
      <c r="A168" s="28"/>
      <c r="B168" s="135"/>
      <c r="C168" s="136" t="s">
        <v>216</v>
      </c>
      <c r="D168" s="136" t="s">
        <v>118</v>
      </c>
      <c r="E168" s="137" t="s">
        <v>217</v>
      </c>
      <c r="F168" s="138" t="s">
        <v>218</v>
      </c>
      <c r="G168" s="139" t="s">
        <v>205</v>
      </c>
      <c r="H168" s="140">
        <v>11.506</v>
      </c>
      <c r="I168" s="141"/>
      <c r="J168" s="141"/>
      <c r="K168" s="142"/>
      <c r="L168" s="29"/>
      <c r="M168" s="143" t="s">
        <v>1</v>
      </c>
      <c r="N168" s="144" t="s">
        <v>34</v>
      </c>
      <c r="O168" s="145">
        <v>0</v>
      </c>
      <c r="P168" s="145">
        <f>O168*H168</f>
        <v>0</v>
      </c>
      <c r="Q168" s="145">
        <v>0</v>
      </c>
      <c r="R168" s="145">
        <f>Q168*H168</f>
        <v>0</v>
      </c>
      <c r="S168" s="145">
        <v>0</v>
      </c>
      <c r="T168" s="146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47" t="s">
        <v>122</v>
      </c>
      <c r="AT168" s="147" t="s">
        <v>118</v>
      </c>
      <c r="AU168" s="147" t="s">
        <v>76</v>
      </c>
      <c r="AY168" s="16" t="s">
        <v>116</v>
      </c>
      <c r="BE168" s="148">
        <f>IF(N168="základní",J168,0)</f>
        <v>0</v>
      </c>
      <c r="BF168" s="148">
        <f>IF(N168="snížená",J168,0)</f>
        <v>0</v>
      </c>
      <c r="BG168" s="148">
        <f>IF(N168="zákl. přenesená",J168,0)</f>
        <v>0</v>
      </c>
      <c r="BH168" s="148">
        <f>IF(N168="sníž. přenesená",J168,0)</f>
        <v>0</v>
      </c>
      <c r="BI168" s="148">
        <f>IF(N168="nulová",J168,0)</f>
        <v>0</v>
      </c>
      <c r="BJ168" s="16" t="s">
        <v>74</v>
      </c>
      <c r="BK168" s="148">
        <f>ROUND(I168*H168,2)</f>
        <v>0</v>
      </c>
      <c r="BL168" s="16" t="s">
        <v>122</v>
      </c>
      <c r="BM168" s="147" t="s">
        <v>219</v>
      </c>
    </row>
    <row r="169" spans="2:63" s="12" customFormat="1" ht="22.9" customHeight="1">
      <c r="B169" s="123"/>
      <c r="D169" s="124" t="s">
        <v>68</v>
      </c>
      <c r="E169" s="133" t="s">
        <v>220</v>
      </c>
      <c r="F169" s="133" t="s">
        <v>221</v>
      </c>
      <c r="J169" s="134"/>
      <c r="L169" s="123"/>
      <c r="M169" s="127"/>
      <c r="N169" s="128"/>
      <c r="O169" s="128"/>
      <c r="P169" s="129">
        <f>P170</f>
        <v>41.843955</v>
      </c>
      <c r="Q169" s="128"/>
      <c r="R169" s="129">
        <f>R170</f>
        <v>0</v>
      </c>
      <c r="S169" s="128"/>
      <c r="T169" s="130">
        <f>T170</f>
        <v>0</v>
      </c>
      <c r="AR169" s="124" t="s">
        <v>74</v>
      </c>
      <c r="AT169" s="131" t="s">
        <v>68</v>
      </c>
      <c r="AU169" s="131" t="s">
        <v>74</v>
      </c>
      <c r="AY169" s="124" t="s">
        <v>116</v>
      </c>
      <c r="BK169" s="132">
        <f>BK170</f>
        <v>0</v>
      </c>
    </row>
    <row r="170" spans="1:65" s="2" customFormat="1" ht="14.45" customHeight="1">
      <c r="A170" s="28"/>
      <c r="B170" s="135"/>
      <c r="C170" s="136" t="s">
        <v>7</v>
      </c>
      <c r="D170" s="136" t="s">
        <v>118</v>
      </c>
      <c r="E170" s="137" t="s">
        <v>222</v>
      </c>
      <c r="F170" s="138" t="s">
        <v>223</v>
      </c>
      <c r="G170" s="139" t="s">
        <v>205</v>
      </c>
      <c r="H170" s="140">
        <v>89.987</v>
      </c>
      <c r="I170" s="141"/>
      <c r="J170" s="141"/>
      <c r="K170" s="142"/>
      <c r="L170" s="29"/>
      <c r="M170" s="143" t="s">
        <v>1</v>
      </c>
      <c r="N170" s="144" t="s">
        <v>34</v>
      </c>
      <c r="O170" s="145">
        <v>0.465</v>
      </c>
      <c r="P170" s="145">
        <f>O170*H170</f>
        <v>41.843955</v>
      </c>
      <c r="Q170" s="145">
        <v>0</v>
      </c>
      <c r="R170" s="145">
        <f>Q170*H170</f>
        <v>0</v>
      </c>
      <c r="S170" s="145">
        <v>0</v>
      </c>
      <c r="T170" s="146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47" t="s">
        <v>122</v>
      </c>
      <c r="AT170" s="147" t="s">
        <v>118</v>
      </c>
      <c r="AU170" s="147" t="s">
        <v>76</v>
      </c>
      <c r="AY170" s="16" t="s">
        <v>116</v>
      </c>
      <c r="BE170" s="148">
        <f>IF(N170="základní",J170,0)</f>
        <v>0</v>
      </c>
      <c r="BF170" s="148">
        <f>IF(N170="snížená",J170,0)</f>
        <v>0</v>
      </c>
      <c r="BG170" s="148">
        <f>IF(N170="zákl. přenesená",J170,0)</f>
        <v>0</v>
      </c>
      <c r="BH170" s="148">
        <f>IF(N170="sníž. přenesená",J170,0)</f>
        <v>0</v>
      </c>
      <c r="BI170" s="148">
        <f>IF(N170="nulová",J170,0)</f>
        <v>0</v>
      </c>
      <c r="BJ170" s="16" t="s">
        <v>74</v>
      </c>
      <c r="BK170" s="148">
        <f>ROUND(I170*H170,2)</f>
        <v>0</v>
      </c>
      <c r="BL170" s="16" t="s">
        <v>122</v>
      </c>
      <c r="BM170" s="147" t="s">
        <v>224</v>
      </c>
    </row>
    <row r="171" spans="2:63" s="12" customFormat="1" ht="25.9" customHeight="1">
      <c r="B171" s="123"/>
      <c r="D171" s="124" t="s">
        <v>68</v>
      </c>
      <c r="E171" s="125" t="s">
        <v>225</v>
      </c>
      <c r="F171" s="125" t="s">
        <v>226</v>
      </c>
      <c r="J171" s="126"/>
      <c r="L171" s="123"/>
      <c r="M171" s="127"/>
      <c r="N171" s="128"/>
      <c r="O171" s="128"/>
      <c r="P171" s="129">
        <f>P172+P174+P190+P203+P208+P214</f>
        <v>912.1360599999999</v>
      </c>
      <c r="Q171" s="128"/>
      <c r="R171" s="129">
        <f>R172+R174+R190+R203+R208+R214</f>
        <v>3.1307930000000006</v>
      </c>
      <c r="S171" s="128"/>
      <c r="T171" s="130">
        <f>T172+T174+T190+T203+T208+T214</f>
        <v>3.8550519999999997</v>
      </c>
      <c r="AR171" s="124" t="s">
        <v>76</v>
      </c>
      <c r="AT171" s="131" t="s">
        <v>68</v>
      </c>
      <c r="AU171" s="131" t="s">
        <v>69</v>
      </c>
      <c r="AY171" s="124" t="s">
        <v>116</v>
      </c>
      <c r="BK171" s="132">
        <f>BK172+BK174+BK190+BK203+BK208+BK214</f>
        <v>0</v>
      </c>
    </row>
    <row r="172" spans="2:63" s="12" customFormat="1" ht="22.9" customHeight="1">
      <c r="B172" s="123"/>
      <c r="D172" s="124" t="s">
        <v>68</v>
      </c>
      <c r="E172" s="133" t="s">
        <v>227</v>
      </c>
      <c r="F172" s="133" t="s">
        <v>228</v>
      </c>
      <c r="J172" s="134"/>
      <c r="L172" s="123"/>
      <c r="M172" s="127"/>
      <c r="N172" s="128"/>
      <c r="O172" s="128"/>
      <c r="P172" s="129">
        <f>P173</f>
        <v>0</v>
      </c>
      <c r="Q172" s="128"/>
      <c r="R172" s="129">
        <f>R173</f>
        <v>0</v>
      </c>
      <c r="S172" s="128"/>
      <c r="T172" s="130">
        <f>T173</f>
        <v>0</v>
      </c>
      <c r="AR172" s="124" t="s">
        <v>76</v>
      </c>
      <c r="AT172" s="131" t="s">
        <v>68</v>
      </c>
      <c r="AU172" s="131" t="s">
        <v>74</v>
      </c>
      <c r="AY172" s="124" t="s">
        <v>116</v>
      </c>
      <c r="BK172" s="132">
        <f>BK173</f>
        <v>0</v>
      </c>
    </row>
    <row r="173" spans="1:65" s="2" customFormat="1" ht="14.45" customHeight="1">
      <c r="A173" s="28"/>
      <c r="B173" s="135"/>
      <c r="C173" s="136" t="s">
        <v>229</v>
      </c>
      <c r="D173" s="136" t="s">
        <v>118</v>
      </c>
      <c r="E173" s="137" t="s">
        <v>230</v>
      </c>
      <c r="F173" s="138" t="s">
        <v>231</v>
      </c>
      <c r="G173" s="139" t="s">
        <v>232</v>
      </c>
      <c r="H173" s="140">
        <v>1</v>
      </c>
      <c r="I173" s="141"/>
      <c r="J173" s="141"/>
      <c r="K173" s="142"/>
      <c r="L173" s="29"/>
      <c r="M173" s="143" t="s">
        <v>1</v>
      </c>
      <c r="N173" s="144" t="s">
        <v>34</v>
      </c>
      <c r="O173" s="145">
        <v>0</v>
      </c>
      <c r="P173" s="145">
        <f>O173*H173</f>
        <v>0</v>
      </c>
      <c r="Q173" s="145">
        <v>0</v>
      </c>
      <c r="R173" s="145">
        <f>Q173*H173</f>
        <v>0</v>
      </c>
      <c r="S173" s="145">
        <v>0</v>
      </c>
      <c r="T173" s="146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47" t="s">
        <v>196</v>
      </c>
      <c r="AT173" s="147" t="s">
        <v>118</v>
      </c>
      <c r="AU173" s="147" t="s">
        <v>76</v>
      </c>
      <c r="AY173" s="16" t="s">
        <v>116</v>
      </c>
      <c r="BE173" s="148">
        <f>IF(N173="základní",J173,0)</f>
        <v>0</v>
      </c>
      <c r="BF173" s="148">
        <f>IF(N173="snížená",J173,0)</f>
        <v>0</v>
      </c>
      <c r="BG173" s="148">
        <f>IF(N173="zákl. přenesená",J173,0)</f>
        <v>0</v>
      </c>
      <c r="BH173" s="148">
        <f>IF(N173="sníž. přenesená",J173,0)</f>
        <v>0</v>
      </c>
      <c r="BI173" s="148">
        <f>IF(N173="nulová",J173,0)</f>
        <v>0</v>
      </c>
      <c r="BJ173" s="16" t="s">
        <v>74</v>
      </c>
      <c r="BK173" s="148">
        <f>ROUND(I173*H173,2)</f>
        <v>0</v>
      </c>
      <c r="BL173" s="16" t="s">
        <v>196</v>
      </c>
      <c r="BM173" s="147" t="s">
        <v>233</v>
      </c>
    </row>
    <row r="174" spans="2:63" s="12" customFormat="1" ht="22.9" customHeight="1">
      <c r="B174" s="123"/>
      <c r="D174" s="124" t="s">
        <v>68</v>
      </c>
      <c r="E174" s="133" t="s">
        <v>234</v>
      </c>
      <c r="F174" s="133" t="s">
        <v>235</v>
      </c>
      <c r="J174" s="134"/>
      <c r="L174" s="123"/>
      <c r="M174" s="127"/>
      <c r="N174" s="128"/>
      <c r="O174" s="128"/>
      <c r="P174" s="129">
        <f>SUM(P175:P189)</f>
        <v>71.3275</v>
      </c>
      <c r="Q174" s="128"/>
      <c r="R174" s="129">
        <f>SUM(R175:R189)</f>
        <v>1.5735362</v>
      </c>
      <c r="S174" s="128"/>
      <c r="T174" s="130">
        <f>SUM(T175:T189)</f>
        <v>1.4891519999999998</v>
      </c>
      <c r="AR174" s="124" t="s">
        <v>76</v>
      </c>
      <c r="AT174" s="131" t="s">
        <v>68</v>
      </c>
      <c r="AU174" s="131" t="s">
        <v>74</v>
      </c>
      <c r="AY174" s="124" t="s">
        <v>116</v>
      </c>
      <c r="BK174" s="132">
        <f>SUM(BK175:BK189)</f>
        <v>0</v>
      </c>
    </row>
    <row r="175" spans="1:65" s="2" customFormat="1" ht="14.45" customHeight="1">
      <c r="A175" s="28"/>
      <c r="B175" s="135"/>
      <c r="C175" s="136" t="s">
        <v>236</v>
      </c>
      <c r="D175" s="136" t="s">
        <v>118</v>
      </c>
      <c r="E175" s="137" t="s">
        <v>237</v>
      </c>
      <c r="F175" s="138" t="s">
        <v>238</v>
      </c>
      <c r="G175" s="139" t="s">
        <v>154</v>
      </c>
      <c r="H175" s="140">
        <v>41.55</v>
      </c>
      <c r="I175" s="141"/>
      <c r="J175" s="141"/>
      <c r="K175" s="142"/>
      <c r="L175" s="29"/>
      <c r="M175" s="143" t="s">
        <v>1</v>
      </c>
      <c r="N175" s="144" t="s">
        <v>34</v>
      </c>
      <c r="O175" s="145">
        <v>0.406</v>
      </c>
      <c r="P175" s="145">
        <f>O175*H175</f>
        <v>16.8693</v>
      </c>
      <c r="Q175" s="145">
        <v>0</v>
      </c>
      <c r="R175" s="145">
        <f>Q175*H175</f>
        <v>0</v>
      </c>
      <c r="S175" s="145">
        <v>0.01584</v>
      </c>
      <c r="T175" s="146">
        <f>S175*H175</f>
        <v>0.658152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47" t="s">
        <v>196</v>
      </c>
      <c r="AT175" s="147" t="s">
        <v>118</v>
      </c>
      <c r="AU175" s="147" t="s">
        <v>76</v>
      </c>
      <c r="AY175" s="16" t="s">
        <v>116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6" t="s">
        <v>74</v>
      </c>
      <c r="BK175" s="148">
        <f>ROUND(I175*H175,2)</f>
        <v>0</v>
      </c>
      <c r="BL175" s="16" t="s">
        <v>196</v>
      </c>
      <c r="BM175" s="147" t="s">
        <v>239</v>
      </c>
    </row>
    <row r="176" spans="2:51" s="13" customFormat="1" ht="12">
      <c r="B176" s="149"/>
      <c r="D176" s="150" t="s">
        <v>124</v>
      </c>
      <c r="E176" s="151" t="s">
        <v>1</v>
      </c>
      <c r="F176" s="152" t="s">
        <v>240</v>
      </c>
      <c r="H176" s="153">
        <v>41.55</v>
      </c>
      <c r="L176" s="149"/>
      <c r="M176" s="154"/>
      <c r="N176" s="155"/>
      <c r="O176" s="155"/>
      <c r="P176" s="155"/>
      <c r="Q176" s="155"/>
      <c r="R176" s="155"/>
      <c r="S176" s="155"/>
      <c r="T176" s="156"/>
      <c r="AT176" s="151" t="s">
        <v>124</v>
      </c>
      <c r="AU176" s="151" t="s">
        <v>76</v>
      </c>
      <c r="AV176" s="13" t="s">
        <v>76</v>
      </c>
      <c r="AW176" s="13" t="s">
        <v>26</v>
      </c>
      <c r="AX176" s="13" t="s">
        <v>74</v>
      </c>
      <c r="AY176" s="151" t="s">
        <v>116</v>
      </c>
    </row>
    <row r="177" spans="1:65" s="2" customFormat="1" ht="14.45" customHeight="1">
      <c r="A177" s="28"/>
      <c r="B177" s="135"/>
      <c r="C177" s="136" t="s">
        <v>241</v>
      </c>
      <c r="D177" s="136" t="s">
        <v>118</v>
      </c>
      <c r="E177" s="137" t="s">
        <v>242</v>
      </c>
      <c r="F177" s="138" t="s">
        <v>243</v>
      </c>
      <c r="G177" s="139" t="s">
        <v>154</v>
      </c>
      <c r="H177" s="140">
        <v>41.55</v>
      </c>
      <c r="I177" s="141"/>
      <c r="J177" s="141"/>
      <c r="K177" s="142"/>
      <c r="L177" s="29"/>
      <c r="M177" s="143" t="s">
        <v>1</v>
      </c>
      <c r="N177" s="144" t="s">
        <v>34</v>
      </c>
      <c r="O177" s="145">
        <v>0.804</v>
      </c>
      <c r="P177" s="145">
        <f>O177*H177</f>
        <v>33.4062</v>
      </c>
      <c r="Q177" s="145">
        <v>0.01752</v>
      </c>
      <c r="R177" s="145">
        <f>Q177*H177</f>
        <v>0.7279559999999999</v>
      </c>
      <c r="S177" s="145">
        <v>0</v>
      </c>
      <c r="T177" s="146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47" t="s">
        <v>196</v>
      </c>
      <c r="AT177" s="147" t="s">
        <v>118</v>
      </c>
      <c r="AU177" s="147" t="s">
        <v>76</v>
      </c>
      <c r="AY177" s="16" t="s">
        <v>116</v>
      </c>
      <c r="BE177" s="148">
        <f>IF(N177="základní",J177,0)</f>
        <v>0</v>
      </c>
      <c r="BF177" s="148">
        <f>IF(N177="snížená",J177,0)</f>
        <v>0</v>
      </c>
      <c r="BG177" s="148">
        <f>IF(N177="zákl. přenesená",J177,0)</f>
        <v>0</v>
      </c>
      <c r="BH177" s="148">
        <f>IF(N177="sníž. přenesená",J177,0)</f>
        <v>0</v>
      </c>
      <c r="BI177" s="148">
        <f>IF(N177="nulová",J177,0)</f>
        <v>0</v>
      </c>
      <c r="BJ177" s="16" t="s">
        <v>74</v>
      </c>
      <c r="BK177" s="148">
        <f>ROUND(I177*H177,2)</f>
        <v>0</v>
      </c>
      <c r="BL177" s="16" t="s">
        <v>196</v>
      </c>
      <c r="BM177" s="147" t="s">
        <v>244</v>
      </c>
    </row>
    <row r="178" spans="1:65" s="2" customFormat="1" ht="14.45" customHeight="1">
      <c r="A178" s="28"/>
      <c r="B178" s="135"/>
      <c r="C178" s="136" t="s">
        <v>245</v>
      </c>
      <c r="D178" s="136" t="s">
        <v>118</v>
      </c>
      <c r="E178" s="137" t="s">
        <v>246</v>
      </c>
      <c r="F178" s="138" t="s">
        <v>247</v>
      </c>
      <c r="G178" s="139" t="s">
        <v>141</v>
      </c>
      <c r="H178" s="140">
        <v>55.4</v>
      </c>
      <c r="I178" s="141"/>
      <c r="J178" s="141"/>
      <c r="K178" s="142"/>
      <c r="L178" s="29"/>
      <c r="M178" s="143" t="s">
        <v>1</v>
      </c>
      <c r="N178" s="144" t="s">
        <v>34</v>
      </c>
      <c r="O178" s="145">
        <v>0.29</v>
      </c>
      <c r="P178" s="145">
        <f>O178*H178</f>
        <v>16.066</v>
      </c>
      <c r="Q178" s="145">
        <v>0</v>
      </c>
      <c r="R178" s="145">
        <f>Q178*H178</f>
        <v>0</v>
      </c>
      <c r="S178" s="145">
        <v>0</v>
      </c>
      <c r="T178" s="146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47" t="s">
        <v>196</v>
      </c>
      <c r="AT178" s="147" t="s">
        <v>118</v>
      </c>
      <c r="AU178" s="147" t="s">
        <v>76</v>
      </c>
      <c r="AY178" s="16" t="s">
        <v>116</v>
      </c>
      <c r="BE178" s="148">
        <f>IF(N178="základní",J178,0)</f>
        <v>0</v>
      </c>
      <c r="BF178" s="148">
        <f>IF(N178="snížená",J178,0)</f>
        <v>0</v>
      </c>
      <c r="BG178" s="148">
        <f>IF(N178="zákl. přenesená",J178,0)</f>
        <v>0</v>
      </c>
      <c r="BH178" s="148">
        <f>IF(N178="sníž. přenesená",J178,0)</f>
        <v>0</v>
      </c>
      <c r="BI178" s="148">
        <f>IF(N178="nulová",J178,0)</f>
        <v>0</v>
      </c>
      <c r="BJ178" s="16" t="s">
        <v>74</v>
      </c>
      <c r="BK178" s="148">
        <f>ROUND(I178*H178,2)</f>
        <v>0</v>
      </c>
      <c r="BL178" s="16" t="s">
        <v>196</v>
      </c>
      <c r="BM178" s="147" t="s">
        <v>248</v>
      </c>
    </row>
    <row r="179" spans="2:51" s="13" customFormat="1" ht="12">
      <c r="B179" s="149"/>
      <c r="D179" s="150" t="s">
        <v>124</v>
      </c>
      <c r="E179" s="151" t="s">
        <v>1</v>
      </c>
      <c r="F179" s="152" t="s">
        <v>249</v>
      </c>
      <c r="H179" s="153">
        <v>55.4</v>
      </c>
      <c r="L179" s="149"/>
      <c r="M179" s="154"/>
      <c r="N179" s="155"/>
      <c r="O179" s="155"/>
      <c r="P179" s="155"/>
      <c r="Q179" s="155"/>
      <c r="R179" s="155"/>
      <c r="S179" s="155"/>
      <c r="T179" s="156"/>
      <c r="AT179" s="151" t="s">
        <v>124</v>
      </c>
      <c r="AU179" s="151" t="s">
        <v>76</v>
      </c>
      <c r="AV179" s="13" t="s">
        <v>76</v>
      </c>
      <c r="AW179" s="13" t="s">
        <v>26</v>
      </c>
      <c r="AX179" s="13" t="s">
        <v>74</v>
      </c>
      <c r="AY179" s="151" t="s">
        <v>116</v>
      </c>
    </row>
    <row r="180" spans="1:65" s="2" customFormat="1" ht="14.45" customHeight="1">
      <c r="A180" s="28"/>
      <c r="B180" s="135"/>
      <c r="C180" s="157" t="s">
        <v>250</v>
      </c>
      <c r="D180" s="157" t="s">
        <v>145</v>
      </c>
      <c r="E180" s="158" t="s">
        <v>251</v>
      </c>
      <c r="F180" s="159" t="s">
        <v>252</v>
      </c>
      <c r="G180" s="160" t="s">
        <v>121</v>
      </c>
      <c r="H180" s="161">
        <v>1.436</v>
      </c>
      <c r="I180" s="162"/>
      <c r="J180" s="162"/>
      <c r="K180" s="163"/>
      <c r="L180" s="164"/>
      <c r="M180" s="165" t="s">
        <v>1</v>
      </c>
      <c r="N180" s="166" t="s">
        <v>34</v>
      </c>
      <c r="O180" s="145">
        <v>0</v>
      </c>
      <c r="P180" s="145">
        <f>O180*H180</f>
        <v>0</v>
      </c>
      <c r="Q180" s="145">
        <v>0.55</v>
      </c>
      <c r="R180" s="145">
        <f>Q180*H180</f>
        <v>0.7898000000000001</v>
      </c>
      <c r="S180" s="145">
        <v>0</v>
      </c>
      <c r="T180" s="146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47" t="s">
        <v>253</v>
      </c>
      <c r="AT180" s="147" t="s">
        <v>145</v>
      </c>
      <c r="AU180" s="147" t="s">
        <v>76</v>
      </c>
      <c r="AY180" s="16" t="s">
        <v>116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6" t="s">
        <v>74</v>
      </c>
      <c r="BK180" s="148">
        <f>ROUND(I180*H180,2)</f>
        <v>0</v>
      </c>
      <c r="BL180" s="16" t="s">
        <v>196</v>
      </c>
      <c r="BM180" s="147" t="s">
        <v>254</v>
      </c>
    </row>
    <row r="181" spans="2:51" s="13" customFormat="1" ht="12">
      <c r="B181" s="149"/>
      <c r="D181" s="150" t="s">
        <v>124</v>
      </c>
      <c r="E181" s="151" t="s">
        <v>1</v>
      </c>
      <c r="F181" s="152" t="s">
        <v>255</v>
      </c>
      <c r="H181" s="153">
        <v>1.33</v>
      </c>
      <c r="L181" s="149"/>
      <c r="M181" s="154"/>
      <c r="N181" s="155"/>
      <c r="O181" s="155"/>
      <c r="P181" s="155"/>
      <c r="Q181" s="155"/>
      <c r="R181" s="155"/>
      <c r="S181" s="155"/>
      <c r="T181" s="156"/>
      <c r="AT181" s="151" t="s">
        <v>124</v>
      </c>
      <c r="AU181" s="151" t="s">
        <v>76</v>
      </c>
      <c r="AV181" s="13" t="s">
        <v>76</v>
      </c>
      <c r="AW181" s="13" t="s">
        <v>26</v>
      </c>
      <c r="AX181" s="13" t="s">
        <v>74</v>
      </c>
      <c r="AY181" s="151" t="s">
        <v>116</v>
      </c>
    </row>
    <row r="182" spans="2:51" s="13" customFormat="1" ht="12">
      <c r="B182" s="149"/>
      <c r="D182" s="150" t="s">
        <v>124</v>
      </c>
      <c r="F182" s="152" t="s">
        <v>256</v>
      </c>
      <c r="H182" s="153">
        <v>1.436</v>
      </c>
      <c r="L182" s="149"/>
      <c r="M182" s="154"/>
      <c r="N182" s="155"/>
      <c r="O182" s="155"/>
      <c r="P182" s="155"/>
      <c r="Q182" s="155"/>
      <c r="R182" s="155"/>
      <c r="S182" s="155"/>
      <c r="T182" s="156"/>
      <c r="AT182" s="151" t="s">
        <v>124</v>
      </c>
      <c r="AU182" s="151" t="s">
        <v>76</v>
      </c>
      <c r="AV182" s="13" t="s">
        <v>76</v>
      </c>
      <c r="AW182" s="13" t="s">
        <v>3</v>
      </c>
      <c r="AX182" s="13" t="s">
        <v>74</v>
      </c>
      <c r="AY182" s="151" t="s">
        <v>116</v>
      </c>
    </row>
    <row r="183" spans="1:65" s="2" customFormat="1" ht="14.45" customHeight="1">
      <c r="A183" s="28"/>
      <c r="B183" s="135"/>
      <c r="C183" s="136" t="s">
        <v>257</v>
      </c>
      <c r="D183" s="136" t="s">
        <v>118</v>
      </c>
      <c r="E183" s="137" t="s">
        <v>258</v>
      </c>
      <c r="F183" s="138" t="s">
        <v>259</v>
      </c>
      <c r="G183" s="139" t="s">
        <v>141</v>
      </c>
      <c r="H183" s="140">
        <v>55.4</v>
      </c>
      <c r="I183" s="141"/>
      <c r="J183" s="141"/>
      <c r="K183" s="142"/>
      <c r="L183" s="29"/>
      <c r="M183" s="143" t="s">
        <v>1</v>
      </c>
      <c r="N183" s="144" t="s">
        <v>34</v>
      </c>
      <c r="O183" s="145">
        <v>0.09</v>
      </c>
      <c r="P183" s="145">
        <f>O183*H183</f>
        <v>4.986</v>
      </c>
      <c r="Q183" s="145">
        <v>0</v>
      </c>
      <c r="R183" s="145">
        <f>Q183*H183</f>
        <v>0</v>
      </c>
      <c r="S183" s="145">
        <v>0.015</v>
      </c>
      <c r="T183" s="146">
        <f>S183*H183</f>
        <v>0.831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47" t="s">
        <v>196</v>
      </c>
      <c r="AT183" s="147" t="s">
        <v>118</v>
      </c>
      <c r="AU183" s="147" t="s">
        <v>76</v>
      </c>
      <c r="AY183" s="16" t="s">
        <v>116</v>
      </c>
      <c r="BE183" s="148">
        <f>IF(N183="základní",J183,0)</f>
        <v>0</v>
      </c>
      <c r="BF183" s="148">
        <f>IF(N183="snížená",J183,0)</f>
        <v>0</v>
      </c>
      <c r="BG183" s="148">
        <f>IF(N183="zákl. přenesená",J183,0)</f>
        <v>0</v>
      </c>
      <c r="BH183" s="148">
        <f>IF(N183="sníž. přenesená",J183,0)</f>
        <v>0</v>
      </c>
      <c r="BI183" s="148">
        <f>IF(N183="nulová",J183,0)</f>
        <v>0</v>
      </c>
      <c r="BJ183" s="16" t="s">
        <v>74</v>
      </c>
      <c r="BK183" s="148">
        <f>ROUND(I183*H183,2)</f>
        <v>0</v>
      </c>
      <c r="BL183" s="16" t="s">
        <v>196</v>
      </c>
      <c r="BM183" s="147" t="s">
        <v>260</v>
      </c>
    </row>
    <row r="184" spans="2:51" s="13" customFormat="1" ht="12">
      <c r="B184" s="149"/>
      <c r="D184" s="150" t="s">
        <v>124</v>
      </c>
      <c r="E184" s="151" t="s">
        <v>1</v>
      </c>
      <c r="F184" s="152" t="s">
        <v>249</v>
      </c>
      <c r="H184" s="153">
        <v>55.4</v>
      </c>
      <c r="L184" s="149"/>
      <c r="M184" s="154"/>
      <c r="N184" s="155"/>
      <c r="O184" s="155"/>
      <c r="P184" s="155"/>
      <c r="Q184" s="155"/>
      <c r="R184" s="155"/>
      <c r="S184" s="155"/>
      <c r="T184" s="156"/>
      <c r="AT184" s="151" t="s">
        <v>124</v>
      </c>
      <c r="AU184" s="151" t="s">
        <v>76</v>
      </c>
      <c r="AV184" s="13" t="s">
        <v>76</v>
      </c>
      <c r="AW184" s="13" t="s">
        <v>26</v>
      </c>
      <c r="AX184" s="13" t="s">
        <v>74</v>
      </c>
      <c r="AY184" s="151" t="s">
        <v>116</v>
      </c>
    </row>
    <row r="185" spans="1:65" s="2" customFormat="1" ht="14.45" customHeight="1">
      <c r="A185" s="28"/>
      <c r="B185" s="135"/>
      <c r="C185" s="136" t="s">
        <v>261</v>
      </c>
      <c r="D185" s="136" t="s">
        <v>118</v>
      </c>
      <c r="E185" s="137" t="s">
        <v>262</v>
      </c>
      <c r="F185" s="138" t="s">
        <v>263</v>
      </c>
      <c r="G185" s="139" t="s">
        <v>121</v>
      </c>
      <c r="H185" s="140">
        <v>2.394</v>
      </c>
      <c r="I185" s="141"/>
      <c r="J185" s="141"/>
      <c r="K185" s="142"/>
      <c r="L185" s="29"/>
      <c r="M185" s="143" t="s">
        <v>1</v>
      </c>
      <c r="N185" s="144" t="s">
        <v>34</v>
      </c>
      <c r="O185" s="145">
        <v>0</v>
      </c>
      <c r="P185" s="145">
        <f>O185*H185</f>
        <v>0</v>
      </c>
      <c r="Q185" s="145">
        <v>0.0233</v>
      </c>
      <c r="R185" s="145">
        <f>Q185*H185</f>
        <v>0.05578020000000001</v>
      </c>
      <c r="S185" s="145">
        <v>0</v>
      </c>
      <c r="T185" s="146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47" t="s">
        <v>196</v>
      </c>
      <c r="AT185" s="147" t="s">
        <v>118</v>
      </c>
      <c r="AU185" s="147" t="s">
        <v>76</v>
      </c>
      <c r="AY185" s="16" t="s">
        <v>116</v>
      </c>
      <c r="BE185" s="148">
        <f>IF(N185="základní",J185,0)</f>
        <v>0</v>
      </c>
      <c r="BF185" s="148">
        <f>IF(N185="snížená",J185,0)</f>
        <v>0</v>
      </c>
      <c r="BG185" s="148">
        <f>IF(N185="zákl. přenesená",J185,0)</f>
        <v>0</v>
      </c>
      <c r="BH185" s="148">
        <f>IF(N185="sníž. přenesená",J185,0)</f>
        <v>0</v>
      </c>
      <c r="BI185" s="148">
        <f>IF(N185="nulová",J185,0)</f>
        <v>0</v>
      </c>
      <c r="BJ185" s="16" t="s">
        <v>74</v>
      </c>
      <c r="BK185" s="148">
        <f>ROUND(I185*H185,2)</f>
        <v>0</v>
      </c>
      <c r="BL185" s="16" t="s">
        <v>196</v>
      </c>
      <c r="BM185" s="147" t="s">
        <v>264</v>
      </c>
    </row>
    <row r="186" spans="2:51" s="13" customFormat="1" ht="12">
      <c r="B186" s="149"/>
      <c r="D186" s="150" t="s">
        <v>124</v>
      </c>
      <c r="E186" s="151" t="s">
        <v>1</v>
      </c>
      <c r="F186" s="152" t="s">
        <v>265</v>
      </c>
      <c r="H186" s="153">
        <v>1.33</v>
      </c>
      <c r="L186" s="149"/>
      <c r="M186" s="154"/>
      <c r="N186" s="155"/>
      <c r="O186" s="155"/>
      <c r="P186" s="155"/>
      <c r="Q186" s="155"/>
      <c r="R186" s="155"/>
      <c r="S186" s="155"/>
      <c r="T186" s="156"/>
      <c r="AT186" s="151" t="s">
        <v>124</v>
      </c>
      <c r="AU186" s="151" t="s">
        <v>76</v>
      </c>
      <c r="AV186" s="13" t="s">
        <v>76</v>
      </c>
      <c r="AW186" s="13" t="s">
        <v>26</v>
      </c>
      <c r="AX186" s="13" t="s">
        <v>69</v>
      </c>
      <c r="AY186" s="151" t="s">
        <v>116</v>
      </c>
    </row>
    <row r="187" spans="2:51" s="13" customFormat="1" ht="12">
      <c r="B187" s="149"/>
      <c r="D187" s="150" t="s">
        <v>124</v>
      </c>
      <c r="E187" s="151" t="s">
        <v>1</v>
      </c>
      <c r="F187" s="152" t="s">
        <v>266</v>
      </c>
      <c r="H187" s="153">
        <v>1.064</v>
      </c>
      <c r="L187" s="149"/>
      <c r="M187" s="154"/>
      <c r="N187" s="155"/>
      <c r="O187" s="155"/>
      <c r="P187" s="155"/>
      <c r="Q187" s="155"/>
      <c r="R187" s="155"/>
      <c r="S187" s="155"/>
      <c r="T187" s="156"/>
      <c r="AT187" s="151" t="s">
        <v>124</v>
      </c>
      <c r="AU187" s="151" t="s">
        <v>76</v>
      </c>
      <c r="AV187" s="13" t="s">
        <v>76</v>
      </c>
      <c r="AW187" s="13" t="s">
        <v>26</v>
      </c>
      <c r="AX187" s="13" t="s">
        <v>69</v>
      </c>
      <c r="AY187" s="151" t="s">
        <v>116</v>
      </c>
    </row>
    <row r="188" spans="2:51" s="14" customFormat="1" ht="12">
      <c r="B188" s="167"/>
      <c r="D188" s="150" t="s">
        <v>124</v>
      </c>
      <c r="E188" s="168" t="s">
        <v>1</v>
      </c>
      <c r="F188" s="169" t="s">
        <v>267</v>
      </c>
      <c r="H188" s="170">
        <v>2.394</v>
      </c>
      <c r="L188" s="167"/>
      <c r="M188" s="171"/>
      <c r="N188" s="172"/>
      <c r="O188" s="172"/>
      <c r="P188" s="172"/>
      <c r="Q188" s="172"/>
      <c r="R188" s="172"/>
      <c r="S188" s="172"/>
      <c r="T188" s="173"/>
      <c r="AT188" s="168" t="s">
        <v>124</v>
      </c>
      <c r="AU188" s="168" t="s">
        <v>76</v>
      </c>
      <c r="AV188" s="14" t="s">
        <v>122</v>
      </c>
      <c r="AW188" s="14" t="s">
        <v>26</v>
      </c>
      <c r="AX188" s="14" t="s">
        <v>74</v>
      </c>
      <c r="AY188" s="168" t="s">
        <v>116</v>
      </c>
    </row>
    <row r="189" spans="1:65" s="2" customFormat="1" ht="14.45" customHeight="1">
      <c r="A189" s="28"/>
      <c r="B189" s="135"/>
      <c r="C189" s="136" t="s">
        <v>268</v>
      </c>
      <c r="D189" s="136" t="s">
        <v>118</v>
      </c>
      <c r="E189" s="137" t="s">
        <v>269</v>
      </c>
      <c r="F189" s="138" t="s">
        <v>270</v>
      </c>
      <c r="G189" s="139" t="s">
        <v>271</v>
      </c>
      <c r="H189" s="140">
        <v>720.839</v>
      </c>
      <c r="I189" s="141"/>
      <c r="J189" s="141"/>
      <c r="K189" s="142"/>
      <c r="L189" s="29"/>
      <c r="M189" s="143" t="s">
        <v>1</v>
      </c>
      <c r="N189" s="144" t="s">
        <v>34</v>
      </c>
      <c r="O189" s="145">
        <v>0</v>
      </c>
      <c r="P189" s="145">
        <f>O189*H189</f>
        <v>0</v>
      </c>
      <c r="Q189" s="145">
        <v>0</v>
      </c>
      <c r="R189" s="145">
        <f>Q189*H189</f>
        <v>0</v>
      </c>
      <c r="S189" s="145">
        <v>0</v>
      </c>
      <c r="T189" s="146">
        <f>S189*H189</f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47" t="s">
        <v>196</v>
      </c>
      <c r="AT189" s="147" t="s">
        <v>118</v>
      </c>
      <c r="AU189" s="147" t="s">
        <v>76</v>
      </c>
      <c r="AY189" s="16" t="s">
        <v>116</v>
      </c>
      <c r="BE189" s="148">
        <f>IF(N189="základní",J189,0)</f>
        <v>0</v>
      </c>
      <c r="BF189" s="148">
        <f>IF(N189="snížená",J189,0)</f>
        <v>0</v>
      </c>
      <c r="BG189" s="148">
        <f>IF(N189="zákl. přenesená",J189,0)</f>
        <v>0</v>
      </c>
      <c r="BH189" s="148">
        <f>IF(N189="sníž. přenesená",J189,0)</f>
        <v>0</v>
      </c>
      <c r="BI189" s="148">
        <f>IF(N189="nulová",J189,0)</f>
        <v>0</v>
      </c>
      <c r="BJ189" s="16" t="s">
        <v>74</v>
      </c>
      <c r="BK189" s="148">
        <f>ROUND(I189*H189,2)</f>
        <v>0</v>
      </c>
      <c r="BL189" s="16" t="s">
        <v>196</v>
      </c>
      <c r="BM189" s="147" t="s">
        <v>272</v>
      </c>
    </row>
    <row r="190" spans="2:63" s="12" customFormat="1" ht="22.9" customHeight="1">
      <c r="B190" s="123"/>
      <c r="D190" s="124" t="s">
        <v>68</v>
      </c>
      <c r="E190" s="133" t="s">
        <v>273</v>
      </c>
      <c r="F190" s="133" t="s">
        <v>274</v>
      </c>
      <c r="J190" s="134"/>
      <c r="L190" s="123"/>
      <c r="M190" s="127"/>
      <c r="N190" s="128"/>
      <c r="O190" s="128"/>
      <c r="P190" s="129">
        <f>SUM(P191:P202)</f>
        <v>607.06256</v>
      </c>
      <c r="Q190" s="128"/>
      <c r="R190" s="129">
        <f>SUM(R191:R202)</f>
        <v>0.9961668</v>
      </c>
      <c r="S190" s="128"/>
      <c r="T190" s="130">
        <f>SUM(T191:T202)</f>
        <v>2.0299</v>
      </c>
      <c r="AR190" s="124" t="s">
        <v>76</v>
      </c>
      <c r="AT190" s="131" t="s">
        <v>68</v>
      </c>
      <c r="AU190" s="131" t="s">
        <v>74</v>
      </c>
      <c r="AY190" s="124" t="s">
        <v>116</v>
      </c>
      <c r="BK190" s="132">
        <f>SUM(BK191:BK202)</f>
        <v>0</v>
      </c>
    </row>
    <row r="191" spans="1:65" s="2" customFormat="1" ht="14.45" customHeight="1">
      <c r="A191" s="28"/>
      <c r="B191" s="135"/>
      <c r="C191" s="136" t="s">
        <v>275</v>
      </c>
      <c r="D191" s="136" t="s">
        <v>118</v>
      </c>
      <c r="E191" s="137" t="s">
        <v>276</v>
      </c>
      <c r="F191" s="138" t="s">
        <v>277</v>
      </c>
      <c r="G191" s="139" t="s">
        <v>141</v>
      </c>
      <c r="H191" s="140">
        <v>277</v>
      </c>
      <c r="I191" s="141"/>
      <c r="J191" s="141"/>
      <c r="K191" s="142"/>
      <c r="L191" s="29"/>
      <c r="M191" s="143" t="s">
        <v>1</v>
      </c>
      <c r="N191" s="144" t="s">
        <v>34</v>
      </c>
      <c r="O191" s="145">
        <v>0.36</v>
      </c>
      <c r="P191" s="145">
        <f>O191*H191</f>
        <v>99.72</v>
      </c>
      <c r="Q191" s="145">
        <v>0</v>
      </c>
      <c r="R191" s="145">
        <f>Q191*H191</f>
        <v>0</v>
      </c>
      <c r="S191" s="145">
        <v>0.00594</v>
      </c>
      <c r="T191" s="146">
        <f>S191*H191</f>
        <v>1.64538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47" t="s">
        <v>196</v>
      </c>
      <c r="AT191" s="147" t="s">
        <v>118</v>
      </c>
      <c r="AU191" s="147" t="s">
        <v>76</v>
      </c>
      <c r="AY191" s="16" t="s">
        <v>116</v>
      </c>
      <c r="BE191" s="148">
        <f>IF(N191="základní",J191,0)</f>
        <v>0</v>
      </c>
      <c r="BF191" s="148">
        <f>IF(N191="snížená",J191,0)</f>
        <v>0</v>
      </c>
      <c r="BG191" s="148">
        <f>IF(N191="zákl. přenesená",J191,0)</f>
        <v>0</v>
      </c>
      <c r="BH191" s="148">
        <f>IF(N191="sníž. přenesená",J191,0)</f>
        <v>0</v>
      </c>
      <c r="BI191" s="148">
        <f>IF(N191="nulová",J191,0)</f>
        <v>0</v>
      </c>
      <c r="BJ191" s="16" t="s">
        <v>74</v>
      </c>
      <c r="BK191" s="148">
        <f>ROUND(I191*H191,2)</f>
        <v>0</v>
      </c>
      <c r="BL191" s="16" t="s">
        <v>196</v>
      </c>
      <c r="BM191" s="147" t="s">
        <v>278</v>
      </c>
    </row>
    <row r="192" spans="1:65" s="2" customFormat="1" ht="14.45" customHeight="1">
      <c r="A192" s="28"/>
      <c r="B192" s="135"/>
      <c r="C192" s="136" t="s">
        <v>279</v>
      </c>
      <c r="D192" s="136" t="s">
        <v>118</v>
      </c>
      <c r="E192" s="137" t="s">
        <v>280</v>
      </c>
      <c r="F192" s="138" t="s">
        <v>281</v>
      </c>
      <c r="G192" s="139" t="s">
        <v>154</v>
      </c>
      <c r="H192" s="140">
        <v>60</v>
      </c>
      <c r="I192" s="141"/>
      <c r="J192" s="141"/>
      <c r="K192" s="142"/>
      <c r="L192" s="29"/>
      <c r="M192" s="143" t="s">
        <v>1</v>
      </c>
      <c r="N192" s="144" t="s">
        <v>34</v>
      </c>
      <c r="O192" s="145">
        <v>0.189</v>
      </c>
      <c r="P192" s="145">
        <f>O192*H192</f>
        <v>11.34</v>
      </c>
      <c r="Q192" s="145">
        <v>0</v>
      </c>
      <c r="R192" s="145">
        <f>Q192*H192</f>
        <v>0</v>
      </c>
      <c r="S192" s="145">
        <v>0.0026</v>
      </c>
      <c r="T192" s="146">
        <f>S192*H192</f>
        <v>0.156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47" t="s">
        <v>196</v>
      </c>
      <c r="AT192" s="147" t="s">
        <v>118</v>
      </c>
      <c r="AU192" s="147" t="s">
        <v>76</v>
      </c>
      <c r="AY192" s="16" t="s">
        <v>116</v>
      </c>
      <c r="BE192" s="148">
        <f>IF(N192="základní",J192,0)</f>
        <v>0</v>
      </c>
      <c r="BF192" s="148">
        <f>IF(N192="snížená",J192,0)</f>
        <v>0</v>
      </c>
      <c r="BG192" s="148">
        <f>IF(N192="zákl. přenesená",J192,0)</f>
        <v>0</v>
      </c>
      <c r="BH192" s="148">
        <f>IF(N192="sníž. přenesená",J192,0)</f>
        <v>0</v>
      </c>
      <c r="BI192" s="148">
        <f>IF(N192="nulová",J192,0)</f>
        <v>0</v>
      </c>
      <c r="BJ192" s="16" t="s">
        <v>74</v>
      </c>
      <c r="BK192" s="148">
        <f>ROUND(I192*H192,2)</f>
        <v>0</v>
      </c>
      <c r="BL192" s="16" t="s">
        <v>196</v>
      </c>
      <c r="BM192" s="147" t="s">
        <v>282</v>
      </c>
    </row>
    <row r="193" spans="2:51" s="13" customFormat="1" ht="12">
      <c r="B193" s="149"/>
      <c r="D193" s="150" t="s">
        <v>124</v>
      </c>
      <c r="E193" s="151" t="s">
        <v>1</v>
      </c>
      <c r="F193" s="152" t="s">
        <v>283</v>
      </c>
      <c r="H193" s="153">
        <v>60</v>
      </c>
      <c r="L193" s="149"/>
      <c r="M193" s="154"/>
      <c r="N193" s="155"/>
      <c r="O193" s="155"/>
      <c r="P193" s="155"/>
      <c r="Q193" s="155"/>
      <c r="R193" s="155"/>
      <c r="S193" s="155"/>
      <c r="T193" s="156"/>
      <c r="AT193" s="151" t="s">
        <v>124</v>
      </c>
      <c r="AU193" s="151" t="s">
        <v>76</v>
      </c>
      <c r="AV193" s="13" t="s">
        <v>76</v>
      </c>
      <c r="AW193" s="13" t="s">
        <v>26</v>
      </c>
      <c r="AX193" s="13" t="s">
        <v>74</v>
      </c>
      <c r="AY193" s="151" t="s">
        <v>116</v>
      </c>
    </row>
    <row r="194" spans="1:65" s="2" customFormat="1" ht="14.45" customHeight="1">
      <c r="A194" s="28"/>
      <c r="B194" s="135"/>
      <c r="C194" s="136" t="s">
        <v>253</v>
      </c>
      <c r="D194" s="136" t="s">
        <v>118</v>
      </c>
      <c r="E194" s="137" t="s">
        <v>284</v>
      </c>
      <c r="F194" s="138" t="s">
        <v>285</v>
      </c>
      <c r="G194" s="139" t="s">
        <v>154</v>
      </c>
      <c r="H194" s="140">
        <v>58</v>
      </c>
      <c r="I194" s="141"/>
      <c r="J194" s="141"/>
      <c r="K194" s="142"/>
      <c r="L194" s="29"/>
      <c r="M194" s="143" t="s">
        <v>1</v>
      </c>
      <c r="N194" s="144" t="s">
        <v>34</v>
      </c>
      <c r="O194" s="145">
        <v>0.147</v>
      </c>
      <c r="P194" s="145">
        <f>O194*H194</f>
        <v>8.526</v>
      </c>
      <c r="Q194" s="145">
        <v>0</v>
      </c>
      <c r="R194" s="145">
        <f>Q194*H194</f>
        <v>0</v>
      </c>
      <c r="S194" s="145">
        <v>0.00394</v>
      </c>
      <c r="T194" s="146">
        <f>S194*H194</f>
        <v>0.22852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47" t="s">
        <v>196</v>
      </c>
      <c r="AT194" s="147" t="s">
        <v>118</v>
      </c>
      <c r="AU194" s="147" t="s">
        <v>76</v>
      </c>
      <c r="AY194" s="16" t="s">
        <v>116</v>
      </c>
      <c r="BE194" s="148">
        <f>IF(N194="základní",J194,0)</f>
        <v>0</v>
      </c>
      <c r="BF194" s="148">
        <f>IF(N194="snížená",J194,0)</f>
        <v>0</v>
      </c>
      <c r="BG194" s="148">
        <f>IF(N194="zákl. přenesená",J194,0)</f>
        <v>0</v>
      </c>
      <c r="BH194" s="148">
        <f>IF(N194="sníž. přenesená",J194,0)</f>
        <v>0</v>
      </c>
      <c r="BI194" s="148">
        <f>IF(N194="nulová",J194,0)</f>
        <v>0</v>
      </c>
      <c r="BJ194" s="16" t="s">
        <v>74</v>
      </c>
      <c r="BK194" s="148">
        <f>ROUND(I194*H194,2)</f>
        <v>0</v>
      </c>
      <c r="BL194" s="16" t="s">
        <v>196</v>
      </c>
      <c r="BM194" s="147" t="s">
        <v>286</v>
      </c>
    </row>
    <row r="195" spans="1:65" s="2" customFormat="1" ht="19.9" customHeight="1">
      <c r="A195" s="28"/>
      <c r="B195" s="135"/>
      <c r="C195" s="136" t="s">
        <v>287</v>
      </c>
      <c r="D195" s="136" t="s">
        <v>118</v>
      </c>
      <c r="E195" s="137" t="s">
        <v>288</v>
      </c>
      <c r="F195" s="138" t="s">
        <v>289</v>
      </c>
      <c r="G195" s="139" t="s">
        <v>141</v>
      </c>
      <c r="H195" s="140">
        <v>277</v>
      </c>
      <c r="I195" s="141"/>
      <c r="J195" s="141"/>
      <c r="K195" s="142"/>
      <c r="L195" s="29"/>
      <c r="M195" s="143" t="s">
        <v>1</v>
      </c>
      <c r="N195" s="144" t="s">
        <v>34</v>
      </c>
      <c r="O195" s="145">
        <v>1.496</v>
      </c>
      <c r="P195" s="145">
        <f>O195*H195</f>
        <v>414.392</v>
      </c>
      <c r="Q195" s="145">
        <v>0.00283</v>
      </c>
      <c r="R195" s="145">
        <f>Q195*H195</f>
        <v>0.78391</v>
      </c>
      <c r="S195" s="145">
        <v>0</v>
      </c>
      <c r="T195" s="146">
        <f>S195*H195</f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47" t="s">
        <v>196</v>
      </c>
      <c r="AT195" s="147" t="s">
        <v>118</v>
      </c>
      <c r="AU195" s="147" t="s">
        <v>76</v>
      </c>
      <c r="AY195" s="16" t="s">
        <v>116</v>
      </c>
      <c r="BE195" s="148">
        <f>IF(N195="základní",J195,0)</f>
        <v>0</v>
      </c>
      <c r="BF195" s="148">
        <f>IF(N195="snížená",J195,0)</f>
        <v>0</v>
      </c>
      <c r="BG195" s="148">
        <f>IF(N195="zákl. přenesená",J195,0)</f>
        <v>0</v>
      </c>
      <c r="BH195" s="148">
        <f>IF(N195="sníž. přenesená",J195,0)</f>
        <v>0</v>
      </c>
      <c r="BI195" s="148">
        <f>IF(N195="nulová",J195,0)</f>
        <v>0</v>
      </c>
      <c r="BJ195" s="16" t="s">
        <v>74</v>
      </c>
      <c r="BK195" s="148">
        <f>ROUND(I195*H195,2)</f>
        <v>0</v>
      </c>
      <c r="BL195" s="16" t="s">
        <v>196</v>
      </c>
      <c r="BM195" s="147" t="s">
        <v>290</v>
      </c>
    </row>
    <row r="196" spans="1:65" s="2" customFormat="1" ht="14.45" customHeight="1">
      <c r="A196" s="28"/>
      <c r="B196" s="135"/>
      <c r="C196" s="136" t="s">
        <v>291</v>
      </c>
      <c r="D196" s="136" t="s">
        <v>118</v>
      </c>
      <c r="E196" s="137" t="s">
        <v>292</v>
      </c>
      <c r="F196" s="138" t="s">
        <v>293</v>
      </c>
      <c r="G196" s="139" t="s">
        <v>180</v>
      </c>
      <c r="H196" s="140">
        <v>4</v>
      </c>
      <c r="I196" s="141"/>
      <c r="J196" s="141"/>
      <c r="K196" s="142"/>
      <c r="L196" s="29"/>
      <c r="M196" s="143" t="s">
        <v>1</v>
      </c>
      <c r="N196" s="144" t="s">
        <v>34</v>
      </c>
      <c r="O196" s="145">
        <v>0.54</v>
      </c>
      <c r="P196" s="145">
        <f>O196*H196</f>
        <v>2.16</v>
      </c>
      <c r="Q196" s="145">
        <v>0.00871</v>
      </c>
      <c r="R196" s="145">
        <f>Q196*H196</f>
        <v>0.03484</v>
      </c>
      <c r="S196" s="145">
        <v>0</v>
      </c>
      <c r="T196" s="146">
        <f>S196*H196</f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47" t="s">
        <v>196</v>
      </c>
      <c r="AT196" s="147" t="s">
        <v>118</v>
      </c>
      <c r="AU196" s="147" t="s">
        <v>76</v>
      </c>
      <c r="AY196" s="16" t="s">
        <v>116</v>
      </c>
      <c r="BE196" s="148">
        <f>IF(N196="základní",J196,0)</f>
        <v>0</v>
      </c>
      <c r="BF196" s="148">
        <f>IF(N196="snížená",J196,0)</f>
        <v>0</v>
      </c>
      <c r="BG196" s="148">
        <f>IF(N196="zákl. přenesená",J196,0)</f>
        <v>0</v>
      </c>
      <c r="BH196" s="148">
        <f>IF(N196="sníž. přenesená",J196,0)</f>
        <v>0</v>
      </c>
      <c r="BI196" s="148">
        <f>IF(N196="nulová",J196,0)</f>
        <v>0</v>
      </c>
      <c r="BJ196" s="16" t="s">
        <v>74</v>
      </c>
      <c r="BK196" s="148">
        <f>ROUND(I196*H196,2)</f>
        <v>0</v>
      </c>
      <c r="BL196" s="16" t="s">
        <v>196</v>
      </c>
      <c r="BM196" s="147" t="s">
        <v>294</v>
      </c>
    </row>
    <row r="197" spans="1:65" s="2" customFormat="1" ht="19.9" customHeight="1">
      <c r="A197" s="28"/>
      <c r="B197" s="135"/>
      <c r="C197" s="136" t="s">
        <v>295</v>
      </c>
      <c r="D197" s="136" t="s">
        <v>118</v>
      </c>
      <c r="E197" s="137" t="s">
        <v>296</v>
      </c>
      <c r="F197" s="138" t="s">
        <v>297</v>
      </c>
      <c r="G197" s="139" t="s">
        <v>141</v>
      </c>
      <c r="H197" s="140">
        <v>17.92</v>
      </c>
      <c r="I197" s="141"/>
      <c r="J197" s="141"/>
      <c r="K197" s="142"/>
      <c r="L197" s="29"/>
      <c r="M197" s="143" t="s">
        <v>1</v>
      </c>
      <c r="N197" s="144" t="s">
        <v>34</v>
      </c>
      <c r="O197" s="145">
        <v>1.593</v>
      </c>
      <c r="P197" s="145">
        <f>O197*H197</f>
        <v>28.546560000000003</v>
      </c>
      <c r="Q197" s="145">
        <v>0.00229</v>
      </c>
      <c r="R197" s="145">
        <f>Q197*H197</f>
        <v>0.041036800000000005</v>
      </c>
      <c r="S197" s="145">
        <v>0</v>
      </c>
      <c r="T197" s="146">
        <f>S197*H197</f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47" t="s">
        <v>196</v>
      </c>
      <c r="AT197" s="147" t="s">
        <v>118</v>
      </c>
      <c r="AU197" s="147" t="s">
        <v>76</v>
      </c>
      <c r="AY197" s="16" t="s">
        <v>116</v>
      </c>
      <c r="BE197" s="148">
        <f>IF(N197="základní",J197,0)</f>
        <v>0</v>
      </c>
      <c r="BF197" s="148">
        <f>IF(N197="snížená",J197,0)</f>
        <v>0</v>
      </c>
      <c r="BG197" s="148">
        <f>IF(N197="zákl. přenesená",J197,0)</f>
        <v>0</v>
      </c>
      <c r="BH197" s="148">
        <f>IF(N197="sníž. přenesená",J197,0)</f>
        <v>0</v>
      </c>
      <c r="BI197" s="148">
        <f>IF(N197="nulová",J197,0)</f>
        <v>0</v>
      </c>
      <c r="BJ197" s="16" t="s">
        <v>74</v>
      </c>
      <c r="BK197" s="148">
        <f>ROUND(I197*H197,2)</f>
        <v>0</v>
      </c>
      <c r="BL197" s="16" t="s">
        <v>196</v>
      </c>
      <c r="BM197" s="147" t="s">
        <v>298</v>
      </c>
    </row>
    <row r="198" spans="2:51" s="13" customFormat="1" ht="12">
      <c r="B198" s="149"/>
      <c r="D198" s="150" t="s">
        <v>124</v>
      </c>
      <c r="E198" s="151" t="s">
        <v>1</v>
      </c>
      <c r="F198" s="152" t="s">
        <v>299</v>
      </c>
      <c r="H198" s="153">
        <v>17.92</v>
      </c>
      <c r="L198" s="149"/>
      <c r="M198" s="154"/>
      <c r="N198" s="155"/>
      <c r="O198" s="155"/>
      <c r="P198" s="155"/>
      <c r="Q198" s="155"/>
      <c r="R198" s="155"/>
      <c r="S198" s="155"/>
      <c r="T198" s="156"/>
      <c r="AT198" s="151" t="s">
        <v>124</v>
      </c>
      <c r="AU198" s="151" t="s">
        <v>76</v>
      </c>
      <c r="AV198" s="13" t="s">
        <v>76</v>
      </c>
      <c r="AW198" s="13" t="s">
        <v>26</v>
      </c>
      <c r="AX198" s="13" t="s">
        <v>74</v>
      </c>
      <c r="AY198" s="151" t="s">
        <v>116</v>
      </c>
    </row>
    <row r="199" spans="1:65" s="2" customFormat="1" ht="14.45" customHeight="1">
      <c r="A199" s="28"/>
      <c r="B199" s="135"/>
      <c r="C199" s="136" t="s">
        <v>300</v>
      </c>
      <c r="D199" s="136" t="s">
        <v>118</v>
      </c>
      <c r="E199" s="137" t="s">
        <v>301</v>
      </c>
      <c r="F199" s="138" t="s">
        <v>302</v>
      </c>
      <c r="G199" s="139" t="s">
        <v>154</v>
      </c>
      <c r="H199" s="140">
        <v>60</v>
      </c>
      <c r="I199" s="141"/>
      <c r="J199" s="141"/>
      <c r="K199" s="142"/>
      <c r="L199" s="29"/>
      <c r="M199" s="143" t="s">
        <v>1</v>
      </c>
      <c r="N199" s="144" t="s">
        <v>34</v>
      </c>
      <c r="O199" s="145">
        <v>0.322</v>
      </c>
      <c r="P199" s="145">
        <f>O199*H199</f>
        <v>19.32</v>
      </c>
      <c r="Q199" s="145">
        <v>0.00092</v>
      </c>
      <c r="R199" s="145">
        <f>Q199*H199</f>
        <v>0.0552</v>
      </c>
      <c r="S199" s="145">
        <v>0</v>
      </c>
      <c r="T199" s="146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47" t="s">
        <v>196</v>
      </c>
      <c r="AT199" s="147" t="s">
        <v>118</v>
      </c>
      <c r="AU199" s="147" t="s">
        <v>76</v>
      </c>
      <c r="AY199" s="16" t="s">
        <v>116</v>
      </c>
      <c r="BE199" s="148">
        <f>IF(N199="základní",J199,0)</f>
        <v>0</v>
      </c>
      <c r="BF199" s="148">
        <f>IF(N199="snížená",J199,0)</f>
        <v>0</v>
      </c>
      <c r="BG199" s="148">
        <f>IF(N199="zákl. přenesená",J199,0)</f>
        <v>0</v>
      </c>
      <c r="BH199" s="148">
        <f>IF(N199="sníž. přenesená",J199,0)</f>
        <v>0</v>
      </c>
      <c r="BI199" s="148">
        <f>IF(N199="nulová",J199,0)</f>
        <v>0</v>
      </c>
      <c r="BJ199" s="16" t="s">
        <v>74</v>
      </c>
      <c r="BK199" s="148">
        <f>ROUND(I199*H199,2)</f>
        <v>0</v>
      </c>
      <c r="BL199" s="16" t="s">
        <v>196</v>
      </c>
      <c r="BM199" s="147" t="s">
        <v>303</v>
      </c>
    </row>
    <row r="200" spans="1:65" s="2" customFormat="1" ht="14.45" customHeight="1">
      <c r="A200" s="28"/>
      <c r="B200" s="135"/>
      <c r="C200" s="136" t="s">
        <v>304</v>
      </c>
      <c r="D200" s="136" t="s">
        <v>118</v>
      </c>
      <c r="E200" s="137" t="s">
        <v>305</v>
      </c>
      <c r="F200" s="138" t="s">
        <v>306</v>
      </c>
      <c r="G200" s="139" t="s">
        <v>180</v>
      </c>
      <c r="H200" s="140">
        <v>6</v>
      </c>
      <c r="I200" s="141"/>
      <c r="J200" s="141"/>
      <c r="K200" s="142"/>
      <c r="L200" s="29"/>
      <c r="M200" s="143" t="s">
        <v>1</v>
      </c>
      <c r="N200" s="144" t="s">
        <v>34</v>
      </c>
      <c r="O200" s="145">
        <v>0.45</v>
      </c>
      <c r="P200" s="145">
        <f>O200*H200</f>
        <v>2.7</v>
      </c>
      <c r="Q200" s="145">
        <v>0.00019</v>
      </c>
      <c r="R200" s="145">
        <f>Q200*H200</f>
        <v>0.00114</v>
      </c>
      <c r="S200" s="145">
        <v>0</v>
      </c>
      <c r="T200" s="146">
        <f>S200*H200</f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47" t="s">
        <v>196</v>
      </c>
      <c r="AT200" s="147" t="s">
        <v>118</v>
      </c>
      <c r="AU200" s="147" t="s">
        <v>76</v>
      </c>
      <c r="AY200" s="16" t="s">
        <v>116</v>
      </c>
      <c r="BE200" s="148">
        <f>IF(N200="základní",J200,0)</f>
        <v>0</v>
      </c>
      <c r="BF200" s="148">
        <f>IF(N200="snížená",J200,0)</f>
        <v>0</v>
      </c>
      <c r="BG200" s="148">
        <f>IF(N200="zákl. přenesená",J200,0)</f>
        <v>0</v>
      </c>
      <c r="BH200" s="148">
        <f>IF(N200="sníž. přenesená",J200,0)</f>
        <v>0</v>
      </c>
      <c r="BI200" s="148">
        <f>IF(N200="nulová",J200,0)</f>
        <v>0</v>
      </c>
      <c r="BJ200" s="16" t="s">
        <v>74</v>
      </c>
      <c r="BK200" s="148">
        <f>ROUND(I200*H200,2)</f>
        <v>0</v>
      </c>
      <c r="BL200" s="16" t="s">
        <v>196</v>
      </c>
      <c r="BM200" s="147" t="s">
        <v>307</v>
      </c>
    </row>
    <row r="201" spans="1:65" s="2" customFormat="1" ht="14.45" customHeight="1">
      <c r="A201" s="28"/>
      <c r="B201" s="135"/>
      <c r="C201" s="136" t="s">
        <v>308</v>
      </c>
      <c r="D201" s="136" t="s">
        <v>118</v>
      </c>
      <c r="E201" s="137" t="s">
        <v>309</v>
      </c>
      <c r="F201" s="138" t="s">
        <v>310</v>
      </c>
      <c r="G201" s="139" t="s">
        <v>154</v>
      </c>
      <c r="H201" s="140">
        <v>58</v>
      </c>
      <c r="I201" s="141"/>
      <c r="J201" s="141"/>
      <c r="K201" s="142"/>
      <c r="L201" s="29"/>
      <c r="M201" s="143" t="s">
        <v>1</v>
      </c>
      <c r="N201" s="144" t="s">
        <v>34</v>
      </c>
      <c r="O201" s="145">
        <v>0.351</v>
      </c>
      <c r="P201" s="145">
        <f>O201*H201</f>
        <v>20.357999999999997</v>
      </c>
      <c r="Q201" s="145">
        <v>0.00138</v>
      </c>
      <c r="R201" s="145">
        <f>Q201*H201</f>
        <v>0.08004</v>
      </c>
      <c r="S201" s="145">
        <v>0</v>
      </c>
      <c r="T201" s="146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47" t="s">
        <v>196</v>
      </c>
      <c r="AT201" s="147" t="s">
        <v>118</v>
      </c>
      <c r="AU201" s="147" t="s">
        <v>76</v>
      </c>
      <c r="AY201" s="16" t="s">
        <v>116</v>
      </c>
      <c r="BE201" s="148">
        <f>IF(N201="základní",J201,0)</f>
        <v>0</v>
      </c>
      <c r="BF201" s="148">
        <f>IF(N201="snížená",J201,0)</f>
        <v>0</v>
      </c>
      <c r="BG201" s="148">
        <f>IF(N201="zákl. přenesená",J201,0)</f>
        <v>0</v>
      </c>
      <c r="BH201" s="148">
        <f>IF(N201="sníž. přenesená",J201,0)</f>
        <v>0</v>
      </c>
      <c r="BI201" s="148">
        <f>IF(N201="nulová",J201,0)</f>
        <v>0</v>
      </c>
      <c r="BJ201" s="16" t="s">
        <v>74</v>
      </c>
      <c r="BK201" s="148">
        <f>ROUND(I201*H201,2)</f>
        <v>0</v>
      </c>
      <c r="BL201" s="16" t="s">
        <v>196</v>
      </c>
      <c r="BM201" s="147" t="s">
        <v>311</v>
      </c>
    </row>
    <row r="202" spans="1:65" s="2" customFormat="1" ht="14.45" customHeight="1">
      <c r="A202" s="28"/>
      <c r="B202" s="135"/>
      <c r="C202" s="136" t="s">
        <v>312</v>
      </c>
      <c r="D202" s="136" t="s">
        <v>118</v>
      </c>
      <c r="E202" s="137" t="s">
        <v>313</v>
      </c>
      <c r="F202" s="138" t="s">
        <v>314</v>
      </c>
      <c r="G202" s="139" t="s">
        <v>271</v>
      </c>
      <c r="H202" s="140">
        <v>7772.861</v>
      </c>
      <c r="I202" s="141"/>
      <c r="J202" s="141"/>
      <c r="K202" s="142"/>
      <c r="L202" s="29"/>
      <c r="M202" s="143" t="s">
        <v>1</v>
      </c>
      <c r="N202" s="144" t="s">
        <v>34</v>
      </c>
      <c r="O202" s="145">
        <v>0</v>
      </c>
      <c r="P202" s="145">
        <f>O202*H202</f>
        <v>0</v>
      </c>
      <c r="Q202" s="145">
        <v>0</v>
      </c>
      <c r="R202" s="145">
        <f>Q202*H202</f>
        <v>0</v>
      </c>
      <c r="S202" s="145">
        <v>0</v>
      </c>
      <c r="T202" s="146">
        <f>S202*H202</f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47" t="s">
        <v>196</v>
      </c>
      <c r="AT202" s="147" t="s">
        <v>118</v>
      </c>
      <c r="AU202" s="147" t="s">
        <v>76</v>
      </c>
      <c r="AY202" s="16" t="s">
        <v>116</v>
      </c>
      <c r="BE202" s="148">
        <f>IF(N202="základní",J202,0)</f>
        <v>0</v>
      </c>
      <c r="BF202" s="148">
        <f>IF(N202="snížená",J202,0)</f>
        <v>0</v>
      </c>
      <c r="BG202" s="148">
        <f>IF(N202="zákl. přenesená",J202,0)</f>
        <v>0</v>
      </c>
      <c r="BH202" s="148">
        <f>IF(N202="sníž. přenesená",J202,0)</f>
        <v>0</v>
      </c>
      <c r="BI202" s="148">
        <f>IF(N202="nulová",J202,0)</f>
        <v>0</v>
      </c>
      <c r="BJ202" s="16" t="s">
        <v>74</v>
      </c>
      <c r="BK202" s="148">
        <f>ROUND(I202*H202,2)</f>
        <v>0</v>
      </c>
      <c r="BL202" s="16" t="s">
        <v>196</v>
      </c>
      <c r="BM202" s="147" t="s">
        <v>315</v>
      </c>
    </row>
    <row r="203" spans="2:63" s="12" customFormat="1" ht="22.9" customHeight="1">
      <c r="B203" s="123"/>
      <c r="D203" s="124" t="s">
        <v>68</v>
      </c>
      <c r="E203" s="133" t="s">
        <v>316</v>
      </c>
      <c r="F203" s="133" t="s">
        <v>317</v>
      </c>
      <c r="J203" s="134"/>
      <c r="L203" s="123"/>
      <c r="M203" s="127"/>
      <c r="N203" s="128"/>
      <c r="O203" s="128"/>
      <c r="P203" s="129">
        <f>SUM(P204:P207)</f>
        <v>23.822</v>
      </c>
      <c r="Q203" s="128"/>
      <c r="R203" s="129">
        <f>SUM(R204:R207)</f>
        <v>0.33517</v>
      </c>
      <c r="S203" s="128"/>
      <c r="T203" s="130">
        <f>SUM(T204:T207)</f>
        <v>0</v>
      </c>
      <c r="AR203" s="124" t="s">
        <v>76</v>
      </c>
      <c r="AT203" s="131" t="s">
        <v>68</v>
      </c>
      <c r="AU203" s="131" t="s">
        <v>74</v>
      </c>
      <c r="AY203" s="124" t="s">
        <v>116</v>
      </c>
      <c r="BK203" s="132">
        <f>SUM(BK204:BK207)</f>
        <v>0</v>
      </c>
    </row>
    <row r="204" spans="1:65" s="2" customFormat="1" ht="14.45" customHeight="1">
      <c r="A204" s="28"/>
      <c r="B204" s="135"/>
      <c r="C204" s="136" t="s">
        <v>318</v>
      </c>
      <c r="D204" s="136" t="s">
        <v>118</v>
      </c>
      <c r="E204" s="137" t="s">
        <v>319</v>
      </c>
      <c r="F204" s="138" t="s">
        <v>320</v>
      </c>
      <c r="G204" s="139" t="s">
        <v>141</v>
      </c>
      <c r="H204" s="140">
        <v>277</v>
      </c>
      <c r="I204" s="141"/>
      <c r="J204" s="141"/>
      <c r="K204" s="142"/>
      <c r="L204" s="29"/>
      <c r="M204" s="143" t="s">
        <v>1</v>
      </c>
      <c r="N204" s="144" t="s">
        <v>34</v>
      </c>
      <c r="O204" s="145">
        <v>0.086</v>
      </c>
      <c r="P204" s="145">
        <f>O204*H204</f>
        <v>23.822</v>
      </c>
      <c r="Q204" s="145">
        <v>0</v>
      </c>
      <c r="R204" s="145">
        <f>Q204*H204</f>
        <v>0</v>
      </c>
      <c r="S204" s="145">
        <v>0</v>
      </c>
      <c r="T204" s="146">
        <f>S204*H204</f>
        <v>0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147" t="s">
        <v>196</v>
      </c>
      <c r="AT204" s="147" t="s">
        <v>118</v>
      </c>
      <c r="AU204" s="147" t="s">
        <v>76</v>
      </c>
      <c r="AY204" s="16" t="s">
        <v>116</v>
      </c>
      <c r="BE204" s="148">
        <f>IF(N204="základní",J204,0)</f>
        <v>0</v>
      </c>
      <c r="BF204" s="148">
        <f>IF(N204="snížená",J204,0)</f>
        <v>0</v>
      </c>
      <c r="BG204" s="148">
        <f>IF(N204="zákl. přenesená",J204,0)</f>
        <v>0</v>
      </c>
      <c r="BH204" s="148">
        <f>IF(N204="sníž. přenesená",J204,0)</f>
        <v>0</v>
      </c>
      <c r="BI204" s="148">
        <f>IF(N204="nulová",J204,0)</f>
        <v>0</v>
      </c>
      <c r="BJ204" s="16" t="s">
        <v>74</v>
      </c>
      <c r="BK204" s="148">
        <f>ROUND(I204*H204,2)</f>
        <v>0</v>
      </c>
      <c r="BL204" s="16" t="s">
        <v>196</v>
      </c>
      <c r="BM204" s="147" t="s">
        <v>321</v>
      </c>
    </row>
    <row r="205" spans="1:65" s="2" customFormat="1" ht="14.45" customHeight="1">
      <c r="A205" s="28"/>
      <c r="B205" s="135"/>
      <c r="C205" s="157" t="s">
        <v>322</v>
      </c>
      <c r="D205" s="157" t="s">
        <v>145</v>
      </c>
      <c r="E205" s="158" t="s">
        <v>323</v>
      </c>
      <c r="F205" s="159" t="s">
        <v>324</v>
      </c>
      <c r="G205" s="160" t="s">
        <v>141</v>
      </c>
      <c r="H205" s="161">
        <v>304.7</v>
      </c>
      <c r="I205" s="162"/>
      <c r="J205" s="162"/>
      <c r="K205" s="163"/>
      <c r="L205" s="164"/>
      <c r="M205" s="165" t="s">
        <v>1</v>
      </c>
      <c r="N205" s="166" t="s">
        <v>34</v>
      </c>
      <c r="O205" s="145">
        <v>0</v>
      </c>
      <c r="P205" s="145">
        <f>O205*H205</f>
        <v>0</v>
      </c>
      <c r="Q205" s="145">
        <v>0.0011</v>
      </c>
      <c r="R205" s="145">
        <f>Q205*H205</f>
        <v>0.33517</v>
      </c>
      <c r="S205" s="145">
        <v>0</v>
      </c>
      <c r="T205" s="146">
        <f>S205*H205</f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47" t="s">
        <v>253</v>
      </c>
      <c r="AT205" s="147" t="s">
        <v>145</v>
      </c>
      <c r="AU205" s="147" t="s">
        <v>76</v>
      </c>
      <c r="AY205" s="16" t="s">
        <v>116</v>
      </c>
      <c r="BE205" s="148">
        <f>IF(N205="základní",J205,0)</f>
        <v>0</v>
      </c>
      <c r="BF205" s="148">
        <f>IF(N205="snížená",J205,0)</f>
        <v>0</v>
      </c>
      <c r="BG205" s="148">
        <f>IF(N205="zákl. přenesená",J205,0)</f>
        <v>0</v>
      </c>
      <c r="BH205" s="148">
        <f>IF(N205="sníž. přenesená",J205,0)</f>
        <v>0</v>
      </c>
      <c r="BI205" s="148">
        <f>IF(N205="nulová",J205,0)</f>
        <v>0</v>
      </c>
      <c r="BJ205" s="16" t="s">
        <v>74</v>
      </c>
      <c r="BK205" s="148">
        <f>ROUND(I205*H205,2)</f>
        <v>0</v>
      </c>
      <c r="BL205" s="16" t="s">
        <v>196</v>
      </c>
      <c r="BM205" s="147" t="s">
        <v>325</v>
      </c>
    </row>
    <row r="206" spans="2:51" s="13" customFormat="1" ht="12">
      <c r="B206" s="149"/>
      <c r="D206" s="150" t="s">
        <v>124</v>
      </c>
      <c r="F206" s="152" t="s">
        <v>326</v>
      </c>
      <c r="H206" s="153">
        <v>304.7</v>
      </c>
      <c r="L206" s="149"/>
      <c r="M206" s="154"/>
      <c r="N206" s="155"/>
      <c r="O206" s="155"/>
      <c r="P206" s="155"/>
      <c r="Q206" s="155"/>
      <c r="R206" s="155"/>
      <c r="S206" s="155"/>
      <c r="T206" s="156"/>
      <c r="AT206" s="151" t="s">
        <v>124</v>
      </c>
      <c r="AU206" s="151" t="s">
        <v>76</v>
      </c>
      <c r="AV206" s="13" t="s">
        <v>76</v>
      </c>
      <c r="AW206" s="13" t="s">
        <v>3</v>
      </c>
      <c r="AX206" s="13" t="s">
        <v>74</v>
      </c>
      <c r="AY206" s="151" t="s">
        <v>116</v>
      </c>
    </row>
    <row r="207" spans="1:65" s="2" customFormat="1" ht="14.45" customHeight="1">
      <c r="A207" s="28"/>
      <c r="B207" s="135"/>
      <c r="C207" s="136" t="s">
        <v>327</v>
      </c>
      <c r="D207" s="136" t="s">
        <v>118</v>
      </c>
      <c r="E207" s="137" t="s">
        <v>328</v>
      </c>
      <c r="F207" s="138" t="s">
        <v>329</v>
      </c>
      <c r="G207" s="139" t="s">
        <v>271</v>
      </c>
      <c r="H207" s="140">
        <v>787.622</v>
      </c>
      <c r="I207" s="141"/>
      <c r="J207" s="141"/>
      <c r="K207" s="142"/>
      <c r="L207" s="29"/>
      <c r="M207" s="143" t="s">
        <v>1</v>
      </c>
      <c r="N207" s="144" t="s">
        <v>34</v>
      </c>
      <c r="O207" s="145">
        <v>0</v>
      </c>
      <c r="P207" s="145">
        <f>O207*H207</f>
        <v>0</v>
      </c>
      <c r="Q207" s="145">
        <v>0</v>
      </c>
      <c r="R207" s="145">
        <f>Q207*H207</f>
        <v>0</v>
      </c>
      <c r="S207" s="145">
        <v>0</v>
      </c>
      <c r="T207" s="146">
        <f>S207*H207</f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47" t="s">
        <v>196</v>
      </c>
      <c r="AT207" s="147" t="s">
        <v>118</v>
      </c>
      <c r="AU207" s="147" t="s">
        <v>76</v>
      </c>
      <c r="AY207" s="16" t="s">
        <v>116</v>
      </c>
      <c r="BE207" s="148">
        <f>IF(N207="základní",J207,0)</f>
        <v>0</v>
      </c>
      <c r="BF207" s="148">
        <f>IF(N207="snížená",J207,0)</f>
        <v>0</v>
      </c>
      <c r="BG207" s="148">
        <f>IF(N207="zákl. přenesená",J207,0)</f>
        <v>0</v>
      </c>
      <c r="BH207" s="148">
        <f>IF(N207="sníž. přenesená",J207,0)</f>
        <v>0</v>
      </c>
      <c r="BI207" s="148">
        <f>IF(N207="nulová",J207,0)</f>
        <v>0</v>
      </c>
      <c r="BJ207" s="16" t="s">
        <v>74</v>
      </c>
      <c r="BK207" s="148">
        <f>ROUND(I207*H207,2)</f>
        <v>0</v>
      </c>
      <c r="BL207" s="16" t="s">
        <v>196</v>
      </c>
      <c r="BM207" s="147" t="s">
        <v>330</v>
      </c>
    </row>
    <row r="208" spans="2:63" s="12" customFormat="1" ht="22.9" customHeight="1">
      <c r="B208" s="123"/>
      <c r="D208" s="124" t="s">
        <v>68</v>
      </c>
      <c r="E208" s="133" t="s">
        <v>331</v>
      </c>
      <c r="F208" s="133" t="s">
        <v>332</v>
      </c>
      <c r="J208" s="134"/>
      <c r="L208" s="123"/>
      <c r="M208" s="127"/>
      <c r="N208" s="128"/>
      <c r="O208" s="128"/>
      <c r="P208" s="129">
        <f>SUM(P209:P213)</f>
        <v>44.831999999999994</v>
      </c>
      <c r="Q208" s="128"/>
      <c r="R208" s="129">
        <f>SUM(R209:R213)</f>
        <v>0.0708</v>
      </c>
      <c r="S208" s="128"/>
      <c r="T208" s="130">
        <f>SUM(T209:T213)</f>
        <v>0.336</v>
      </c>
      <c r="AR208" s="124" t="s">
        <v>76</v>
      </c>
      <c r="AT208" s="131" t="s">
        <v>68</v>
      </c>
      <c r="AU208" s="131" t="s">
        <v>74</v>
      </c>
      <c r="AY208" s="124" t="s">
        <v>116</v>
      </c>
      <c r="BK208" s="132">
        <f>SUM(BK209:BK213)</f>
        <v>0</v>
      </c>
    </row>
    <row r="209" spans="1:65" s="2" customFormat="1" ht="14.45" customHeight="1">
      <c r="A209" s="28"/>
      <c r="B209" s="135"/>
      <c r="C209" s="136" t="s">
        <v>333</v>
      </c>
      <c r="D209" s="136" t="s">
        <v>118</v>
      </c>
      <c r="E209" s="137" t="s">
        <v>334</v>
      </c>
      <c r="F209" s="138" t="s">
        <v>335</v>
      </c>
      <c r="G209" s="139" t="s">
        <v>154</v>
      </c>
      <c r="H209" s="140">
        <v>9.6</v>
      </c>
      <c r="I209" s="141"/>
      <c r="J209" s="141"/>
      <c r="K209" s="142"/>
      <c r="L209" s="29"/>
      <c r="M209" s="143" t="s">
        <v>1</v>
      </c>
      <c r="N209" s="144" t="s">
        <v>34</v>
      </c>
      <c r="O209" s="145">
        <v>4.3</v>
      </c>
      <c r="P209" s="145">
        <f>O209*H209</f>
        <v>41.279999999999994</v>
      </c>
      <c r="Q209" s="145">
        <v>0</v>
      </c>
      <c r="R209" s="145">
        <f>Q209*H209</f>
        <v>0</v>
      </c>
      <c r="S209" s="145">
        <v>0</v>
      </c>
      <c r="T209" s="146">
        <f>S209*H209</f>
        <v>0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47" t="s">
        <v>196</v>
      </c>
      <c r="AT209" s="147" t="s">
        <v>118</v>
      </c>
      <c r="AU209" s="147" t="s">
        <v>76</v>
      </c>
      <c r="AY209" s="16" t="s">
        <v>116</v>
      </c>
      <c r="BE209" s="148">
        <f>IF(N209="základní",J209,0)</f>
        <v>0</v>
      </c>
      <c r="BF209" s="148">
        <f>IF(N209="snížená",J209,0)</f>
        <v>0</v>
      </c>
      <c r="BG209" s="148">
        <f>IF(N209="zákl. přenesená",J209,0)</f>
        <v>0</v>
      </c>
      <c r="BH209" s="148">
        <f>IF(N209="sníž. přenesená",J209,0)</f>
        <v>0</v>
      </c>
      <c r="BI209" s="148">
        <f>IF(N209="nulová",J209,0)</f>
        <v>0</v>
      </c>
      <c r="BJ209" s="16" t="s">
        <v>74</v>
      </c>
      <c r="BK209" s="148">
        <f>ROUND(I209*H209,2)</f>
        <v>0</v>
      </c>
      <c r="BL209" s="16" t="s">
        <v>196</v>
      </c>
      <c r="BM209" s="147" t="s">
        <v>336</v>
      </c>
    </row>
    <row r="210" spans="1:65" s="2" customFormat="1" ht="14.45" customHeight="1">
      <c r="A210" s="28"/>
      <c r="B210" s="135"/>
      <c r="C210" s="157" t="s">
        <v>337</v>
      </c>
      <c r="D210" s="157" t="s">
        <v>145</v>
      </c>
      <c r="E210" s="158" t="s">
        <v>338</v>
      </c>
      <c r="F210" s="159" t="s">
        <v>339</v>
      </c>
      <c r="G210" s="160" t="s">
        <v>180</v>
      </c>
      <c r="H210" s="161">
        <v>12</v>
      </c>
      <c r="I210" s="162"/>
      <c r="J210" s="162"/>
      <c r="K210" s="163"/>
      <c r="L210" s="164"/>
      <c r="M210" s="165" t="s">
        <v>1</v>
      </c>
      <c r="N210" s="166" t="s">
        <v>34</v>
      </c>
      <c r="O210" s="145">
        <v>0</v>
      </c>
      <c r="P210" s="145">
        <f>O210*H210</f>
        <v>0</v>
      </c>
      <c r="Q210" s="145">
        <v>0.0059</v>
      </c>
      <c r="R210" s="145">
        <f>Q210*H210</f>
        <v>0.0708</v>
      </c>
      <c r="S210" s="145">
        <v>0</v>
      </c>
      <c r="T210" s="146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47" t="s">
        <v>253</v>
      </c>
      <c r="AT210" s="147" t="s">
        <v>145</v>
      </c>
      <c r="AU210" s="147" t="s">
        <v>76</v>
      </c>
      <c r="AY210" s="16" t="s">
        <v>116</v>
      </c>
      <c r="BE210" s="148">
        <f>IF(N210="základní",J210,0)</f>
        <v>0</v>
      </c>
      <c r="BF210" s="148">
        <f>IF(N210="snížená",J210,0)</f>
        <v>0</v>
      </c>
      <c r="BG210" s="148">
        <f>IF(N210="zákl. přenesená",J210,0)</f>
        <v>0</v>
      </c>
      <c r="BH210" s="148">
        <f>IF(N210="sníž. přenesená",J210,0)</f>
        <v>0</v>
      </c>
      <c r="BI210" s="148">
        <f>IF(N210="nulová",J210,0)</f>
        <v>0</v>
      </c>
      <c r="BJ210" s="16" t="s">
        <v>74</v>
      </c>
      <c r="BK210" s="148">
        <f>ROUND(I210*H210,2)</f>
        <v>0</v>
      </c>
      <c r="BL210" s="16" t="s">
        <v>196</v>
      </c>
      <c r="BM210" s="147" t="s">
        <v>340</v>
      </c>
    </row>
    <row r="211" spans="1:65" s="2" customFormat="1" ht="14.45" customHeight="1">
      <c r="A211" s="28"/>
      <c r="B211" s="135"/>
      <c r="C211" s="136" t="s">
        <v>341</v>
      </c>
      <c r="D211" s="136" t="s">
        <v>118</v>
      </c>
      <c r="E211" s="137" t="s">
        <v>342</v>
      </c>
      <c r="F211" s="138" t="s">
        <v>343</v>
      </c>
      <c r="G211" s="139" t="s">
        <v>154</v>
      </c>
      <c r="H211" s="140">
        <v>9.6</v>
      </c>
      <c r="I211" s="141"/>
      <c r="J211" s="141"/>
      <c r="K211" s="142"/>
      <c r="L211" s="29"/>
      <c r="M211" s="143" t="s">
        <v>1</v>
      </c>
      <c r="N211" s="144" t="s">
        <v>34</v>
      </c>
      <c r="O211" s="145">
        <v>0.37</v>
      </c>
      <c r="P211" s="145">
        <f>O211*H211</f>
        <v>3.552</v>
      </c>
      <c r="Q211" s="145">
        <v>0</v>
      </c>
      <c r="R211" s="145">
        <f>Q211*H211</f>
        <v>0</v>
      </c>
      <c r="S211" s="145">
        <v>0.035</v>
      </c>
      <c r="T211" s="146">
        <f>S211*H211</f>
        <v>0.336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47" t="s">
        <v>196</v>
      </c>
      <c r="AT211" s="147" t="s">
        <v>118</v>
      </c>
      <c r="AU211" s="147" t="s">
        <v>76</v>
      </c>
      <c r="AY211" s="16" t="s">
        <v>116</v>
      </c>
      <c r="BE211" s="148">
        <f>IF(N211="základní",J211,0)</f>
        <v>0</v>
      </c>
      <c r="BF211" s="148">
        <f>IF(N211="snížená",J211,0)</f>
        <v>0</v>
      </c>
      <c r="BG211" s="148">
        <f>IF(N211="zákl. přenesená",J211,0)</f>
        <v>0</v>
      </c>
      <c r="BH211" s="148">
        <f>IF(N211="sníž. přenesená",J211,0)</f>
        <v>0</v>
      </c>
      <c r="BI211" s="148">
        <f>IF(N211="nulová",J211,0)</f>
        <v>0</v>
      </c>
      <c r="BJ211" s="16" t="s">
        <v>74</v>
      </c>
      <c r="BK211" s="148">
        <f>ROUND(I211*H211,2)</f>
        <v>0</v>
      </c>
      <c r="BL211" s="16" t="s">
        <v>196</v>
      </c>
      <c r="BM211" s="147" t="s">
        <v>344</v>
      </c>
    </row>
    <row r="212" spans="2:51" s="13" customFormat="1" ht="12">
      <c r="B212" s="149"/>
      <c r="D212" s="150" t="s">
        <v>124</v>
      </c>
      <c r="E212" s="151" t="s">
        <v>1</v>
      </c>
      <c r="F212" s="152" t="s">
        <v>345</v>
      </c>
      <c r="H212" s="153">
        <v>9.6</v>
      </c>
      <c r="L212" s="149"/>
      <c r="M212" s="154"/>
      <c r="N212" s="155"/>
      <c r="O212" s="155"/>
      <c r="P212" s="155"/>
      <c r="Q212" s="155"/>
      <c r="R212" s="155"/>
      <c r="S212" s="155"/>
      <c r="T212" s="156"/>
      <c r="AT212" s="151" t="s">
        <v>124</v>
      </c>
      <c r="AU212" s="151" t="s">
        <v>76</v>
      </c>
      <c r="AV212" s="13" t="s">
        <v>76</v>
      </c>
      <c r="AW212" s="13" t="s">
        <v>26</v>
      </c>
      <c r="AX212" s="13" t="s">
        <v>74</v>
      </c>
      <c r="AY212" s="151" t="s">
        <v>116</v>
      </c>
    </row>
    <row r="213" spans="1:65" s="2" customFormat="1" ht="14.45" customHeight="1">
      <c r="A213" s="28"/>
      <c r="B213" s="135"/>
      <c r="C213" s="136" t="s">
        <v>346</v>
      </c>
      <c r="D213" s="136" t="s">
        <v>118</v>
      </c>
      <c r="E213" s="137" t="s">
        <v>347</v>
      </c>
      <c r="F213" s="138" t="s">
        <v>348</v>
      </c>
      <c r="G213" s="139" t="s">
        <v>271</v>
      </c>
      <c r="H213" s="140">
        <v>322.384</v>
      </c>
      <c r="I213" s="141"/>
      <c r="J213" s="141"/>
      <c r="K213" s="142"/>
      <c r="L213" s="29"/>
      <c r="M213" s="143" t="s">
        <v>1</v>
      </c>
      <c r="N213" s="144" t="s">
        <v>34</v>
      </c>
      <c r="O213" s="145">
        <v>0</v>
      </c>
      <c r="P213" s="145">
        <f>O213*H213</f>
        <v>0</v>
      </c>
      <c r="Q213" s="145">
        <v>0</v>
      </c>
      <c r="R213" s="145">
        <f>Q213*H213</f>
        <v>0</v>
      </c>
      <c r="S213" s="145">
        <v>0</v>
      </c>
      <c r="T213" s="146">
        <f>S213*H213</f>
        <v>0</v>
      </c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R213" s="147" t="s">
        <v>196</v>
      </c>
      <c r="AT213" s="147" t="s">
        <v>118</v>
      </c>
      <c r="AU213" s="147" t="s">
        <v>76</v>
      </c>
      <c r="AY213" s="16" t="s">
        <v>116</v>
      </c>
      <c r="BE213" s="148">
        <f>IF(N213="základní",J213,0)</f>
        <v>0</v>
      </c>
      <c r="BF213" s="148">
        <f>IF(N213="snížená",J213,0)</f>
        <v>0</v>
      </c>
      <c r="BG213" s="148">
        <f>IF(N213="zákl. přenesená",J213,0)</f>
        <v>0</v>
      </c>
      <c r="BH213" s="148">
        <f>IF(N213="sníž. přenesená",J213,0)</f>
        <v>0</v>
      </c>
      <c r="BI213" s="148">
        <f>IF(N213="nulová",J213,0)</f>
        <v>0</v>
      </c>
      <c r="BJ213" s="16" t="s">
        <v>74</v>
      </c>
      <c r="BK213" s="148">
        <f>ROUND(I213*H213,2)</f>
        <v>0</v>
      </c>
      <c r="BL213" s="16" t="s">
        <v>196</v>
      </c>
      <c r="BM213" s="147" t="s">
        <v>349</v>
      </c>
    </row>
    <row r="214" spans="2:63" s="12" customFormat="1" ht="22.9" customHeight="1">
      <c r="B214" s="123"/>
      <c r="D214" s="124" t="s">
        <v>68</v>
      </c>
      <c r="E214" s="133" t="s">
        <v>350</v>
      </c>
      <c r="F214" s="133" t="s">
        <v>351</v>
      </c>
      <c r="J214" s="134"/>
      <c r="L214" s="123"/>
      <c r="M214" s="127"/>
      <c r="N214" s="128"/>
      <c r="O214" s="128"/>
      <c r="P214" s="129">
        <f>SUM(P215:P216)</f>
        <v>165.09199999999998</v>
      </c>
      <c r="Q214" s="128"/>
      <c r="R214" s="129">
        <f>SUM(R215:R216)</f>
        <v>0.15511999999999998</v>
      </c>
      <c r="S214" s="128"/>
      <c r="T214" s="130">
        <f>SUM(T215:T216)</f>
        <v>0</v>
      </c>
      <c r="AR214" s="124" t="s">
        <v>76</v>
      </c>
      <c r="AT214" s="131" t="s">
        <v>68</v>
      </c>
      <c r="AU214" s="131" t="s">
        <v>74</v>
      </c>
      <c r="AY214" s="124" t="s">
        <v>116</v>
      </c>
      <c r="BK214" s="132">
        <f>SUM(BK215:BK216)</f>
        <v>0</v>
      </c>
    </row>
    <row r="215" spans="1:65" s="2" customFormat="1" ht="14.45" customHeight="1">
      <c r="A215" s="28"/>
      <c r="B215" s="135"/>
      <c r="C215" s="136" t="s">
        <v>352</v>
      </c>
      <c r="D215" s="136" t="s">
        <v>118</v>
      </c>
      <c r="E215" s="137" t="s">
        <v>353</v>
      </c>
      <c r="F215" s="138" t="s">
        <v>354</v>
      </c>
      <c r="G215" s="139" t="s">
        <v>141</v>
      </c>
      <c r="H215" s="140">
        <v>1108</v>
      </c>
      <c r="I215" s="141"/>
      <c r="J215" s="141"/>
      <c r="K215" s="142"/>
      <c r="L215" s="29"/>
      <c r="M215" s="143" t="s">
        <v>1</v>
      </c>
      <c r="N215" s="144" t="s">
        <v>34</v>
      </c>
      <c r="O215" s="145">
        <v>0.149</v>
      </c>
      <c r="P215" s="145">
        <f>O215*H215</f>
        <v>165.09199999999998</v>
      </c>
      <c r="Q215" s="145">
        <v>0.00014</v>
      </c>
      <c r="R215" s="145">
        <f>Q215*H215</f>
        <v>0.15511999999999998</v>
      </c>
      <c r="S215" s="145">
        <v>0</v>
      </c>
      <c r="T215" s="146">
        <f>S215*H215</f>
        <v>0</v>
      </c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R215" s="147" t="s">
        <v>196</v>
      </c>
      <c r="AT215" s="147" t="s">
        <v>118</v>
      </c>
      <c r="AU215" s="147" t="s">
        <v>76</v>
      </c>
      <c r="AY215" s="16" t="s">
        <v>116</v>
      </c>
      <c r="BE215" s="148">
        <f>IF(N215="základní",J215,0)</f>
        <v>0</v>
      </c>
      <c r="BF215" s="148">
        <f>IF(N215="snížená",J215,0)</f>
        <v>0</v>
      </c>
      <c r="BG215" s="148">
        <f>IF(N215="zákl. přenesená",J215,0)</f>
        <v>0</v>
      </c>
      <c r="BH215" s="148">
        <f>IF(N215="sníž. přenesená",J215,0)</f>
        <v>0</v>
      </c>
      <c r="BI215" s="148">
        <f>IF(N215="nulová",J215,0)</f>
        <v>0</v>
      </c>
      <c r="BJ215" s="16" t="s">
        <v>74</v>
      </c>
      <c r="BK215" s="148">
        <f>ROUND(I215*H215,2)</f>
        <v>0</v>
      </c>
      <c r="BL215" s="16" t="s">
        <v>196</v>
      </c>
      <c r="BM215" s="147" t="s">
        <v>355</v>
      </c>
    </row>
    <row r="216" spans="2:51" s="13" customFormat="1" ht="12">
      <c r="B216" s="149"/>
      <c r="D216" s="150" t="s">
        <v>124</v>
      </c>
      <c r="E216" s="151" t="s">
        <v>1</v>
      </c>
      <c r="F216" s="152" t="s">
        <v>356</v>
      </c>
      <c r="H216" s="153">
        <v>1108</v>
      </c>
      <c r="L216" s="149"/>
      <c r="M216" s="154"/>
      <c r="N216" s="155"/>
      <c r="O216" s="155"/>
      <c r="P216" s="155"/>
      <c r="Q216" s="155"/>
      <c r="R216" s="155"/>
      <c r="S216" s="155"/>
      <c r="T216" s="156"/>
      <c r="AT216" s="151" t="s">
        <v>124</v>
      </c>
      <c r="AU216" s="151" t="s">
        <v>76</v>
      </c>
      <c r="AV216" s="13" t="s">
        <v>76</v>
      </c>
      <c r="AW216" s="13" t="s">
        <v>26</v>
      </c>
      <c r="AX216" s="13" t="s">
        <v>74</v>
      </c>
      <c r="AY216" s="151" t="s">
        <v>116</v>
      </c>
    </row>
    <row r="217" spans="2:63" s="12" customFormat="1" ht="25.9" customHeight="1">
      <c r="B217" s="123"/>
      <c r="D217" s="124" t="s">
        <v>68</v>
      </c>
      <c r="E217" s="125" t="s">
        <v>357</v>
      </c>
      <c r="F217" s="125" t="s">
        <v>358</v>
      </c>
      <c r="J217" s="126"/>
      <c r="L217" s="123"/>
      <c r="M217" s="127"/>
      <c r="N217" s="128"/>
      <c r="O217" s="128"/>
      <c r="P217" s="129">
        <f>P218</f>
        <v>0</v>
      </c>
      <c r="Q217" s="128"/>
      <c r="R217" s="129">
        <f>R218</f>
        <v>0</v>
      </c>
      <c r="S217" s="128"/>
      <c r="T217" s="130">
        <f>T218</f>
        <v>0</v>
      </c>
      <c r="AR217" s="124" t="s">
        <v>138</v>
      </c>
      <c r="AT217" s="131" t="s">
        <v>68</v>
      </c>
      <c r="AU217" s="131" t="s">
        <v>69</v>
      </c>
      <c r="AY217" s="124" t="s">
        <v>116</v>
      </c>
      <c r="BK217" s="132">
        <f>BK218</f>
        <v>0</v>
      </c>
    </row>
    <row r="218" spans="2:63" s="12" customFormat="1" ht="22.9" customHeight="1">
      <c r="B218" s="123"/>
      <c r="D218" s="124" t="s">
        <v>68</v>
      </c>
      <c r="E218" s="133" t="s">
        <v>359</v>
      </c>
      <c r="F218" s="133" t="s">
        <v>360</v>
      </c>
      <c r="J218" s="134"/>
      <c r="L218" s="123"/>
      <c r="M218" s="127"/>
      <c r="N218" s="128"/>
      <c r="O218" s="128"/>
      <c r="P218" s="129">
        <f>P219</f>
        <v>0</v>
      </c>
      <c r="Q218" s="128"/>
      <c r="R218" s="129">
        <f>R219</f>
        <v>0</v>
      </c>
      <c r="S218" s="128"/>
      <c r="T218" s="130">
        <f>T219</f>
        <v>0</v>
      </c>
      <c r="AR218" s="124" t="s">
        <v>138</v>
      </c>
      <c r="AT218" s="131" t="s">
        <v>68</v>
      </c>
      <c r="AU218" s="131" t="s">
        <v>74</v>
      </c>
      <c r="AY218" s="124" t="s">
        <v>116</v>
      </c>
      <c r="BK218" s="132">
        <f>BK219</f>
        <v>0</v>
      </c>
    </row>
    <row r="219" spans="1:65" s="2" customFormat="1" ht="14.45" customHeight="1">
      <c r="A219" s="28"/>
      <c r="B219" s="135"/>
      <c r="C219" s="136" t="s">
        <v>361</v>
      </c>
      <c r="D219" s="136" t="s">
        <v>118</v>
      </c>
      <c r="E219" s="137" t="s">
        <v>362</v>
      </c>
      <c r="F219" s="138" t="s">
        <v>360</v>
      </c>
      <c r="G219" s="139" t="s">
        <v>271</v>
      </c>
      <c r="H219" s="140">
        <v>10</v>
      </c>
      <c r="I219" s="141"/>
      <c r="J219" s="141"/>
      <c r="K219" s="142"/>
      <c r="L219" s="29"/>
      <c r="M219" s="174" t="s">
        <v>1</v>
      </c>
      <c r="N219" s="175" t="s">
        <v>34</v>
      </c>
      <c r="O219" s="176">
        <v>0</v>
      </c>
      <c r="P219" s="176">
        <f>O219*H219</f>
        <v>0</v>
      </c>
      <c r="Q219" s="176">
        <v>0</v>
      </c>
      <c r="R219" s="176">
        <f>Q219*H219</f>
        <v>0</v>
      </c>
      <c r="S219" s="176">
        <v>0</v>
      </c>
      <c r="T219" s="177">
        <f>S219*H219</f>
        <v>0</v>
      </c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R219" s="147" t="s">
        <v>363</v>
      </c>
      <c r="AT219" s="147" t="s">
        <v>118</v>
      </c>
      <c r="AU219" s="147" t="s">
        <v>76</v>
      </c>
      <c r="AY219" s="16" t="s">
        <v>116</v>
      </c>
      <c r="BE219" s="148">
        <f>IF(N219="základní",J219,0)</f>
        <v>0</v>
      </c>
      <c r="BF219" s="148">
        <f>IF(N219="snížená",J219,0)</f>
        <v>0</v>
      </c>
      <c r="BG219" s="148">
        <f>IF(N219="zákl. přenesená",J219,0)</f>
        <v>0</v>
      </c>
      <c r="BH219" s="148">
        <f>IF(N219="sníž. přenesená",J219,0)</f>
        <v>0</v>
      </c>
      <c r="BI219" s="148">
        <f>IF(N219="nulová",J219,0)</f>
        <v>0</v>
      </c>
      <c r="BJ219" s="16" t="s">
        <v>74</v>
      </c>
      <c r="BK219" s="148">
        <f>ROUND(I219*H219,2)</f>
        <v>0</v>
      </c>
      <c r="BL219" s="16" t="s">
        <v>363</v>
      </c>
      <c r="BM219" s="147" t="s">
        <v>364</v>
      </c>
    </row>
    <row r="220" spans="1:31" s="2" customFormat="1" ht="6.95" customHeight="1">
      <c r="A220" s="28"/>
      <c r="B220" s="43"/>
      <c r="C220" s="44"/>
      <c r="D220" s="44"/>
      <c r="E220" s="44"/>
      <c r="F220" s="44"/>
      <c r="G220" s="44"/>
      <c r="H220" s="44"/>
      <c r="I220" s="44"/>
      <c r="J220" s="44"/>
      <c r="K220" s="44"/>
      <c r="L220" s="29"/>
      <c r="M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</row>
  </sheetData>
  <autoFilter ref="C129:K219"/>
  <mergeCells count="6">
    <mergeCell ref="E122:H122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Kozesnikova</cp:lastModifiedBy>
  <dcterms:created xsi:type="dcterms:W3CDTF">2023-11-15T13:37:55Z</dcterms:created>
  <dcterms:modified xsi:type="dcterms:W3CDTF">2024-04-29T12:42:20Z</dcterms:modified>
  <cp:category/>
  <cp:version/>
  <cp:contentType/>
  <cp:contentStatus/>
</cp:coreProperties>
</file>