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38620" windowHeight="21100" activeTab="1"/>
  </bookViews>
  <sheets>
    <sheet name="Rekapitulace stavby" sheetId="1" r:id="rId1"/>
    <sheet name="SO 02 - Úsek 2 - Americká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02 - Úsek 2 - Americká...'!$C$94:$K$363</definedName>
    <definedName name="_xlnm._FilterDatabase" localSheetId="2" hidden="1">'VON - Vedlejší a ostatní ...'!$C$84:$K$122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02 - Úsek 2 - Americká...'!$C$4:$J$39,'SO 02 - Úsek 2 - Americká...'!$C$45:$J$76,'SO 02 - Úsek 2 - Americká...'!$C$82:$K$363</definedName>
    <definedName name="_xlnm.Print_Area" localSheetId="2">'VON - Vedlejší a ostatní ...'!$C$4:$J$39,'VON - Vedlejší a ostatní ...'!$C$45:$J$66,'VON - Vedlejší a ostatní ...'!$C$72:$K$122</definedName>
    <definedName name="_xlnm.Print_Titles" localSheetId="0">'Rekapitulace stavby'!$52:$52</definedName>
    <definedName name="_xlnm.Print_Titles" localSheetId="1">'SO 02 - Úsek 2 - Americká...'!$94:$94</definedName>
    <definedName name="_xlnm.Print_Titles" localSheetId="2">'VON - Vedlejší a ostatní ...'!$84:$84</definedName>
  </definedNames>
  <calcPr calcId="191029"/>
  <extLst/>
</workbook>
</file>

<file path=xl/sharedStrings.xml><?xml version="1.0" encoding="utf-8"?>
<sst xmlns="http://schemas.openxmlformats.org/spreadsheetml/2006/main" count="3316" uniqueCount="762">
  <si>
    <t>Export Komplet</t>
  </si>
  <si>
    <t>VZ</t>
  </si>
  <si>
    <t>2.0</t>
  </si>
  <si>
    <t/>
  </si>
  <si>
    <t>False</t>
  </si>
  <si>
    <t>{96dc8a20-2f3d-4030-a348-aa1f3f8ef161}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</si>
  <si>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</si>
  <si>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</si>
  <si>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</si>
  <si>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</si>
  <si>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</si>
  <si>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</si>
  <si>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</si>
  <si>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</si>
  <si>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2023029-II</t>
  </si>
  <si>
    <t>Stavba:</t>
  </si>
  <si>
    <t>KSO:</t>
  </si>
  <si>
    <t>CC-CZ:</t>
  </si>
  <si>
    <t>Místo:</t>
  </si>
  <si>
    <t>Karlovy Vary</t>
  </si>
  <si>
    <t>Datum:</t>
  </si>
  <si>
    <t>14. 4. 2023</t>
  </si>
  <si>
    <t>Zadavatel:</t>
  </si>
  <si>
    <t>IČ:</t>
  </si>
  <si>
    <t>Karlovarská krajská nemocnice a.s. K.Vary</t>
  </si>
  <si>
    <t>DIČ:</t>
  </si>
  <si>
    <t>Zhotovitel:</t>
  </si>
  <si>
    <t xml:space="preserve"> </t>
  </si>
  <si>
    <t>Projektant:</t>
  </si>
  <si>
    <t>Ing. Miloš Trnka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</si>
  <si>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</si>
  <si>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</si>
  <si>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</si>
  <si>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</si>
  <si>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</si>
  <si>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</si>
  <si>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</si>
  <si>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</si>
  <si>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</si>
  <si>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</si>
  <si>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</si>
  <si>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</si>
  <si>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</si>
  <si>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</si>
  <si>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</si>
  <si>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</si>
  <si>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</si>
  <si>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</si>
  <si>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</si>
  <si>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</si>
  <si>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</si>
  <si>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</si>
  <si>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</si>
  <si>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</si>
  <si>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</si>
  <si>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</si>
  <si>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</si>
  <si>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</si>
  <si>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</si>
  <si>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</si>
  <si>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</si>
  <si>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</si>
  <si>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</si>
  <si>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</si>
  <si>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</si>
  <si>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</si>
  <si>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</si>
  <si>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</si>
  <si>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</si>
  <si>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</si>
  <si>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</si>
  <si>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</si>
  <si>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</si>
  <si>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</si>
  <si>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Úsek 2 - Americká ul. od křižovatky s ul. Bezručova na roh pozemku u výjezd.brány z parkoviště</t>
  </si>
  <si>
    <t>STA</t>
  </si>
  <si>
    <t>1</t>
  </si>
  <si>
    <t>{73fecfc3-e47c-4b13-b66e-cff3a67a596b}</t>
  </si>
  <si>
    <t>2</t>
  </si>
  <si>
    <t>VON</t>
  </si>
  <si>
    <t>Vedlejší a ostatní náklady</t>
  </si>
  <si>
    <t>{c7ef8a62-124d-47bc-aa7d-9d32573186be}</t>
  </si>
  <si>
    <t>KRYCÍ LIST SOUPISU PRACÍ</t>
  </si>
  <si>
    <t>Objekt:</t>
  </si>
  <si>
    <t>SO 02 - Úsek 2 - Americká ul. od křižovatky s ul. Bezručova na roh pozemku u výjezd.brány z parkoviště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</si>
  <si>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</si>
  <si>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</si>
  <si>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</si>
  <si>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</si>
  <si>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</si>
  <si>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</si>
  <si>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</si>
  <si>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</si>
  <si>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</si>
  <si>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</si>
  <si>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</si>
  <si>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</si>
  <si>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</si>
  <si>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</si>
  <si>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</si>
  <si>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</si>
  <si>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</si>
  <si>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</si>
  <si>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</si>
  <si>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</si>
  <si>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</si>
  <si>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</si>
  <si>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</si>
  <si>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</si>
  <si>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</si>
  <si>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</si>
  <si>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</si>
  <si>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</si>
  <si>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</si>
  <si>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</si>
  <si>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</si>
  <si>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</si>
  <si>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</si>
  <si>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</si>
  <si>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</si>
  <si>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</si>
  <si>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</si>
  <si>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</si>
  <si>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</si>
  <si>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</si>
  <si>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</si>
  <si>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01</t>
  </si>
  <si>
    <t>4</t>
  </si>
  <si>
    <t>-2141850792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</si>
  <si>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</si>
  <si>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</si>
  <si>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</si>
  <si>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https://podminky.urs.cz/item/CS_URS_2023_01/113106123</t>
  </si>
  <si>
    <t>VV</t>
  </si>
  <si>
    <t>*demontáž (zpětná montáž  po stav.úpravách)</t>
  </si>
  <si>
    <t>"chodník" 0,5*74,472</t>
  </si>
  <si>
    <t>111251201</t>
  </si>
  <si>
    <t>Odstranění křovin a stromů průměru kmene do 100 mm i s kořeny sklonu terénu přes 1:5 z celkové plochy do 100 m2 strojně</t>
  </si>
  <si>
    <t>2007512855</t>
  </si>
  <si>
    <t>Odstranění křovin a stromů s odstraněním kořenů strojně průměru kmene do 100 mm v rovině nebo ve svahu sklonu terénu přes 1:5, při celkové ploše do 100 m2</t>
  </si>
  <si>
    <t>https://podminky.urs.cz/item/CS_URS_2023_01/111251201</t>
  </si>
  <si>
    <t>*nálety ve svahu na š=500mm, sokl oplocení</t>
  </si>
  <si>
    <t>"B13, N9" (74,8-32,74)*0,5</t>
  </si>
  <si>
    <t>3</t>
  </si>
  <si>
    <t>112155311</t>
  </si>
  <si>
    <t>Štěpkování keřového porostu středně hustého s naložením</t>
  </si>
  <si>
    <t>-1397228424</t>
  </si>
  <si>
    <t>Štěpkování s naložením na dopravní prostředek a odvozem do 20 km keřového porostu středně hustého</t>
  </si>
  <si>
    <t>https://podminky.urs.cz/item/CS_URS_2023_01/112155311</t>
  </si>
  <si>
    <t>122251101</t>
  </si>
  <si>
    <t>Odkopávky a prokopávky nezapažené v hornině třídy těžitelnosti I skupiny 3 objem do 20 m3 strojně</t>
  </si>
  <si>
    <t>m3</t>
  </si>
  <si>
    <t>-1338528084</t>
  </si>
  <si>
    <t>Odkopávky a prokopávky nezapažené strojně v hornině třídy těžitelnosti I skupiny 3 do 20 m3</t>
  </si>
  <si>
    <t>https://podminky.urs.cz/item/CS_URS_2023_01/122251101</t>
  </si>
  <si>
    <t>*přesyp zeminy ve svahu na š=500mm, sokl oplocení</t>
  </si>
  <si>
    <t>"B13, N9" (74,8-32,74)*0,5*(0,2+0,6)/2</t>
  </si>
  <si>
    <t>5</t>
  </si>
  <si>
    <t>162751115</t>
  </si>
  <si>
    <t>Vodorovné přemístění přes 7 000 do 8000 m výkopku/sypaniny z horniny třídy těžitelnosti I skupiny 1 až 3</t>
  </si>
  <si>
    <t>1427567117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</si>
  <si>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</si>
  <si>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https://podminky.urs.cz/item/CS_URS_2023_01/162751115</t>
  </si>
  <si>
    <t>6</t>
  </si>
  <si>
    <t>171251101</t>
  </si>
  <si>
    <t>Uložení sypaniny do násypů nezhutněných strojně</t>
  </si>
  <si>
    <t>1581666496</t>
  </si>
  <si>
    <t>Uložení sypanin do násypů strojně s rozprostřením sypaniny ve vrstvách a s hrubým urovnáním nezhutněných jakékoliv třídy těžitelnosti</t>
  </si>
  <si>
    <t>https://podminky.urs.cz/item/CS_URS_2023_01/171251101</t>
  </si>
  <si>
    <t>7</t>
  </si>
  <si>
    <t>171201231</t>
  </si>
  <si>
    <t>Poplatek za uložení zeminy a kamení na recyklační skládce (skládkovné) kód odpadu 17 05 04</t>
  </si>
  <si>
    <t>t</t>
  </si>
  <si>
    <t>1658991166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</si>
  <si>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</si>
  <si>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</si>
  <si>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8,412*1,8</t>
  </si>
  <si>
    <t>8</t>
  </si>
  <si>
    <t>182151111</t>
  </si>
  <si>
    <t>Svahování v zářezech v hornině třídy těžitelnosti I skupiny 1 až 3 strojně</t>
  </si>
  <si>
    <t>-1762968556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</si>
  <si>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</si>
  <si>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https://podminky.urs.cz/item/CS_URS_2023_01/182151111</t>
  </si>
  <si>
    <t>Svislé a kompletní konstrukce</t>
  </si>
  <si>
    <t>9</t>
  </si>
  <si>
    <t>348171320</t>
  </si>
  <si>
    <t>Montáž oplocení z profilové oceli, trubek nebo tenkostěnných profilů do 30 kg na 1 m oplocení</t>
  </si>
  <si>
    <t>m</t>
  </si>
  <si>
    <t>1439978797</t>
  </si>
  <si>
    <t>Montáž oplocení z dílců kovových z profilové oceli, trubek nebo tenkostěnných profilů hmotnosti 1 m oplocení přes 15 do 30 kg</t>
  </si>
  <si>
    <t>https://podminky.urs.cz/item/CS_URS_2023_01/348171320</t>
  </si>
  <si>
    <t>* vč. N7 po úpravě zpět</t>
  </si>
  <si>
    <t>"N3/2" 74,472</t>
  </si>
  <si>
    <t>10</t>
  </si>
  <si>
    <t>M</t>
  </si>
  <si>
    <t>55396001</t>
  </si>
  <si>
    <t>Atyp. zámečnické výrobky vč. pozinkování</t>
  </si>
  <si>
    <t>kg</t>
  </si>
  <si>
    <t>-1617966419</t>
  </si>
  <si>
    <t>*plotové pole  - 33ks</t>
  </si>
  <si>
    <t>"oc.trubka 42/3" 2*(2,06+1,8)*2,89*33</t>
  </si>
  <si>
    <t>"oc.trubka 22/3" 15*1,8*1,41*33</t>
  </si>
  <si>
    <t>"sloupek 48/3" 3,33*1,85*34</t>
  </si>
  <si>
    <t>"kotevní desky tl.10mm" 0,15*0,15*78,5*34</t>
  </si>
  <si>
    <t>"kotvení do zděného stáv. sloupu 40/5" 0,25*2*1,57</t>
  </si>
  <si>
    <t>"kotvení plot.ocel.polí k ocel sloupkům 40/5 vč.N7 kotvení stáv.oplocení" 0,15*136*1,57</t>
  </si>
  <si>
    <t>11</t>
  </si>
  <si>
    <t>15619210</t>
  </si>
  <si>
    <t>krytka plastová D 38/48mm</t>
  </si>
  <si>
    <t>kus</t>
  </si>
  <si>
    <t>1885674656</t>
  </si>
  <si>
    <t>"na sloupky oplocení" 34</t>
  </si>
  <si>
    <t>Vodorovné konstrukce</t>
  </si>
  <si>
    <t>12</t>
  </si>
  <si>
    <t>417321515R</t>
  </si>
  <si>
    <t xml:space="preserve">Ztužující pásy a věnce ze ŽB tř. C 25/30 s přísadou plastifikátoru zvyšujícímu odolnost proti vodě, mrazu a posypovým solím </t>
  </si>
  <si>
    <t>1777146966</t>
  </si>
  <si>
    <t>P</t>
  </si>
  <si>
    <t>Poznámka k položce:
beton XA1,XC2XF3</t>
  </si>
  <si>
    <t>*římsa s přesahem s odtokovým žlábkem</t>
  </si>
  <si>
    <t>"N6" 74,472*0,4*(0,15+0,17)/2</t>
  </si>
  <si>
    <t>13</t>
  </si>
  <si>
    <t>413351191</t>
  </si>
  <si>
    <t>Příplatek k cenám bednění nosníků za pohledový beton</t>
  </si>
  <si>
    <t>1965839736</t>
  </si>
  <si>
    <t>Bednění nosníků a průvlaků - bez podpěrné konstrukce Příplatek k cenám za pohledový beton</t>
  </si>
  <si>
    <t>https://podminky.urs.cz/item/CS_URS_2023_01/413351191</t>
  </si>
  <si>
    <t>"N6" 74,472*(0,17+0,15+0,05*2)</t>
  </si>
  <si>
    <t>14</t>
  </si>
  <si>
    <t>417351115</t>
  </si>
  <si>
    <t>Zřízení bednění ztužujících věnců</t>
  </si>
  <si>
    <t>1491092252</t>
  </si>
  <si>
    <t>Bednění bočnic ztužujících pásů a věnců včetně vzpěr zřízení</t>
  </si>
  <si>
    <t>https://podminky.urs.cz/item/CS_URS_2023_01/417351115</t>
  </si>
  <si>
    <t>* vybednění odtokového žlábku na uliční straně</t>
  </si>
  <si>
    <t>"N6" 74,472*0,03*2</t>
  </si>
  <si>
    <t>417351116</t>
  </si>
  <si>
    <t>Odstranění bednění ztužujících věnců</t>
  </si>
  <si>
    <t>291405797</t>
  </si>
  <si>
    <t>Bednění bočnic ztužujících pásů a věnců včetně vzpěr odstranění</t>
  </si>
  <si>
    <t>https://podminky.urs.cz/item/CS_URS_2023_01/417351116</t>
  </si>
  <si>
    <t>16</t>
  </si>
  <si>
    <t>417361821</t>
  </si>
  <si>
    <t>Výztuž ztužujících pásů a věnců betonářskou ocelí 10 505</t>
  </si>
  <si>
    <t>799385528</t>
  </si>
  <si>
    <t>Výztuž ztužujících pásů a věnců z betonářské oceli 10 505 (R) nebo BSt 500</t>
  </si>
  <si>
    <t>https://podminky.urs.cz/item/CS_URS_2023_01/417361821</t>
  </si>
  <si>
    <t>*římsa s přesahem s odtokovým žlábkem - výztuž 4 x R10 a po 200mm třmínky E6</t>
  </si>
  <si>
    <t>"N6" 74,472*(4*0,617+5*1,3*0,222)*1,15*0,001</t>
  </si>
  <si>
    <t>Komunikace pozemní</t>
  </si>
  <si>
    <t>17</t>
  </si>
  <si>
    <t>596211110</t>
  </si>
  <si>
    <t>Kladení zámkové dlažby komunikací pro pěší ručně tl 60 mm skupiny A pl do 50 m2</t>
  </si>
  <si>
    <t>-187121185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</si>
  <si>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</si>
  <si>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</si>
  <si>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*zpět původní po stav. úpravách</t>
  </si>
  <si>
    <t>Úpravy povrchů, podlahy a osazování výplní</t>
  </si>
  <si>
    <t>18</t>
  </si>
  <si>
    <t>622631011</t>
  </si>
  <si>
    <t>Spárování spárovací maltou vnějších pohledových ploch stěn z tvárnic nebo kamene</t>
  </si>
  <si>
    <t>60568735</t>
  </si>
  <si>
    <t>Spárování vnějších ploch pohledového zdiva z tvárnic nebo kamene, spárovací maltou stěn</t>
  </si>
  <si>
    <t>https://podminky.urs.cz/item/CS_URS_2023_01/622631011</t>
  </si>
  <si>
    <t>*oprava rozvolněných částí, doplnění po vybouraných bet. sloupech, chybějící části objemu zdiva 40%</t>
  </si>
  <si>
    <t>"N10 přespárování části kamenné podezdívky " 74,472*(0,6+0,3)/2*0,3*0,4</t>
  </si>
  <si>
    <t>19</t>
  </si>
  <si>
    <t>632451024</t>
  </si>
  <si>
    <t>Vyrovnávací potěr tl přes 40 do 50 mm z MC 15 provedený v pásu</t>
  </si>
  <si>
    <t>903787329</t>
  </si>
  <si>
    <t>Potěr cementový vyrovnávací z malty (MC-15) v pásu o průměrné (střední) tl. přes 40 do 50 mm</t>
  </si>
  <si>
    <t>https://podminky.urs.cz/item/CS_URS_2023_01/632451024</t>
  </si>
  <si>
    <t>*před kotvením vyrovnání rychletuhnoucí hmotou</t>
  </si>
  <si>
    <t>"N3/2" 74,472*0,4</t>
  </si>
  <si>
    <t>20</t>
  </si>
  <si>
    <t>634661111</t>
  </si>
  <si>
    <t>Výplň dilatačních spar šířky do 5 mm v mazaninách silikonovým tmelem</t>
  </si>
  <si>
    <t>1675982198</t>
  </si>
  <si>
    <t>Výplň dilatačních spar mazanin silikonovým tmelem, šířka spáry do 5 mm</t>
  </si>
  <si>
    <t>https://podminky.urs.cz/item/CS_URS_2023_01/634661111</t>
  </si>
  <si>
    <t xml:space="preserve">Poznámka k položce:
trvale pružný tmel max á 8,0m
</t>
  </si>
  <si>
    <t>"N6" 74,472/8,0*0,4</t>
  </si>
  <si>
    <t>634911113</t>
  </si>
  <si>
    <t>Řezání dilatačních spár š 5 mm hl přes 20 do 50 mm v čerstvé betonové mazanině</t>
  </si>
  <si>
    <t>2085145247</t>
  </si>
  <si>
    <t>Řezání dilatačních nebo smršťovacích spár v čerstvé betonové mazanině nebo potěru šířky do 5 mm, hloubky přes 20 do 50 mm</t>
  </si>
  <si>
    <t>https://podminky.urs.cz/item/CS_URS_2023_01/634911113</t>
  </si>
  <si>
    <t xml:space="preserve">*římsa s přesahem s odtokovým žlábkem dilatace po 8,0m </t>
  </si>
  <si>
    <t>"N6" 74,472/8*0,4</t>
  </si>
  <si>
    <t>Ostatní konstrukce a práce, bourání</t>
  </si>
  <si>
    <t>95</t>
  </si>
  <si>
    <t>Různé dokončovací konstrukce a práce pozemních staveb</t>
  </si>
  <si>
    <t>22</t>
  </si>
  <si>
    <t>919121112</t>
  </si>
  <si>
    <t>Těsnění spár zálivkou za studena pro komůrky š 10 mm hl 25 mm s těsnicím profilem</t>
  </si>
  <si>
    <t>-246923845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</si>
  <si>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</si>
  <si>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https://podminky.urs.cz/item/CS_URS_2023_01/919121112</t>
  </si>
  <si>
    <t xml:space="preserve">* styk podezdívky s chodníkem </t>
  </si>
  <si>
    <t>23</t>
  </si>
  <si>
    <t>938902322</t>
  </si>
  <si>
    <t>Čištění rigolů ručně při tl nánosu přes 50 do 100 mm</t>
  </si>
  <si>
    <t>1117740284</t>
  </si>
  <si>
    <t>Čištění rigolů komunikací s odstraněním travnatého porostu nebo nánosu s naložením na dopravní prostředek nebo s přemístěním na hromady na vzdálenost do 20 m ručně při tl. nánosu přes 50 do 100 mm</t>
  </si>
  <si>
    <t>https://podminky.urs.cz/item/CS_URS_2023_01/938902322</t>
  </si>
  <si>
    <t>*v souběhu s opěrnou zdí - odvodňovací žlab, nálety z hlavy zdi</t>
  </si>
  <si>
    <t>" B12" 32,74</t>
  </si>
  <si>
    <t>24</t>
  </si>
  <si>
    <t>953961215</t>
  </si>
  <si>
    <t>Kotvy chemickou patronou M 20 hl 170 mm do betonu, ŽB nebo kamene s vyvrtáním otvoru</t>
  </si>
  <si>
    <t>-1920957537</t>
  </si>
  <si>
    <t>Kotvy chemické s vyvrtáním otvoru do betonu, železobetonu nebo tvrdého kamene chemická patrona, velikost M 20, hloubka 170 mm</t>
  </si>
  <si>
    <t>https://podminky.urs.cz/item/CS_URS_2023_01/953961215</t>
  </si>
  <si>
    <t>Poznámka k položce:
hl.min.200mm</t>
  </si>
  <si>
    <t>* k pův. soklu svisle R20 á 500mm</t>
  </si>
  <si>
    <t>"N6" 74,472/0,5</t>
  </si>
  <si>
    <t>0,056</t>
  </si>
  <si>
    <t>25</t>
  </si>
  <si>
    <t>953965141</t>
  </si>
  <si>
    <t>Kotevní šroub pro chemické kotvy M 20 dl 240 mm</t>
  </si>
  <si>
    <t>-409709312</t>
  </si>
  <si>
    <t>Kotvy chemické s vyvrtáním otvoru kotevní šrouby pro chemické kotvy, velikost M 20, délka 240 mm</t>
  </si>
  <si>
    <t>https://podminky.urs.cz/item/CS_URS_2023_01/953965141</t>
  </si>
  <si>
    <t>26</t>
  </si>
  <si>
    <t>985221111</t>
  </si>
  <si>
    <t>Doplnění zdiva kamenem do aktivované malty se spárami dl do 6 m/m2</t>
  </si>
  <si>
    <t>1948008726</t>
  </si>
  <si>
    <t>Doplnění zdiva ručně do aktivované malty kamenem délky spáry na 1 m2 upravované plochy do 6 m</t>
  </si>
  <si>
    <t>https://podminky.urs.cz/item/CS_URS_2023_01/985221111</t>
  </si>
  <si>
    <t>*oprava rozvolněných částí, doplnění po vybouraných bet. sloupech, chybějící části objemu zdiva ze 40%</t>
  </si>
  <si>
    <t>"N10 spodní část" 74,472*(0,6+0,3)/2*0,3*0,4</t>
  </si>
  <si>
    <t>27</t>
  </si>
  <si>
    <t>58381082R</t>
  </si>
  <si>
    <t>kámen lomový upravený pro podezdívku soklu</t>
  </si>
  <si>
    <t>-1300220815</t>
  </si>
  <si>
    <t>"N10 spodní část" (0,6+0,3)/2*33,0*0,4</t>
  </si>
  <si>
    <t>5,94*1,02 'Přepočtené koeficientem množství</t>
  </si>
  <si>
    <t>96</t>
  </si>
  <si>
    <t>Bourání konstrukcí</t>
  </si>
  <si>
    <t>28</t>
  </si>
  <si>
    <t>962022491</t>
  </si>
  <si>
    <t>Bourání zdiva nadzákladového kamenného na MC přes 1 m3</t>
  </si>
  <si>
    <t>-1570432716</t>
  </si>
  <si>
    <t>Bourání zdiva nadzákladového kamenného na maltu cementovou, objemu přes 1 m3</t>
  </si>
  <si>
    <t>https://podminky.urs.cz/item/CS_URS_2023_01/962022491</t>
  </si>
  <si>
    <t>Poznámka k položce:
 odhad 40% podledové plochy</t>
  </si>
  <si>
    <t>* kamenná podezdívka - dílčí rozebrání  v tl. zdiva soklu (souběh s opěrnou zdí)</t>
  </si>
  <si>
    <t>"B14" 74,472*(0,6+0,3)/2*0,3*0,4</t>
  </si>
  <si>
    <t>29</t>
  </si>
  <si>
    <t>965045113</t>
  </si>
  <si>
    <t>Bourání potěrů cementových nebo pískocementových tl do 50 mm pl přes 4 m2</t>
  </si>
  <si>
    <t>-497520842</t>
  </si>
  <si>
    <t>Bourání potěrů tl. do 50 mm cementových nebo pískocementových, plochy přes 4 m2</t>
  </si>
  <si>
    <t>https://podminky.urs.cz/item/CS_URS_2023_01/965045113</t>
  </si>
  <si>
    <t>* hlava- římsa tl. 40mm š.300-700mm na podezdívce</t>
  </si>
  <si>
    <t>"B7" (0,3+0,7)/2*74,8</t>
  </si>
  <si>
    <t>30</t>
  </si>
  <si>
    <t>966071R01</t>
  </si>
  <si>
    <t>Bourání sloupků ocelových dl.2,65m prům. 100mm</t>
  </si>
  <si>
    <t>-1579265868</t>
  </si>
  <si>
    <t>*Sk 19-20 pod úrovní bet. římsy</t>
  </si>
  <si>
    <t>"B8" 2</t>
  </si>
  <si>
    <t>31</t>
  </si>
  <si>
    <t>966052121</t>
  </si>
  <si>
    <t>Bourání sloupků a vzpěr ŽB plotových s betonovou patkou</t>
  </si>
  <si>
    <t>-1219526296</t>
  </si>
  <si>
    <t>Bourání plotových sloupků a vzpěr železobetonových výšky do 2,5 m s betonovou patkou</t>
  </si>
  <si>
    <t>https://podminky.urs.cz/item/CS_URS_2023_01/966052121</t>
  </si>
  <si>
    <t>*Sb 1-17 pod úrovní bet. římsy průřez 150mm(Sb2-4 atyp, vel.300, 200mm)</t>
  </si>
  <si>
    <t>"B9" (17-3)</t>
  </si>
  <si>
    <t>"B9 Sb2-4" 3</t>
  </si>
  <si>
    <t>32</t>
  </si>
  <si>
    <t>966072811</t>
  </si>
  <si>
    <t>Rozebrání rámového oplocení na ocelové sloupky v přes 1 do 2 m</t>
  </si>
  <si>
    <t>-1176748715</t>
  </si>
  <si>
    <t>Rozebrání oplocení z dílců rámových na ocelové sloupky, výšky přes 1 do 2 m</t>
  </si>
  <si>
    <t>https://podminky.urs.cz/item/CS_URS_2023_01/966072811</t>
  </si>
  <si>
    <t>Poznámka k položce:
18 polí</t>
  </si>
  <si>
    <t>"B11" 74,8-1,471</t>
  </si>
  <si>
    <t>33</t>
  </si>
  <si>
    <t>1546142173</t>
  </si>
  <si>
    <t>*zpětné použití (dle možnosti)</t>
  </si>
  <si>
    <t>"B10" 1,471</t>
  </si>
  <si>
    <t>34</t>
  </si>
  <si>
    <t>979054451</t>
  </si>
  <si>
    <t>Očištění vybouraných zámkových dlaždic s původním spárováním z kameniva těženého</t>
  </si>
  <si>
    <t>1201242412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</si>
  <si>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</si>
  <si>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https://podminky.urs.cz/item/CS_URS_2023_01/979054451</t>
  </si>
  <si>
    <t>997</t>
  </si>
  <si>
    <t>Přesun sutě</t>
  </si>
  <si>
    <t>35</t>
  </si>
  <si>
    <t>997221551</t>
  </si>
  <si>
    <t>Vodorovná doprava suti ze sypkých materiálů do 1 km</t>
  </si>
  <si>
    <t>-1050077781</t>
  </si>
  <si>
    <t>Vodorovná doprava suti bez naložení, ale se složením a s hrubým urovnáním ze sypkých materiálů, na vzdálenost do 1 km</t>
  </si>
  <si>
    <t>https://podminky.urs.cz/item/CS_URS_2023_01/997221551</t>
  </si>
  <si>
    <t>"po čištění rigolu" 2,816</t>
  </si>
  <si>
    <t>" odbourání potěru kamenné podezdívky " 3,366</t>
  </si>
  <si>
    <t>36</t>
  </si>
  <si>
    <t>997221559</t>
  </si>
  <si>
    <t>Příplatek ZKD 1 km u vodorovné dopravy suti ze sypkých materiálů</t>
  </si>
  <si>
    <t>1756286553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</si>
  <si>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</si>
  <si>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</si>
  <si>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"po čištění rigolu" 2,816*8</t>
  </si>
  <si>
    <t>" odbourání potěru kamenné podezdívky " 3,366*8</t>
  </si>
  <si>
    <t>37</t>
  </si>
  <si>
    <t>997221873</t>
  </si>
  <si>
    <t>1304725229</t>
  </si>
  <si>
    <t>https://podminky.urs.cz/item/CS_URS_2023_01/997221873</t>
  </si>
  <si>
    <t>38</t>
  </si>
  <si>
    <t>997221561</t>
  </si>
  <si>
    <t>Vodorovná doprava suti z kusových materiálů do 1 km</t>
  </si>
  <si>
    <t>1242066212</t>
  </si>
  <si>
    <t>Vodorovná doprava suti bez naložení, ale se složením a s hrubým urovnáním z kusových materiálů, na vzdálenost do 1 km</t>
  </si>
  <si>
    <t>https://podminky.urs.cz/item/CS_URS_2023_01/997221561</t>
  </si>
  <si>
    <t>" oplocení " 0,678</t>
  </si>
  <si>
    <t>"ocel.sloupky" 0,016+0,014</t>
  </si>
  <si>
    <t>39</t>
  </si>
  <si>
    <t>997221569</t>
  </si>
  <si>
    <t>Příplatek ZKD 1 km u vodorovné dopravy suti z kusových materiálů</t>
  </si>
  <si>
    <t>-1281371819</t>
  </si>
  <si>
    <t>https://podminky.urs.cz/item/CS_URS_2023_01/997221569</t>
  </si>
  <si>
    <t>* do sběru</t>
  </si>
  <si>
    <t>" oplocení " 0,678*5</t>
  </si>
  <si>
    <t>"ocel.sloupky" (0,016+0,014)*5</t>
  </si>
  <si>
    <t>40</t>
  </si>
  <si>
    <t>997960001</t>
  </si>
  <si>
    <t>Železo a ocel do sběru - oplocení</t>
  </si>
  <si>
    <t>302764909</t>
  </si>
  <si>
    <t>41</t>
  </si>
  <si>
    <t>-1856980510</t>
  </si>
  <si>
    <t>"beton.sloupky oplocení" 2,856</t>
  </si>
  <si>
    <t>42</t>
  </si>
  <si>
    <t>273119427</t>
  </si>
  <si>
    <t>2,856*8 'Přepočtené koeficientem množství</t>
  </si>
  <si>
    <t>43</t>
  </si>
  <si>
    <t>997221861</t>
  </si>
  <si>
    <t>Poplatek za uložení stavebního odpadu na recyklační skládce (skládkovné) z prostého betonu pod kódem 17 01 01</t>
  </si>
  <si>
    <t>262086631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</si>
  <si>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</si>
  <si>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</si>
  <si>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998</t>
  </si>
  <si>
    <t>Přesun hmot</t>
  </si>
  <si>
    <t>44</t>
  </si>
  <si>
    <t>998232110</t>
  </si>
  <si>
    <t>Přesun hmot pro oplocení zděné z cihel nebo tvárnic v do 3 m</t>
  </si>
  <si>
    <t>569233108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</si>
  <si>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</si>
  <si>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https://podminky.urs.cz/item/CS_URS_2023_01/998232110</t>
  </si>
  <si>
    <t>PSV</t>
  </si>
  <si>
    <t>Práce a dodávky PSV</t>
  </si>
  <si>
    <t>711</t>
  </si>
  <si>
    <t>Izolace proti vodě, vlhkosti a plynům</t>
  </si>
  <si>
    <t>45</t>
  </si>
  <si>
    <t>711191101</t>
  </si>
  <si>
    <t>Provedení izolace proti zemní vlhkosti hydroizolační stěrkou vodorovné na betonu, 1 vrstva</t>
  </si>
  <si>
    <t>1314873533</t>
  </si>
  <si>
    <t>Provedení izolace proti zemní vlhkosti hydroizolační stěrkou na ploše vodorovné V jednovrstvá na betonu</t>
  </si>
  <si>
    <t>https://podminky.urs.cz/item/CS_URS_2023_01/711191101</t>
  </si>
  <si>
    <t xml:space="preserve">Poznámka k položce:
např.PCI - K40
</t>
  </si>
  <si>
    <t>*poškozené části stáv. odvodňovacího kanálu z 50%</t>
  </si>
  <si>
    <t>"N8" 32,74*0,4*0,5</t>
  </si>
  <si>
    <t>46</t>
  </si>
  <si>
    <t>58581005</t>
  </si>
  <si>
    <t>malta těsnící hydraulicky rychle tuhnoucí se síranovzdorným pojivem</t>
  </si>
  <si>
    <t>148056866</t>
  </si>
  <si>
    <t>Poznámka k položce:
např. technologie PCI - K40</t>
  </si>
  <si>
    <t xml:space="preserve"> *cca 1,65 kg/m2/mm tloušťky</t>
  </si>
  <si>
    <t>*poškozené části stáv. odvodňovacího kanálu</t>
  </si>
  <si>
    <t>"N8" 32,74*0,4*0,5*1,65*5</t>
  </si>
  <si>
    <t>47</t>
  </si>
  <si>
    <t>998711101</t>
  </si>
  <si>
    <t>Přesun hmot tonážní pro izolace proti vodě, vlhkosti a plynům v objektech v do 6 m</t>
  </si>
  <si>
    <t>1514453483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</si>
  <si>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</si>
  <si>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</si>
  <si>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721</t>
  </si>
  <si>
    <t>Zdravotechnika - vnitřní kanalizace</t>
  </si>
  <si>
    <t>48</t>
  </si>
  <si>
    <t>721910941</t>
  </si>
  <si>
    <t>Pročištění vpustí dvorních D 300</t>
  </si>
  <si>
    <t>-1597506640</t>
  </si>
  <si>
    <t>Pročištění dvorních vpustí Ø 300</t>
  </si>
  <si>
    <t>https://podminky.urs.cz/item/CS_URS_2023_01/721910941</t>
  </si>
  <si>
    <t>"N8/1" 1</t>
  </si>
  <si>
    <t>49</t>
  </si>
  <si>
    <t>55241000</t>
  </si>
  <si>
    <t>koš kalový pod kruhovou mříž - lehký</t>
  </si>
  <si>
    <t>-1565463372</t>
  </si>
  <si>
    <t>tady neumím položku na osazení - chce doplnit o zachytač nečistot</t>
  </si>
  <si>
    <t>50</t>
  </si>
  <si>
    <t>998721101</t>
  </si>
  <si>
    <t>Přesun hmot tonážní pro vnitřní kanalizace v objektech v do 6 m</t>
  </si>
  <si>
    <t>412507291</t>
  </si>
  <si>
    <t>Přesun hmot pro vnitřní kanalizace stanovený z hmotnosti přesunovaného materiálu vodorovná dopravní vzdálenost do 50 m v objektech výšky do 6 m</t>
  </si>
  <si>
    <t>https://podminky.urs.cz/item/CS_URS_2023_01/998721101</t>
  </si>
  <si>
    <t>783</t>
  </si>
  <si>
    <t>Dokončovací práce - nátěry</t>
  </si>
  <si>
    <t>51</t>
  </si>
  <si>
    <t>783826675</t>
  </si>
  <si>
    <t>Hydrofobizační transparentní silikonový nátěr hrubých betonových povrchů nebo hrubých omítek</t>
  </si>
  <si>
    <t>90647120</t>
  </si>
  <si>
    <t>Hydrofobizační nátěr omítek silikonový, transparentní, povrchů hrubých betonových povrchů nebo omítek hrubých, rýhovaných tenkovrstvých nebo škrábaných (břízolitových)</t>
  </si>
  <si>
    <t>https://podminky.urs.cz/item/CS_URS_2023_01/783826675</t>
  </si>
  <si>
    <t>"N6" 74,472*(0,4+2*0,15)</t>
  </si>
  <si>
    <t>HZS</t>
  </si>
  <si>
    <t>Hodinové zúčtovací sazby</t>
  </si>
  <si>
    <t>52</t>
  </si>
  <si>
    <t>HZS2131</t>
  </si>
  <si>
    <t>Hodinová zúčtovací sazba zámečník</t>
  </si>
  <si>
    <t>hod</t>
  </si>
  <si>
    <t>512</t>
  </si>
  <si>
    <t>-1148487032</t>
  </si>
  <si>
    <t>Hodinové zúčtovací sazby profesí PSV provádění stavebních konstrukcí zámečník</t>
  </si>
  <si>
    <t>https://podminky.urs.cz/item/CS_URS_2023_01/HZS2131</t>
  </si>
  <si>
    <t>* N7 - úprava pole stáv. oplocení do nové pozice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</si>
  <si>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</si>
  <si>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</si>
  <si>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</si>
  <si>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</si>
  <si>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</si>
  <si>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</si>
  <si>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</si>
  <si>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</si>
  <si>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</si>
  <si>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</si>
  <si>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</si>
  <si>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</si>
  <si>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</si>
  <si>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soubor</t>
  </si>
  <si>
    <t>1024</t>
  </si>
  <si>
    <t>1707100537</t>
  </si>
  <si>
    <t>https://podminky.urs.cz/item/CS_URS_2023_01/012002000</t>
  </si>
  <si>
    <t>013254000</t>
  </si>
  <si>
    <t>Dokumentace skutečného provedení stavby</t>
  </si>
  <si>
    <t>1022535578</t>
  </si>
  <si>
    <t>https://podminky.urs.cz/item/CS_URS_2023_01/013254000</t>
  </si>
  <si>
    <t>013274000</t>
  </si>
  <si>
    <t>Pasportizace objektu před započetím prací</t>
  </si>
  <si>
    <t>-1420606620</t>
  </si>
  <si>
    <t>https://podminky.urs.cz/item/CS_URS_2023_01/013274000</t>
  </si>
  <si>
    <t>VRN3</t>
  </si>
  <si>
    <t>Zařízení staveniště</t>
  </si>
  <si>
    <t>030001000</t>
  </si>
  <si>
    <t>-435232912</t>
  </si>
  <si>
    <t>https://podminky.urs.cz/item/CS_URS_2023_01/030001000</t>
  </si>
  <si>
    <t>035103001</t>
  </si>
  <si>
    <t>Pronájem ploch</t>
  </si>
  <si>
    <t>-1955293179</t>
  </si>
  <si>
    <t>https://podminky.urs.cz/item/CS_URS_2023_01/035103001</t>
  </si>
  <si>
    <t>Poznámka k položce:
zajištění ploch přilehlého chodníku 
předání chodníků zpět správě Města</t>
  </si>
  <si>
    <t>VRN4</t>
  </si>
  <si>
    <t>Inženýrská činnost</t>
  </si>
  <si>
    <t>041403000</t>
  </si>
  <si>
    <t>Koordinátor BOZP na staveništi</t>
  </si>
  <si>
    <t>1917144161</t>
  </si>
  <si>
    <t>https://podminky.urs.cz/item/CS_URS_2023_01/041403000</t>
  </si>
  <si>
    <t>042503000</t>
  </si>
  <si>
    <t>Plán BOZP na staveništi</t>
  </si>
  <si>
    <t>1314887298</t>
  </si>
  <si>
    <t>https://podminky.urs.cz/item/CS_URS_2023_01/042503000</t>
  </si>
  <si>
    <t>045002000</t>
  </si>
  <si>
    <t>Kompletační a koordinační činnost</t>
  </si>
  <si>
    <t>701090864</t>
  </si>
  <si>
    <t>https://podminky.urs.cz/item/CS_URS_2023_01/045002000</t>
  </si>
  <si>
    <t>VRN7</t>
  </si>
  <si>
    <t>Provozní vlivy</t>
  </si>
  <si>
    <t>071002000</t>
  </si>
  <si>
    <t>Provoz investora, třetích osob</t>
  </si>
  <si>
    <t>847672420</t>
  </si>
  <si>
    <t>https://podminky.urs.cz/item/CS_URS_2023_01/071002000</t>
  </si>
  <si>
    <t>VRN9</t>
  </si>
  <si>
    <t>Ostatní náklady</t>
  </si>
  <si>
    <t>090001000</t>
  </si>
  <si>
    <t>-979002610</t>
  </si>
  <si>
    <t>https://podminky.urs.cz/item/CS_URS_2023_01/090001000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</si>
  <si>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</si>
  <si>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</si>
  <si>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</si>
  <si>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</si>
  <si>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</si>
  <si>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</si>
  <si>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</si>
  <si>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</si>
  <si>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</si>
  <si>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</si>
  <si>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</si>
  <si>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</si>
  <si>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</si>
  <si>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</si>
  <si>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</si>
  <si>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</si>
  <si>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</si>
  <si>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</si>
  <si>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</si>
  <si>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</si>
  <si>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</si>
  <si>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</si>
  <si>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</si>
  <si>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</si>
  <si>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</si>
  <si>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</si>
  <si>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</si>
  <si>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</si>
  <si>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</si>
  <si>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</si>
  <si>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</si>
  <si>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</si>
  <si>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</si>
  <si>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</si>
  <si>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</si>
  <si>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</si>
  <si>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</si>
  <si>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</si>
  <si>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</si>
  <si>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</si>
  <si>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</si>
  <si>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</si>
  <si>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</si>
  <si>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</si>
  <si>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</si>
  <si>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</si>
  <si>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</si>
  <si>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</si>
  <si>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</si>
  <si>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</si>
  <si>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</si>
  <si>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</si>
  <si>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</si>
  <si>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</si>
  <si>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</si>
  <si>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</si>
  <si>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</si>
  <si>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</si>
  <si>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</si>
  <si>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</si>
  <si>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</si>
  <si>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</si>
  <si>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</si>
  <si>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</si>
  <si>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</si>
  <si>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</si>
  <si>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</si>
  <si>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</si>
  <si>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</si>
  <si>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</si>
  <si>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</si>
  <si>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</si>
  <si>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</si>
  <si>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</si>
  <si>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</si>
  <si>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</si>
  <si>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</si>
  <si>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</si>
  <si>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</si>
  <si>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</si>
  <si>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</si>
  <si>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</si>
  <si>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</si>
  <si>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</si>
  <si>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</si>
  <si>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</si>
  <si>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</si>
  <si>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</si>
  <si>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</si>
  <si>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</si>
  <si>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</si>
  <si>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</si>
  <si>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</si>
  <si>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</si>
  <si>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</si>
  <si>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</si>
  <si>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</si>
  <si>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</si>
  <si>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</si>
  <si>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</si>
  <si>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</si>
  <si>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</si>
  <si>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</si>
  <si>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</si>
  <si>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</si>
  <si>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</si>
  <si>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</si>
  <si>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</si>
  <si>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</si>
  <si>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</si>
  <si>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</si>
  <si>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</si>
  <si>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</si>
  <si>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</si>
  <si>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</si>
  <si>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</si>
  <si>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</si>
  <si>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</si>
  <si>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</si>
  <si>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</si>
  <si>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</si>
  <si>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</si>
  <si>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</si>
  <si>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</si>
  <si>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</si>
  <si>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</si>
  <si>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</si>
  <si>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</si>
  <si>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</si>
  <si>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</si>
  <si>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</si>
  <si>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</si>
  <si>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</si>
  <si>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</si>
  <si>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</si>
  <si>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</si>
  <si>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</si>
  <si>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</si>
  <si>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</si>
  <si>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</si>
  <si>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</si>
  <si>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</si>
  <si>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</si>
  <si>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</si>
  <si>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</si>
  <si>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</si>
  <si>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</si>
  <si>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</si>
  <si>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</si>
  <si>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</si>
  <si>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</si>
  <si>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</si>
  <si>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</si>
  <si>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</si>
  <si>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</si>
  <si>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</si>
  <si>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</si>
  <si>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</si>
  <si>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</si>
  <si>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</si>
  <si>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</si>
  <si>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</si>
  <si>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</si>
  <si>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</si>
  <si>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</si>
  <si>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</si>
  <si>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</si>
  <si>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</si>
  <si>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</si>
  <si>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</si>
  <si>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</si>
  <si>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</si>
  <si>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</si>
  <si>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</si>
  <si>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</si>
  <si>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</si>
  <si>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</si>
  <si>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</si>
  <si>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</si>
  <si>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</si>
  <si>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</si>
  <si>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</si>
  <si>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</si>
  <si>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K.Vary p.p.č.2730/1, 2711/1 oprava části oplocení areálu Krajské nemocnice - úsek 2 Americká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</si>
</sst>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4" fontId="35" fillId="5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1251201" TargetMode="External" /><Relationship Id="rId3" Type="http://schemas.openxmlformats.org/officeDocument/2006/relationships/hyperlink" Target="https://podminky.urs.cz/item/CS_URS_2023_01/112155311" TargetMode="External" /><Relationship Id="rId4" Type="http://schemas.openxmlformats.org/officeDocument/2006/relationships/hyperlink" Target="https://podminky.urs.cz/item/CS_URS_2023_01/122251101" TargetMode="External" /><Relationship Id="rId5" Type="http://schemas.openxmlformats.org/officeDocument/2006/relationships/hyperlink" Target="https://podminky.urs.cz/item/CS_URS_2023_01/162751115" TargetMode="External" /><Relationship Id="rId6" Type="http://schemas.openxmlformats.org/officeDocument/2006/relationships/hyperlink" Target="https://podminky.urs.cz/item/CS_URS_2023_01/171251101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82151111" TargetMode="External" /><Relationship Id="rId9" Type="http://schemas.openxmlformats.org/officeDocument/2006/relationships/hyperlink" Target="https://podminky.urs.cz/item/CS_URS_2023_01/348171320" TargetMode="External" /><Relationship Id="rId10" Type="http://schemas.openxmlformats.org/officeDocument/2006/relationships/hyperlink" Target="https://podminky.urs.cz/item/CS_URS_2023_01/413351191" TargetMode="External" /><Relationship Id="rId11" Type="http://schemas.openxmlformats.org/officeDocument/2006/relationships/hyperlink" Target="https://podminky.urs.cz/item/CS_URS_2023_01/417351115" TargetMode="External" /><Relationship Id="rId12" Type="http://schemas.openxmlformats.org/officeDocument/2006/relationships/hyperlink" Target="https://podminky.urs.cz/item/CS_URS_2023_01/417351116" TargetMode="External" /><Relationship Id="rId13" Type="http://schemas.openxmlformats.org/officeDocument/2006/relationships/hyperlink" Target="https://podminky.urs.cz/item/CS_URS_2023_01/417361821" TargetMode="External" /><Relationship Id="rId14" Type="http://schemas.openxmlformats.org/officeDocument/2006/relationships/hyperlink" Target="https://podminky.urs.cz/item/CS_URS_2023_01/596211110" TargetMode="External" /><Relationship Id="rId15" Type="http://schemas.openxmlformats.org/officeDocument/2006/relationships/hyperlink" Target="https://podminky.urs.cz/item/CS_URS_2023_01/622631011" TargetMode="External" /><Relationship Id="rId16" Type="http://schemas.openxmlformats.org/officeDocument/2006/relationships/hyperlink" Target="https://podminky.urs.cz/item/CS_URS_2023_01/632451024" TargetMode="External" /><Relationship Id="rId17" Type="http://schemas.openxmlformats.org/officeDocument/2006/relationships/hyperlink" Target="https://podminky.urs.cz/item/CS_URS_2023_01/634661111" TargetMode="External" /><Relationship Id="rId18" Type="http://schemas.openxmlformats.org/officeDocument/2006/relationships/hyperlink" Target="https://podminky.urs.cz/item/CS_URS_2023_01/634911113" TargetMode="External" /><Relationship Id="rId19" Type="http://schemas.openxmlformats.org/officeDocument/2006/relationships/hyperlink" Target="https://podminky.urs.cz/item/CS_URS_2023_01/919121112" TargetMode="External" /><Relationship Id="rId20" Type="http://schemas.openxmlformats.org/officeDocument/2006/relationships/hyperlink" Target="https://podminky.urs.cz/item/CS_URS_2023_01/938902322" TargetMode="External" /><Relationship Id="rId21" Type="http://schemas.openxmlformats.org/officeDocument/2006/relationships/hyperlink" Target="https://podminky.urs.cz/item/CS_URS_2023_01/953961215" TargetMode="External" /><Relationship Id="rId22" Type="http://schemas.openxmlformats.org/officeDocument/2006/relationships/hyperlink" Target="https://podminky.urs.cz/item/CS_URS_2023_01/953965141" TargetMode="External" /><Relationship Id="rId23" Type="http://schemas.openxmlformats.org/officeDocument/2006/relationships/hyperlink" Target="https://podminky.urs.cz/item/CS_URS_2023_01/985221111" TargetMode="External" /><Relationship Id="rId24" Type="http://schemas.openxmlformats.org/officeDocument/2006/relationships/hyperlink" Target="https://podminky.urs.cz/item/CS_URS_2023_01/962022491" TargetMode="External" /><Relationship Id="rId25" Type="http://schemas.openxmlformats.org/officeDocument/2006/relationships/hyperlink" Target="https://podminky.urs.cz/item/CS_URS_2023_01/965045113" TargetMode="External" /><Relationship Id="rId26" Type="http://schemas.openxmlformats.org/officeDocument/2006/relationships/hyperlink" Target="https://podminky.urs.cz/item/CS_URS_2023_01/966052121" TargetMode="External" /><Relationship Id="rId27" Type="http://schemas.openxmlformats.org/officeDocument/2006/relationships/hyperlink" Target="https://podminky.urs.cz/item/CS_URS_2023_01/966072811" TargetMode="External" /><Relationship Id="rId28" Type="http://schemas.openxmlformats.org/officeDocument/2006/relationships/hyperlink" Target="https://podminky.urs.cz/item/CS_URS_2023_01/966072811" TargetMode="External" /><Relationship Id="rId29" Type="http://schemas.openxmlformats.org/officeDocument/2006/relationships/hyperlink" Target="https://podminky.urs.cz/item/CS_URS_2023_01/979054451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873" TargetMode="External" /><Relationship Id="rId33" Type="http://schemas.openxmlformats.org/officeDocument/2006/relationships/hyperlink" Target="https://podminky.urs.cz/item/CS_URS_2023_01/997221561" TargetMode="External" /><Relationship Id="rId34" Type="http://schemas.openxmlformats.org/officeDocument/2006/relationships/hyperlink" Target="https://podminky.urs.cz/item/CS_URS_2023_01/997221569" TargetMode="External" /><Relationship Id="rId35" Type="http://schemas.openxmlformats.org/officeDocument/2006/relationships/hyperlink" Target="https://podminky.urs.cz/item/CS_URS_2023_01/997221561" TargetMode="External" /><Relationship Id="rId36" Type="http://schemas.openxmlformats.org/officeDocument/2006/relationships/hyperlink" Target="https://podminky.urs.cz/item/CS_URS_2023_01/997221569" TargetMode="External" /><Relationship Id="rId37" Type="http://schemas.openxmlformats.org/officeDocument/2006/relationships/hyperlink" Target="https://podminky.urs.cz/item/CS_URS_2023_01/997221861" TargetMode="External" /><Relationship Id="rId38" Type="http://schemas.openxmlformats.org/officeDocument/2006/relationships/hyperlink" Target="https://podminky.urs.cz/item/CS_URS_2023_01/998232110" TargetMode="External" /><Relationship Id="rId39" Type="http://schemas.openxmlformats.org/officeDocument/2006/relationships/hyperlink" Target="https://podminky.urs.cz/item/CS_URS_2023_01/711191101" TargetMode="External" /><Relationship Id="rId40" Type="http://schemas.openxmlformats.org/officeDocument/2006/relationships/hyperlink" Target="https://podminky.urs.cz/item/CS_URS_2023_01/998711101" TargetMode="External" /><Relationship Id="rId41" Type="http://schemas.openxmlformats.org/officeDocument/2006/relationships/hyperlink" Target="https://podminky.urs.cz/item/CS_URS_2023_01/721910941" TargetMode="External" /><Relationship Id="rId42" Type="http://schemas.openxmlformats.org/officeDocument/2006/relationships/hyperlink" Target="https://podminky.urs.cz/item/CS_URS_2023_01/998721101" TargetMode="External" /><Relationship Id="rId43" Type="http://schemas.openxmlformats.org/officeDocument/2006/relationships/hyperlink" Target="https://podminky.urs.cz/item/CS_URS_2023_01/783826675" TargetMode="External" /><Relationship Id="rId44" Type="http://schemas.openxmlformats.org/officeDocument/2006/relationships/hyperlink" Target="https://podminky.urs.cz/item/CS_URS_2023_01/HZS213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13274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35103001" TargetMode="External" /><Relationship Id="rId6" Type="http://schemas.openxmlformats.org/officeDocument/2006/relationships/hyperlink" Target="https://podminky.urs.cz/item/CS_URS_2023_01/041403000" TargetMode="External" /><Relationship Id="rId7" Type="http://schemas.openxmlformats.org/officeDocument/2006/relationships/hyperlink" Target="https://podminky.urs.cz/item/CS_URS_2023_01/042503000" TargetMode="External" /><Relationship Id="rId8" Type="http://schemas.openxmlformats.org/officeDocument/2006/relationships/hyperlink" Target="https://podminky.urs.cz/item/CS_URS_2023_01/045002000" TargetMode="External" /><Relationship Id="rId9" Type="http://schemas.openxmlformats.org/officeDocument/2006/relationships/hyperlink" Target="https://podminky.urs.cz/item/CS_URS_2023_01/071002000" TargetMode="External" /><Relationship Id="rId10" Type="http://schemas.openxmlformats.org/officeDocument/2006/relationships/hyperlink" Target="https://podminky.urs.cz/item/CS_URS_2023_01/090001000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7">
      <selection activeCell="AN8" sqref="AN8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296" t="s">
        <v>6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7</v>
      </c>
      <c r="BT2" s="17" t="s">
        <v>8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5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s="1" customFormat="1" ht="12" customHeight="1">
      <c r="B5" s="20"/>
      <c r="D5" s="23" t="s">
        <v>13</v>
      </c>
      <c r="K5" s="264" t="s">
        <v>14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20"/>
      <c r="BS5" s="17" t="s">
        <v>7</v>
      </c>
    </row>
    <row r="6" spans="2:71" s="1" customFormat="1" ht="37" customHeight="1">
      <c r="B6" s="20"/>
      <c r="D6" s="25" t="s">
        <v>15</v>
      </c>
      <c r="K6" s="266" t="s">
        <v>761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20"/>
      <c r="BS6" s="17" t="s">
        <v>7</v>
      </c>
    </row>
    <row r="7" spans="2:71" s="1" customFormat="1" ht="12" customHeight="1">
      <c r="B7" s="20"/>
      <c r="D7" s="26" t="s">
        <v>16</v>
      </c>
      <c r="K7" s="24" t="s">
        <v>3</v>
      </c>
      <c r="AK7" s="26" t="s">
        <v>17</v>
      </c>
      <c r="AN7" s="24" t="s">
        <v>3</v>
      </c>
      <c r="AR7" s="20"/>
      <c r="BS7" s="17" t="s">
        <v>7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7</v>
      </c>
    </row>
    <row r="9" spans="2:71" s="1" customFormat="1" ht="14.4" customHeight="1">
      <c r="B9" s="20"/>
      <c r="AR9" s="20"/>
      <c r="BS9" s="17" t="s">
        <v>7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3</v>
      </c>
      <c r="AR10" s="20"/>
      <c r="BS10" s="17" t="s">
        <v>7</v>
      </c>
    </row>
    <row r="11" spans="2:71" s="1" customFormat="1" ht="18.5" customHeight="1">
      <c r="B11" s="20"/>
      <c r="E11" s="24" t="s">
        <v>24</v>
      </c>
      <c r="AK11" s="26" t="s">
        <v>25</v>
      </c>
      <c r="AN11" s="24" t="s">
        <v>3</v>
      </c>
      <c r="AR11" s="20"/>
      <c r="BS11" s="17" t="s">
        <v>7</v>
      </c>
    </row>
    <row r="12" spans="2:71" s="1" customFormat="1" ht="7" customHeight="1">
      <c r="B12" s="20"/>
      <c r="AR12" s="20"/>
      <c r="BS12" s="17" t="s">
        <v>7</v>
      </c>
    </row>
    <row r="13" spans="2:71" s="1" customFormat="1" ht="12" customHeight="1">
      <c r="B13" s="20"/>
      <c r="D13" s="26" t="s">
        <v>26</v>
      </c>
      <c r="AK13" s="26" t="s">
        <v>23</v>
      </c>
      <c r="AN13" s="24" t="s">
        <v>3</v>
      </c>
      <c r="AR13" s="20"/>
      <c r="BS13" s="17" t="s">
        <v>7</v>
      </c>
    </row>
    <row r="14" spans="2:71" ht="12.5">
      <c r="B14" s="20"/>
      <c r="E14" s="24" t="s">
        <v>27</v>
      </c>
      <c r="AK14" s="26" t="s">
        <v>25</v>
      </c>
      <c r="AN14" s="24" t="s">
        <v>3</v>
      </c>
      <c r="AR14" s="20"/>
      <c r="BS14" s="17" t="s">
        <v>7</v>
      </c>
    </row>
    <row r="15" spans="2:71" s="1" customFormat="1" ht="7" customHeight="1">
      <c r="B15" s="20"/>
      <c r="AR15" s="20"/>
      <c r="BS15" s="17" t="s">
        <v>4</v>
      </c>
    </row>
    <row r="16" spans="2:71" s="1" customFormat="1" ht="12" customHeight="1">
      <c r="B16" s="20"/>
      <c r="D16" s="26" t="s">
        <v>28</v>
      </c>
      <c r="AK16" s="26" t="s">
        <v>23</v>
      </c>
      <c r="AN16" s="24" t="s">
        <v>3</v>
      </c>
      <c r="AR16" s="20"/>
      <c r="BS16" s="17" t="s">
        <v>4</v>
      </c>
    </row>
    <row r="17" spans="2:71" s="1" customFormat="1" ht="18.5" customHeight="1">
      <c r="B17" s="20"/>
      <c r="E17" s="24" t="s">
        <v>29</v>
      </c>
      <c r="AK17" s="26" t="s">
        <v>25</v>
      </c>
      <c r="AN17" s="24" t="s">
        <v>3</v>
      </c>
      <c r="AR17" s="20"/>
      <c r="BS17" s="17" t="s">
        <v>30</v>
      </c>
    </row>
    <row r="18" spans="2:71" s="1" customFormat="1" ht="7" customHeight="1">
      <c r="B18" s="20"/>
      <c r="AR18" s="20"/>
      <c r="BS18" s="17" t="s">
        <v>7</v>
      </c>
    </row>
    <row r="19" spans="2:71" s="1" customFormat="1" ht="12" customHeight="1">
      <c r="B19" s="20"/>
      <c r="D19" s="26" t="s">
        <v>31</v>
      </c>
      <c r="AK19" s="26" t="s">
        <v>23</v>
      </c>
      <c r="AN19" s="24" t="s">
        <v>3</v>
      </c>
      <c r="AR19" s="20"/>
      <c r="BS19" s="17" t="s">
        <v>7</v>
      </c>
    </row>
    <row r="20" spans="2:71" s="1" customFormat="1" ht="18.5" customHeight="1">
      <c r="B20" s="20"/>
      <c r="E20" s="24" t="s">
        <v>27</v>
      </c>
      <c r="AK20" s="26" t="s">
        <v>25</v>
      </c>
      <c r="AN20" s="24" t="s">
        <v>3</v>
      </c>
      <c r="AR20" s="20"/>
      <c r="BS20" s="17" t="s">
        <v>30</v>
      </c>
    </row>
    <row r="21" spans="2:44" s="1" customFormat="1" ht="7" customHeight="1">
      <c r="B21" s="20"/>
      <c r="AR21" s="20"/>
    </row>
    <row r="22" spans="2:44" s="1" customFormat="1" ht="12" customHeight="1">
      <c r="B22" s="20"/>
      <c r="D22" s="26" t="s">
        <v>32</v>
      </c>
      <c r="AR22" s="20"/>
    </row>
    <row r="23" spans="2:44" s="1" customFormat="1" ht="48" customHeight="1">
      <c r="B23" s="20"/>
      <c r="E23" s="267" t="s">
        <v>33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20"/>
    </row>
    <row r="24" spans="2:44" s="1" customFormat="1" ht="7" customHeight="1">
      <c r="B24" s="20"/>
      <c r="AR24" s="20"/>
    </row>
    <row r="25" spans="2:44" s="1" customFormat="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68">
        <f>ROUND(AG54,2)</f>
        <v>0</v>
      </c>
      <c r="AL26" s="269"/>
      <c r="AM26" s="269"/>
      <c r="AN26" s="269"/>
      <c r="AO26" s="269"/>
      <c r="AP26" s="29"/>
      <c r="AQ26" s="29"/>
      <c r="AR26" s="30"/>
      <c r="BE26" s="29"/>
    </row>
    <row r="27" spans="1:57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70" t="s">
        <v>35</v>
      </c>
      <c r="M28" s="270"/>
      <c r="N28" s="270"/>
      <c r="O28" s="270"/>
      <c r="P28" s="270"/>
      <c r="Q28" s="29"/>
      <c r="R28" s="29"/>
      <c r="S28" s="29"/>
      <c r="T28" s="29"/>
      <c r="U28" s="29"/>
      <c r="V28" s="29"/>
      <c r="W28" s="270" t="s">
        <v>36</v>
      </c>
      <c r="X28" s="270"/>
      <c r="Y28" s="270"/>
      <c r="Z28" s="270"/>
      <c r="AA28" s="270"/>
      <c r="AB28" s="270"/>
      <c r="AC28" s="270"/>
      <c r="AD28" s="270"/>
      <c r="AE28" s="270"/>
      <c r="AF28" s="29"/>
      <c r="AG28" s="29"/>
      <c r="AH28" s="29"/>
      <c r="AI28" s="29"/>
      <c r="AJ28" s="29"/>
      <c r="AK28" s="270" t="s">
        <v>37</v>
      </c>
      <c r="AL28" s="270"/>
      <c r="AM28" s="270"/>
      <c r="AN28" s="270"/>
      <c r="AO28" s="270"/>
      <c r="AP28" s="29"/>
      <c r="AQ28" s="29"/>
      <c r="AR28" s="30"/>
      <c r="BE28" s="29"/>
    </row>
    <row r="29" spans="2:44" s="3" customFormat="1" ht="14.4" customHeight="1">
      <c r="B29" s="34"/>
      <c r="D29" s="26" t="s">
        <v>38</v>
      </c>
      <c r="F29" s="26" t="s">
        <v>39</v>
      </c>
      <c r="L29" s="273">
        <v>0.21</v>
      </c>
      <c r="M29" s="272"/>
      <c r="N29" s="272"/>
      <c r="O29" s="272"/>
      <c r="P29" s="272"/>
      <c r="W29" s="271">
        <f>ROUND(AZ54,2)</f>
        <v>0</v>
      </c>
      <c r="X29" s="272"/>
      <c r="Y29" s="272"/>
      <c r="Z29" s="272"/>
      <c r="AA29" s="272"/>
      <c r="AB29" s="272"/>
      <c r="AC29" s="272"/>
      <c r="AD29" s="272"/>
      <c r="AE29" s="272"/>
      <c r="AK29" s="271">
        <f>ROUND(AV54,2)</f>
        <v>0</v>
      </c>
      <c r="AL29" s="272"/>
      <c r="AM29" s="272"/>
      <c r="AN29" s="272"/>
      <c r="AO29" s="272"/>
      <c r="AR29" s="34"/>
    </row>
    <row r="30" spans="2:44" s="3" customFormat="1" ht="14.4" customHeight="1">
      <c r="B30" s="34"/>
      <c r="F30" s="26" t="s">
        <v>40</v>
      </c>
      <c r="L30" s="273">
        <v>0.15</v>
      </c>
      <c r="M30" s="272"/>
      <c r="N30" s="272"/>
      <c r="O30" s="272"/>
      <c r="P30" s="272"/>
      <c r="W30" s="271">
        <f>ROUND(BA54,2)</f>
        <v>0</v>
      </c>
      <c r="X30" s="272"/>
      <c r="Y30" s="272"/>
      <c r="Z30" s="272"/>
      <c r="AA30" s="272"/>
      <c r="AB30" s="272"/>
      <c r="AC30" s="272"/>
      <c r="AD30" s="272"/>
      <c r="AE30" s="272"/>
      <c r="AK30" s="271">
        <f>ROUND(AW54,2)</f>
        <v>0</v>
      </c>
      <c r="AL30" s="272"/>
      <c r="AM30" s="272"/>
      <c r="AN30" s="272"/>
      <c r="AO30" s="272"/>
      <c r="AR30" s="34"/>
    </row>
    <row r="31" spans="2:44" s="3" customFormat="1" ht="14.4" customHeight="1" hidden="1">
      <c r="B31" s="34"/>
      <c r="F31" s="26" t="s">
        <v>41</v>
      </c>
      <c r="L31" s="273">
        <v>0.21</v>
      </c>
      <c r="M31" s="272"/>
      <c r="N31" s="272"/>
      <c r="O31" s="272"/>
      <c r="P31" s="272"/>
      <c r="W31" s="271">
        <f>ROUND(BB54,2)</f>
        <v>0</v>
      </c>
      <c r="X31" s="272"/>
      <c r="Y31" s="272"/>
      <c r="Z31" s="272"/>
      <c r="AA31" s="272"/>
      <c r="AB31" s="272"/>
      <c r="AC31" s="272"/>
      <c r="AD31" s="272"/>
      <c r="AE31" s="272"/>
      <c r="AK31" s="271">
        <v>0</v>
      </c>
      <c r="AL31" s="272"/>
      <c r="AM31" s="272"/>
      <c r="AN31" s="272"/>
      <c r="AO31" s="272"/>
      <c r="AR31" s="34"/>
    </row>
    <row r="32" spans="2:44" s="3" customFormat="1" ht="14.4" customHeight="1" hidden="1">
      <c r="B32" s="34"/>
      <c r="F32" s="26" t="s">
        <v>42</v>
      </c>
      <c r="L32" s="273">
        <v>0.15</v>
      </c>
      <c r="M32" s="272"/>
      <c r="N32" s="272"/>
      <c r="O32" s="272"/>
      <c r="P32" s="272"/>
      <c r="W32" s="271">
        <f>ROUND(BC54,2)</f>
        <v>0</v>
      </c>
      <c r="X32" s="272"/>
      <c r="Y32" s="272"/>
      <c r="Z32" s="272"/>
      <c r="AA32" s="272"/>
      <c r="AB32" s="272"/>
      <c r="AC32" s="272"/>
      <c r="AD32" s="272"/>
      <c r="AE32" s="272"/>
      <c r="AK32" s="271">
        <v>0</v>
      </c>
      <c r="AL32" s="272"/>
      <c r="AM32" s="272"/>
      <c r="AN32" s="272"/>
      <c r="AO32" s="272"/>
      <c r="AR32" s="34"/>
    </row>
    <row r="33" spans="2:44" s="3" customFormat="1" ht="14.4" customHeight="1" hidden="1">
      <c r="B33" s="34"/>
      <c r="F33" s="26" t="s">
        <v>43</v>
      </c>
      <c r="L33" s="273">
        <v>0</v>
      </c>
      <c r="M33" s="272"/>
      <c r="N33" s="272"/>
      <c r="O33" s="272"/>
      <c r="P33" s="272"/>
      <c r="W33" s="271">
        <f>ROUND(BD54,2)</f>
        <v>0</v>
      </c>
      <c r="X33" s="272"/>
      <c r="Y33" s="272"/>
      <c r="Z33" s="272"/>
      <c r="AA33" s="272"/>
      <c r="AB33" s="272"/>
      <c r="AC33" s="272"/>
      <c r="AD33" s="272"/>
      <c r="AE33" s="272"/>
      <c r="AK33" s="271">
        <v>0</v>
      </c>
      <c r="AL33" s="272"/>
      <c r="AM33" s="272"/>
      <c r="AN33" s="272"/>
      <c r="AO33" s="272"/>
      <c r="AR33" s="34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74" t="s">
        <v>46</v>
      </c>
      <c r="Y35" s="275"/>
      <c r="Z35" s="275"/>
      <c r="AA35" s="275"/>
      <c r="AB35" s="275"/>
      <c r="AC35" s="37"/>
      <c r="AD35" s="37"/>
      <c r="AE35" s="37"/>
      <c r="AF35" s="37"/>
      <c r="AG35" s="37"/>
      <c r="AH35" s="37"/>
      <c r="AI35" s="37"/>
      <c r="AJ35" s="37"/>
      <c r="AK35" s="276">
        <f>SUM(AK26:AK33)</f>
        <v>0</v>
      </c>
      <c r="AL35" s="275"/>
      <c r="AM35" s="275"/>
      <c r="AN35" s="275"/>
      <c r="AO35" s="277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7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7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5" customHeight="1">
      <c r="A42" s="29"/>
      <c r="B42" s="30"/>
      <c r="C42" s="21" t="s">
        <v>47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7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2:44" s="4" customFormat="1" ht="12" customHeight="1">
      <c r="B44" s="43"/>
      <c r="C44" s="26" t="s">
        <v>13</v>
      </c>
      <c r="L44" s="4" t="str">
        <f>K5</f>
        <v>2023029-II</v>
      </c>
      <c r="AR44" s="43"/>
    </row>
    <row r="45" spans="2:44" s="5" customFormat="1" ht="37" customHeight="1">
      <c r="B45" s="44"/>
      <c r="C45" s="45" t="s">
        <v>15</v>
      </c>
      <c r="L45" s="278" t="str">
        <f>K6</f>
        <v>K.Vary p.p.č.2730/1, 2711/1 oprava části oplocení areálu Krajské nemocnice - úsek 2 Americká ulice</v>
      </c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R45" s="44"/>
    </row>
    <row r="46" spans="1:57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6" t="s">
        <v>18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Karlovy Vary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6" t="s">
        <v>20</v>
      </c>
      <c r="AJ47" s="29"/>
      <c r="AK47" s="29"/>
      <c r="AL47" s="29"/>
      <c r="AM47" s="280" t="str">
        <f>IF(AN8="","",AN8)</f>
        <v>14. 4. 2023</v>
      </c>
      <c r="AN47" s="280"/>
      <c r="AO47" s="29"/>
      <c r="AP47" s="29"/>
      <c r="AQ47" s="29"/>
      <c r="AR47" s="30"/>
      <c r="BE47" s="29"/>
    </row>
    <row r="48" spans="1:57" s="2" customFormat="1" ht="7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57" s="2" customFormat="1" ht="15.65" customHeight="1">
      <c r="A49" s="29"/>
      <c r="B49" s="30"/>
      <c r="C49" s="26" t="s">
        <v>22</v>
      </c>
      <c r="D49" s="29"/>
      <c r="E49" s="29"/>
      <c r="F49" s="29"/>
      <c r="G49" s="29"/>
      <c r="H49" s="29"/>
      <c r="I49" s="29"/>
      <c r="J49" s="29"/>
      <c r="K49" s="29"/>
      <c r="L49" s="4" t="str">
        <f>IF(E11="","",E11)</f>
        <v>Karlovarská krajská nemocnice a.s. K.Vary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 t="s">
        <v>28</v>
      </c>
      <c r="AJ49" s="29"/>
      <c r="AK49" s="29"/>
      <c r="AL49" s="29"/>
      <c r="AM49" s="281" t="str">
        <f>IF(E17="","",E17)</f>
        <v>Ing. Miloš Trnka</v>
      </c>
      <c r="AN49" s="282"/>
      <c r="AO49" s="282"/>
      <c r="AP49" s="282"/>
      <c r="AQ49" s="29"/>
      <c r="AR49" s="30"/>
      <c r="AS49" s="283" t="s">
        <v>48</v>
      </c>
      <c r="AT49" s="284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57" s="2" customFormat="1" ht="15.65" customHeight="1">
      <c r="A50" s="29"/>
      <c r="B50" s="30"/>
      <c r="C50" s="26" t="s">
        <v>26</v>
      </c>
      <c r="D50" s="29"/>
      <c r="E50" s="29"/>
      <c r="F50" s="29"/>
      <c r="G50" s="29"/>
      <c r="H50" s="29"/>
      <c r="I50" s="29"/>
      <c r="J50" s="29"/>
      <c r="K50" s="29"/>
      <c r="L50" s="4" t="str">
        <f>IF(E14="","",E14)</f>
        <v xml:space="preserve"> 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 t="s">
        <v>31</v>
      </c>
      <c r="AJ50" s="29"/>
      <c r="AK50" s="29"/>
      <c r="AL50" s="29"/>
      <c r="AM50" s="281" t="str">
        <f>IF(E20="","",E20)</f>
        <v xml:space="preserve"> </v>
      </c>
      <c r="AN50" s="282"/>
      <c r="AO50" s="282"/>
      <c r="AP50" s="282"/>
      <c r="AQ50" s="29"/>
      <c r="AR50" s="30"/>
      <c r="AS50" s="285"/>
      <c r="AT50" s="286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57" s="2" customFormat="1" ht="10.75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285"/>
      <c r="AT51" s="286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57" s="2" customFormat="1" ht="29.25" customHeight="1">
      <c r="A52" s="29"/>
      <c r="B52" s="30"/>
      <c r="C52" s="287" t="s">
        <v>49</v>
      </c>
      <c r="D52" s="288"/>
      <c r="E52" s="288"/>
      <c r="F52" s="288"/>
      <c r="G52" s="288"/>
      <c r="H52" s="52"/>
      <c r="I52" s="289" t="s">
        <v>50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0" t="s">
        <v>51</v>
      </c>
      <c r="AH52" s="288"/>
      <c r="AI52" s="288"/>
      <c r="AJ52" s="288"/>
      <c r="AK52" s="288"/>
      <c r="AL52" s="288"/>
      <c r="AM52" s="288"/>
      <c r="AN52" s="289" t="s">
        <v>52</v>
      </c>
      <c r="AO52" s="288"/>
      <c r="AP52" s="288"/>
      <c r="AQ52" s="53" t="s">
        <v>53</v>
      </c>
      <c r="AR52" s="30"/>
      <c r="AS52" s="54" t="s">
        <v>54</v>
      </c>
      <c r="AT52" s="55" t="s">
        <v>55</v>
      </c>
      <c r="AU52" s="55" t="s">
        <v>56</v>
      </c>
      <c r="AV52" s="55" t="s">
        <v>57</v>
      </c>
      <c r="AW52" s="55" t="s">
        <v>58</v>
      </c>
      <c r="AX52" s="55" t="s">
        <v>59</v>
      </c>
      <c r="AY52" s="55" t="s">
        <v>60</v>
      </c>
      <c r="AZ52" s="55" t="s">
        <v>61</v>
      </c>
      <c r="BA52" s="55" t="s">
        <v>62</v>
      </c>
      <c r="BB52" s="55" t="s">
        <v>63</v>
      </c>
      <c r="BC52" s="55" t="s">
        <v>64</v>
      </c>
      <c r="BD52" s="56" t="s">
        <v>65</v>
      </c>
      <c r="BE52" s="29"/>
    </row>
    <row r="53" spans="1:57" s="2" customFormat="1" ht="10.75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2:90" s="6" customFormat="1" ht="32.4" customHeight="1">
      <c r="B54" s="60"/>
      <c r="C54" s="61" t="s">
        <v>66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94">
        <f>ROUND(SUM(AG55:AG56),2)</f>
        <v>0</v>
      </c>
      <c r="AH54" s="294"/>
      <c r="AI54" s="294"/>
      <c r="AJ54" s="294"/>
      <c r="AK54" s="294"/>
      <c r="AL54" s="294"/>
      <c r="AM54" s="294"/>
      <c r="AN54" s="295">
        <f>SUM(AG54,AT54)</f>
        <v>0</v>
      </c>
      <c r="AO54" s="295"/>
      <c r="AP54" s="295"/>
      <c r="AQ54" s="64" t="s">
        <v>3</v>
      </c>
      <c r="AR54" s="60"/>
      <c r="AS54" s="65">
        <f>ROUND(SUM(AS55:AS56),2)</f>
        <v>0</v>
      </c>
      <c r="AT54" s="66">
        <f>ROUND(SUM(AV54:AW54),2)</f>
        <v>0</v>
      </c>
      <c r="AU54" s="67">
        <f>ROUND(SUM(AU55:AU56),5)</f>
        <v>394.25846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ROUND(SUM(AZ55:AZ56),2)</f>
        <v>0</v>
      </c>
      <c r="BA54" s="66">
        <f>ROUND(SUM(BA55:BA56),2)</f>
        <v>0</v>
      </c>
      <c r="BB54" s="66">
        <f>ROUND(SUM(BB55:BB56),2)</f>
        <v>0</v>
      </c>
      <c r="BC54" s="66">
        <f>ROUND(SUM(BC55:BC56),2)</f>
        <v>0</v>
      </c>
      <c r="BD54" s="68">
        <f>ROUND(SUM(BD55:BD56),2)</f>
        <v>0</v>
      </c>
      <c r="BS54" s="69" t="s">
        <v>67</v>
      </c>
      <c r="BT54" s="69" t="s">
        <v>68</v>
      </c>
      <c r="BU54" s="70" t="s">
        <v>69</v>
      </c>
      <c r="BV54" s="69" t="s">
        <v>70</v>
      </c>
      <c r="BW54" s="69" t="s">
        <v>5</v>
      </c>
      <c r="BX54" s="69" t="s">
        <v>71</v>
      </c>
      <c r="CL54" s="69" t="s">
        <v>3</v>
      </c>
    </row>
    <row r="55" spans="1:91" s="7" customFormat="1" ht="37.25" customHeight="1">
      <c r="A55" s="71" t="s">
        <v>72</v>
      </c>
      <c r="B55" s="72"/>
      <c r="C55" s="73"/>
      <c r="D55" s="293" t="s">
        <v>73</v>
      </c>
      <c r="E55" s="293"/>
      <c r="F55" s="293"/>
      <c r="G55" s="293"/>
      <c r="H55" s="293"/>
      <c r="I55" s="74"/>
      <c r="J55" s="293" t="s">
        <v>74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1">
        <f>'SO 02 - Úsek 2 - Americká...'!J30</f>
        <v>0</v>
      </c>
      <c r="AH55" s="292"/>
      <c r="AI55" s="292"/>
      <c r="AJ55" s="292"/>
      <c r="AK55" s="292"/>
      <c r="AL55" s="292"/>
      <c r="AM55" s="292"/>
      <c r="AN55" s="291">
        <f>SUM(AG55,AT55)</f>
        <v>0</v>
      </c>
      <c r="AO55" s="292"/>
      <c r="AP55" s="292"/>
      <c r="AQ55" s="75" t="s">
        <v>75</v>
      </c>
      <c r="AR55" s="72"/>
      <c r="AS55" s="76">
        <v>0</v>
      </c>
      <c r="AT55" s="77">
        <f>ROUND(SUM(AV55:AW55),2)</f>
        <v>0</v>
      </c>
      <c r="AU55" s="78">
        <f>'SO 02 - Úsek 2 - Americká...'!P95</f>
        <v>394.25845699999996</v>
      </c>
      <c r="AV55" s="77">
        <f>'SO 02 - Úsek 2 - Americká...'!J33</f>
        <v>0</v>
      </c>
      <c r="AW55" s="77">
        <f>'SO 02 - Úsek 2 - Americká...'!J34</f>
        <v>0</v>
      </c>
      <c r="AX55" s="77">
        <f>'SO 02 - Úsek 2 - Americká...'!J35</f>
        <v>0</v>
      </c>
      <c r="AY55" s="77">
        <f>'SO 02 - Úsek 2 - Americká...'!J36</f>
        <v>0</v>
      </c>
      <c r="AZ55" s="77">
        <f>'SO 02 - Úsek 2 - Americká...'!F33</f>
        <v>0</v>
      </c>
      <c r="BA55" s="77">
        <f>'SO 02 - Úsek 2 - Americká...'!F34</f>
        <v>0</v>
      </c>
      <c r="BB55" s="77">
        <f>'SO 02 - Úsek 2 - Americká...'!F35</f>
        <v>0</v>
      </c>
      <c r="BC55" s="77">
        <f>'SO 02 - Úsek 2 - Americká...'!F36</f>
        <v>0</v>
      </c>
      <c r="BD55" s="79">
        <f>'SO 02 - Úsek 2 - Americká...'!F37</f>
        <v>0</v>
      </c>
      <c r="BT55" s="80" t="s">
        <v>76</v>
      </c>
      <c r="BV55" s="80" t="s">
        <v>70</v>
      </c>
      <c r="BW55" s="80" t="s">
        <v>77</v>
      </c>
      <c r="BX55" s="80" t="s">
        <v>5</v>
      </c>
      <c r="CL55" s="80" t="s">
        <v>3</v>
      </c>
      <c r="CM55" s="80" t="s">
        <v>78</v>
      </c>
    </row>
    <row r="56" spans="1:91" s="7" customFormat="1" ht="14.4" customHeight="1">
      <c r="A56" s="71" t="s">
        <v>72</v>
      </c>
      <c r="B56" s="72"/>
      <c r="C56" s="73"/>
      <c r="D56" s="293" t="s">
        <v>79</v>
      </c>
      <c r="E56" s="293"/>
      <c r="F56" s="293"/>
      <c r="G56" s="293"/>
      <c r="H56" s="293"/>
      <c r="I56" s="74"/>
      <c r="J56" s="293" t="s">
        <v>80</v>
      </c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1">
        <f>'VON - Vedlejší a ostatní ...'!J30</f>
        <v>0</v>
      </c>
      <c r="AH56" s="292"/>
      <c r="AI56" s="292"/>
      <c r="AJ56" s="292"/>
      <c r="AK56" s="292"/>
      <c r="AL56" s="292"/>
      <c r="AM56" s="292"/>
      <c r="AN56" s="291">
        <f>SUM(AG56,AT56)</f>
        <v>0</v>
      </c>
      <c r="AO56" s="292"/>
      <c r="AP56" s="292"/>
      <c r="AQ56" s="75" t="s">
        <v>75</v>
      </c>
      <c r="AR56" s="72"/>
      <c r="AS56" s="81">
        <v>0</v>
      </c>
      <c r="AT56" s="82">
        <f>ROUND(SUM(AV56:AW56),2)</f>
        <v>0</v>
      </c>
      <c r="AU56" s="83">
        <f>'VON - Vedlejší a ostatní ...'!P85</f>
        <v>0</v>
      </c>
      <c r="AV56" s="82">
        <f>'VON - Vedlejší a ostatní ...'!J33</f>
        <v>0</v>
      </c>
      <c r="AW56" s="82">
        <f>'VON - Vedlejší a ostatní ...'!J34</f>
        <v>0</v>
      </c>
      <c r="AX56" s="82">
        <f>'VON - Vedlejší a ostatní ...'!J35</f>
        <v>0</v>
      </c>
      <c r="AY56" s="82">
        <f>'VON - Vedlejší a ostatní ...'!J36</f>
        <v>0</v>
      </c>
      <c r="AZ56" s="82">
        <f>'VON - Vedlejší a ostatní ...'!F33</f>
        <v>0</v>
      </c>
      <c r="BA56" s="82">
        <f>'VON - Vedlejší a ostatní ...'!F34</f>
        <v>0</v>
      </c>
      <c r="BB56" s="82">
        <f>'VON - Vedlejší a ostatní ...'!F35</f>
        <v>0</v>
      </c>
      <c r="BC56" s="82">
        <f>'VON - Vedlejší a ostatní ...'!F36</f>
        <v>0</v>
      </c>
      <c r="BD56" s="84">
        <f>'VON - Vedlejší a ostatní ...'!F37</f>
        <v>0</v>
      </c>
      <c r="BT56" s="80" t="s">
        <v>76</v>
      </c>
      <c r="BV56" s="80" t="s">
        <v>70</v>
      </c>
      <c r="BW56" s="80" t="s">
        <v>81</v>
      </c>
      <c r="BX56" s="80" t="s">
        <v>5</v>
      </c>
      <c r="CL56" s="80" t="s">
        <v>3</v>
      </c>
      <c r="CM56" s="80" t="s">
        <v>78</v>
      </c>
    </row>
    <row r="57" spans="1:57" s="2" customFormat="1" ht="30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2" customFormat="1" ht="7" customHeight="1">
      <c r="A58" s="2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</sheetData>
  <mergeCells count="44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SO 02 - Úsek 2 - Americká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64"/>
  <sheetViews>
    <sheetView showGridLines="0" tabSelected="1" workbookViewId="0" topLeftCell="A58">
      <selection activeCell="I100" sqref="I100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>
      <c r="A1" s="85"/>
    </row>
    <row r="2" spans="12:46" s="1" customFormat="1" ht="37" customHeight="1">
      <c r="L2" s="296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77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s="1" customFormat="1" ht="25" customHeight="1">
      <c r="B4" s="20"/>
      <c r="D4" s="21" t="s">
        <v>82</v>
      </c>
      <c r="L4" s="20"/>
      <c r="M4" s="86" t="s">
        <v>11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6" t="s">
        <v>15</v>
      </c>
      <c r="L6" s="20"/>
    </row>
    <row r="7" spans="2:12" s="1" customFormat="1" ht="27" customHeight="1">
      <c r="B7" s="20"/>
      <c r="E7" s="297" t="str">
        <f>'Rekapitulace stavby'!K6</f>
        <v>K.Vary p.p.č.2730/1, 2711/1 oprava části oplocení areálu Krajské nemocnice - úsek 2 Americká ulice</v>
      </c>
      <c r="F7" s="298"/>
      <c r="G7" s="298"/>
      <c r="H7" s="298"/>
      <c r="L7" s="20"/>
    </row>
    <row r="8" spans="1:31" s="2" customFormat="1" ht="12" customHeight="1">
      <c r="A8" s="29"/>
      <c r="B8" s="30"/>
      <c r="C8" s="29"/>
      <c r="D8" s="26" t="s">
        <v>83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1.25" customHeight="1">
      <c r="A9" s="29"/>
      <c r="B9" s="30"/>
      <c r="C9" s="29"/>
      <c r="D9" s="29"/>
      <c r="E9" s="278" t="s">
        <v>84</v>
      </c>
      <c r="F9" s="299"/>
      <c r="G9" s="299"/>
      <c r="H9" s="29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 t="str">
        <f>'Rekapitulace stavby'!AN8</f>
        <v>14. 4. 2023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3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3</v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64" t="str">
        <f>'Rekapitulace stavby'!E14</f>
        <v xml:space="preserve"> </v>
      </c>
      <c r="F18" s="264"/>
      <c r="G18" s="264"/>
      <c r="H18" s="264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3</v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3</v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72" customHeight="1">
      <c r="A27" s="88"/>
      <c r="B27" s="89"/>
      <c r="C27" s="88"/>
      <c r="D27" s="88"/>
      <c r="E27" s="267" t="s">
        <v>33</v>
      </c>
      <c r="F27" s="267"/>
      <c r="G27" s="267"/>
      <c r="H27" s="26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1" t="s">
        <v>34</v>
      </c>
      <c r="E30" s="29"/>
      <c r="F30" s="29"/>
      <c r="G30" s="29"/>
      <c r="H30" s="29"/>
      <c r="I30" s="29"/>
      <c r="J30" s="63">
        <f>ROUND(J95,2)</f>
        <v>0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2" t="s">
        <v>38</v>
      </c>
      <c r="E33" s="26" t="s">
        <v>39</v>
      </c>
      <c r="F33" s="93">
        <f>ROUND((SUM(BE95:BE363)),2)</f>
        <v>0</v>
      </c>
      <c r="G33" s="29"/>
      <c r="H33" s="29"/>
      <c r="I33" s="94">
        <v>0.21</v>
      </c>
      <c r="J33" s="93">
        <f>ROUND(((SUM(BE95:BE363))*I33),2)</f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6" t="s">
        <v>40</v>
      </c>
      <c r="F34" s="93">
        <f>ROUND((SUM(BF95:BF363)),2)</f>
        <v>0</v>
      </c>
      <c r="G34" s="29"/>
      <c r="H34" s="29"/>
      <c r="I34" s="94">
        <v>0.15</v>
      </c>
      <c r="J34" s="93">
        <f>ROUND(((SUM(BF95:BF363))*I34),2)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6" t="s">
        <v>41</v>
      </c>
      <c r="F35" s="93">
        <f>ROUND((SUM(BG95:BG363)),2)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6" t="s">
        <v>42</v>
      </c>
      <c r="F36" s="93">
        <f>ROUND((SUM(BH95:BH363)),2)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26" t="s">
        <v>43</v>
      </c>
      <c r="F37" s="93">
        <f>ROUND((SUM(BI95:BI363)),2)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95"/>
      <c r="D39" s="96" t="s">
        <v>44</v>
      </c>
      <c r="E39" s="52"/>
      <c r="F39" s="52"/>
      <c r="G39" s="97" t="s">
        <v>45</v>
      </c>
      <c r="H39" s="98" t="s">
        <v>46</v>
      </c>
      <c r="I39" s="52"/>
      <c r="J39" s="99">
        <f>SUM(J30:J37)</f>
        <v>0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85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27" customHeight="1">
      <c r="A48" s="29"/>
      <c r="B48" s="30"/>
      <c r="C48" s="29"/>
      <c r="D48" s="29"/>
      <c r="E48" s="297" t="str">
        <f>E7</f>
        <v>K.Vary p.p.č.2730/1, 2711/1 oprava části oplocení areálu Krajské nemocnice - úsek 2 Americká ulice</v>
      </c>
      <c r="F48" s="298"/>
      <c r="G48" s="298"/>
      <c r="H48" s="29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29"/>
      <c r="B49" s="30"/>
      <c r="C49" s="26" t="s">
        <v>83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31.25" customHeight="1">
      <c r="A50" s="29"/>
      <c r="B50" s="30"/>
      <c r="C50" s="29"/>
      <c r="D50" s="29"/>
      <c r="E50" s="278" t="str">
        <f>E9</f>
        <v>SO 02 - Úsek 2 - Americká ul. od křižovatky s ul. Bezručova na roh pozemku u výjezd.brány z parkoviště</v>
      </c>
      <c r="F50" s="299"/>
      <c r="G50" s="299"/>
      <c r="H50" s="29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2" customHeight="1">
      <c r="A52" s="29"/>
      <c r="B52" s="30"/>
      <c r="C52" s="26" t="s">
        <v>18</v>
      </c>
      <c r="D52" s="29"/>
      <c r="E52" s="29"/>
      <c r="F52" s="24" t="str">
        <f>F12</f>
        <v>Karlovy Vary</v>
      </c>
      <c r="G52" s="29"/>
      <c r="H52" s="29"/>
      <c r="I52" s="26" t="s">
        <v>20</v>
      </c>
      <c r="J52" s="47" t="str">
        <f>IF(J12="","",J12)</f>
        <v>14. 4. 2023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65" customHeight="1">
      <c r="A54" s="29"/>
      <c r="B54" s="30"/>
      <c r="C54" s="26" t="s">
        <v>22</v>
      </c>
      <c r="D54" s="29"/>
      <c r="E54" s="29"/>
      <c r="F54" s="24" t="str">
        <f>E15</f>
        <v>Karlovarská krajská nemocnice a.s. K.Vary</v>
      </c>
      <c r="G54" s="29"/>
      <c r="H54" s="29"/>
      <c r="I54" s="26" t="s">
        <v>28</v>
      </c>
      <c r="J54" s="27" t="str">
        <f>E21</f>
        <v>Ing. Miloš Trnka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15.6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31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29.25" customHeight="1">
      <c r="A57" s="29"/>
      <c r="B57" s="30"/>
      <c r="C57" s="101" t="s">
        <v>86</v>
      </c>
      <c r="D57" s="95"/>
      <c r="E57" s="95"/>
      <c r="F57" s="95"/>
      <c r="G57" s="95"/>
      <c r="H57" s="95"/>
      <c r="I57" s="95"/>
      <c r="J57" s="102" t="s">
        <v>87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75" customHeight="1">
      <c r="A59" s="29"/>
      <c r="B59" s="30"/>
      <c r="C59" s="103" t="s">
        <v>66</v>
      </c>
      <c r="D59" s="29"/>
      <c r="E59" s="29"/>
      <c r="F59" s="29"/>
      <c r="G59" s="29"/>
      <c r="H59" s="29"/>
      <c r="I59" s="29"/>
      <c r="J59" s="63">
        <f>J95</f>
        <v>0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88</v>
      </c>
    </row>
    <row r="60" spans="2:12" s="9" customFormat="1" ht="25" customHeight="1">
      <c r="B60" s="104"/>
      <c r="D60" s="105" t="s">
        <v>89</v>
      </c>
      <c r="E60" s="106"/>
      <c r="F60" s="106"/>
      <c r="G60" s="106"/>
      <c r="H60" s="106"/>
      <c r="I60" s="106"/>
      <c r="J60" s="107">
        <f>J96</f>
        <v>0</v>
      </c>
      <c r="L60" s="104"/>
    </row>
    <row r="61" spans="2:12" s="10" customFormat="1" ht="19.9" customHeight="1">
      <c r="B61" s="108"/>
      <c r="D61" s="109" t="s">
        <v>90</v>
      </c>
      <c r="E61" s="110"/>
      <c r="F61" s="110"/>
      <c r="G61" s="110"/>
      <c r="H61" s="110"/>
      <c r="I61" s="110"/>
      <c r="J61" s="111">
        <f>J97</f>
        <v>0</v>
      </c>
      <c r="L61" s="108"/>
    </row>
    <row r="62" spans="2:12" s="10" customFormat="1" ht="19.9" customHeight="1">
      <c r="B62" s="108"/>
      <c r="D62" s="109" t="s">
        <v>91</v>
      </c>
      <c r="E62" s="110"/>
      <c r="F62" s="110"/>
      <c r="G62" s="110"/>
      <c r="H62" s="110"/>
      <c r="I62" s="110"/>
      <c r="J62" s="111">
        <f>J133</f>
        <v>0</v>
      </c>
      <c r="L62" s="108"/>
    </row>
    <row r="63" spans="2:12" s="10" customFormat="1" ht="19.9" customHeight="1">
      <c r="B63" s="108"/>
      <c r="D63" s="109" t="s">
        <v>92</v>
      </c>
      <c r="E63" s="110"/>
      <c r="F63" s="110"/>
      <c r="G63" s="110"/>
      <c r="H63" s="110"/>
      <c r="I63" s="110"/>
      <c r="J63" s="111">
        <f>J151</f>
        <v>0</v>
      </c>
      <c r="L63" s="108"/>
    </row>
    <row r="64" spans="2:12" s="10" customFormat="1" ht="19.9" customHeight="1">
      <c r="B64" s="108"/>
      <c r="D64" s="109" t="s">
        <v>93</v>
      </c>
      <c r="E64" s="110"/>
      <c r="F64" s="110"/>
      <c r="G64" s="110"/>
      <c r="H64" s="110"/>
      <c r="I64" s="110"/>
      <c r="J64" s="111">
        <f>J177</f>
        <v>0</v>
      </c>
      <c r="L64" s="108"/>
    </row>
    <row r="65" spans="2:12" s="10" customFormat="1" ht="19.9" customHeight="1">
      <c r="B65" s="108"/>
      <c r="D65" s="109" t="s">
        <v>94</v>
      </c>
      <c r="E65" s="110"/>
      <c r="F65" s="110"/>
      <c r="G65" s="110"/>
      <c r="H65" s="110"/>
      <c r="I65" s="110"/>
      <c r="J65" s="111">
        <f>J183</f>
        <v>0</v>
      </c>
      <c r="L65" s="108"/>
    </row>
    <row r="66" spans="2:12" s="10" customFormat="1" ht="19.9" customHeight="1">
      <c r="B66" s="108"/>
      <c r="D66" s="109" t="s">
        <v>95</v>
      </c>
      <c r="E66" s="110"/>
      <c r="F66" s="110"/>
      <c r="G66" s="110"/>
      <c r="H66" s="110"/>
      <c r="I66" s="110"/>
      <c r="J66" s="111">
        <f>J205</f>
        <v>0</v>
      </c>
      <c r="L66" s="108"/>
    </row>
    <row r="67" spans="2:12" s="10" customFormat="1" ht="14.9" customHeight="1">
      <c r="B67" s="108"/>
      <c r="D67" s="109" t="s">
        <v>96</v>
      </c>
      <c r="E67" s="110"/>
      <c r="F67" s="110"/>
      <c r="G67" s="110"/>
      <c r="H67" s="110"/>
      <c r="I67" s="110"/>
      <c r="J67" s="111">
        <f>J206</f>
        <v>0</v>
      </c>
      <c r="L67" s="108"/>
    </row>
    <row r="68" spans="2:12" s="10" customFormat="1" ht="14.9" customHeight="1">
      <c r="B68" s="108"/>
      <c r="D68" s="109" t="s">
        <v>97</v>
      </c>
      <c r="E68" s="110"/>
      <c r="F68" s="110"/>
      <c r="G68" s="110"/>
      <c r="H68" s="110"/>
      <c r="I68" s="110"/>
      <c r="J68" s="111">
        <f>J239</f>
        <v>0</v>
      </c>
      <c r="L68" s="108"/>
    </row>
    <row r="69" spans="2:12" s="10" customFormat="1" ht="19.9" customHeight="1">
      <c r="B69" s="108"/>
      <c r="D69" s="109" t="s">
        <v>98</v>
      </c>
      <c r="E69" s="110"/>
      <c r="F69" s="110"/>
      <c r="G69" s="110"/>
      <c r="H69" s="110"/>
      <c r="I69" s="110"/>
      <c r="J69" s="111">
        <f>J276</f>
        <v>0</v>
      </c>
      <c r="L69" s="108"/>
    </row>
    <row r="70" spans="2:12" s="10" customFormat="1" ht="19.9" customHeight="1">
      <c r="B70" s="108"/>
      <c r="D70" s="109" t="s">
        <v>99</v>
      </c>
      <c r="E70" s="110"/>
      <c r="F70" s="110"/>
      <c r="G70" s="110"/>
      <c r="H70" s="110"/>
      <c r="I70" s="110"/>
      <c r="J70" s="111">
        <f>J319</f>
        <v>0</v>
      </c>
      <c r="L70" s="108"/>
    </row>
    <row r="71" spans="2:12" s="9" customFormat="1" ht="25" customHeight="1">
      <c r="B71" s="104"/>
      <c r="D71" s="105" t="s">
        <v>100</v>
      </c>
      <c r="E71" s="106"/>
      <c r="F71" s="106"/>
      <c r="G71" s="106"/>
      <c r="H71" s="106"/>
      <c r="I71" s="106"/>
      <c r="J71" s="107">
        <f>J323</f>
        <v>0</v>
      </c>
      <c r="L71" s="104"/>
    </row>
    <row r="72" spans="2:12" s="10" customFormat="1" ht="19.9" customHeight="1">
      <c r="B72" s="108"/>
      <c r="D72" s="109" t="s">
        <v>101</v>
      </c>
      <c r="E72" s="110"/>
      <c r="F72" s="110"/>
      <c r="G72" s="110"/>
      <c r="H72" s="110"/>
      <c r="I72" s="110"/>
      <c r="J72" s="111">
        <f>J324</f>
        <v>0</v>
      </c>
      <c r="L72" s="108"/>
    </row>
    <row r="73" spans="2:12" s="10" customFormat="1" ht="19.9" customHeight="1">
      <c r="B73" s="108"/>
      <c r="D73" s="109" t="s">
        <v>102</v>
      </c>
      <c r="E73" s="110"/>
      <c r="F73" s="110"/>
      <c r="G73" s="110"/>
      <c r="H73" s="110"/>
      <c r="I73" s="110"/>
      <c r="J73" s="111">
        <f>J340</f>
        <v>0</v>
      </c>
      <c r="L73" s="108"/>
    </row>
    <row r="74" spans="2:12" s="10" customFormat="1" ht="19.9" customHeight="1">
      <c r="B74" s="108"/>
      <c r="D74" s="109" t="s">
        <v>103</v>
      </c>
      <c r="E74" s="110"/>
      <c r="F74" s="110"/>
      <c r="G74" s="110"/>
      <c r="H74" s="110"/>
      <c r="I74" s="110"/>
      <c r="J74" s="111">
        <f>J352</f>
        <v>0</v>
      </c>
      <c r="L74" s="108"/>
    </row>
    <row r="75" spans="2:12" s="9" customFormat="1" ht="25" customHeight="1">
      <c r="B75" s="104"/>
      <c r="D75" s="105" t="s">
        <v>104</v>
      </c>
      <c r="E75" s="106"/>
      <c r="F75" s="106"/>
      <c r="G75" s="106"/>
      <c r="H75" s="106"/>
      <c r="I75" s="106"/>
      <c r="J75" s="107">
        <f>J358</f>
        <v>0</v>
      </c>
      <c r="L75" s="104"/>
    </row>
    <row r="76" spans="1:31" s="2" customFormat="1" ht="21.75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7" customHeight="1">
      <c r="A77" s="2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" customHeight="1">
      <c r="A81" s="29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" customHeight="1">
      <c r="A82" s="29"/>
      <c r="B82" s="30"/>
      <c r="C82" s="21" t="s">
        <v>105</v>
      </c>
      <c r="D82" s="29"/>
      <c r="E82" s="29"/>
      <c r="F82" s="29"/>
      <c r="G82" s="29"/>
      <c r="H82" s="29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15</v>
      </c>
      <c r="D84" s="29"/>
      <c r="E84" s="29"/>
      <c r="F84" s="29"/>
      <c r="G84" s="29"/>
      <c r="H84" s="29"/>
      <c r="I84" s="29"/>
      <c r="J84" s="29"/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7" customHeight="1">
      <c r="A85" s="29"/>
      <c r="B85" s="30"/>
      <c r="C85" s="29"/>
      <c r="D85" s="29"/>
      <c r="E85" s="297" t="str">
        <f>E7</f>
        <v>K.Vary p.p.č.2730/1, 2711/1 oprava části oplocení areálu Krajské nemocnice - úsek 2 Americká ulice</v>
      </c>
      <c r="F85" s="298"/>
      <c r="G85" s="298"/>
      <c r="H85" s="298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83</v>
      </c>
      <c r="D86" s="29"/>
      <c r="E86" s="29"/>
      <c r="F86" s="29"/>
      <c r="G86" s="29"/>
      <c r="H86" s="29"/>
      <c r="I86" s="29"/>
      <c r="J86" s="29"/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1.25" customHeight="1">
      <c r="A87" s="29"/>
      <c r="B87" s="30"/>
      <c r="C87" s="29"/>
      <c r="D87" s="29"/>
      <c r="E87" s="278" t="str">
        <f>E9</f>
        <v>SO 02 - Úsek 2 - Americká ul. od křižovatky s ul. Bezručova na roh pozemku u výjezd.brány z parkoviště</v>
      </c>
      <c r="F87" s="299"/>
      <c r="G87" s="299"/>
      <c r="H87" s="299"/>
      <c r="I87" s="29"/>
      <c r="J87" s="29"/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Karlovy Vary</v>
      </c>
      <c r="G89" s="29"/>
      <c r="H89" s="29"/>
      <c r="I89" s="26" t="s">
        <v>20</v>
      </c>
      <c r="J89" s="47" t="str">
        <f>IF(J12="","",J12)</f>
        <v>14. 4. 2023</v>
      </c>
      <c r="K89" s="29"/>
      <c r="L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65" customHeight="1">
      <c r="A91" s="29"/>
      <c r="B91" s="30"/>
      <c r="C91" s="26" t="s">
        <v>22</v>
      </c>
      <c r="D91" s="29"/>
      <c r="E91" s="29"/>
      <c r="F91" s="24" t="str">
        <f>E15</f>
        <v>Karlovarská krajská nemocnice a.s. K.Vary</v>
      </c>
      <c r="G91" s="29"/>
      <c r="H91" s="29"/>
      <c r="I91" s="26" t="s">
        <v>28</v>
      </c>
      <c r="J91" s="27" t="str">
        <f>E21</f>
        <v>Ing. Miloš Trnka</v>
      </c>
      <c r="K91" s="29"/>
      <c r="L91" s="87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65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 xml:space="preserve"> </v>
      </c>
      <c r="K92" s="29"/>
      <c r="L92" s="87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87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1" customFormat="1" ht="29.25" customHeight="1">
      <c r="A94" s="112"/>
      <c r="B94" s="113"/>
      <c r="C94" s="114" t="s">
        <v>106</v>
      </c>
      <c r="D94" s="115" t="s">
        <v>53</v>
      </c>
      <c r="E94" s="115" t="s">
        <v>49</v>
      </c>
      <c r="F94" s="115" t="s">
        <v>50</v>
      </c>
      <c r="G94" s="115" t="s">
        <v>107</v>
      </c>
      <c r="H94" s="115" t="s">
        <v>108</v>
      </c>
      <c r="I94" s="115" t="s">
        <v>109</v>
      </c>
      <c r="J94" s="115" t="s">
        <v>87</v>
      </c>
      <c r="K94" s="116" t="s">
        <v>110</v>
      </c>
      <c r="L94" s="117"/>
      <c r="M94" s="54" t="s">
        <v>3</v>
      </c>
      <c r="N94" s="55" t="s">
        <v>38</v>
      </c>
      <c r="O94" s="55" t="s">
        <v>111</v>
      </c>
      <c r="P94" s="55" t="s">
        <v>112</v>
      </c>
      <c r="Q94" s="55" t="s">
        <v>113</v>
      </c>
      <c r="R94" s="55" t="s">
        <v>114</v>
      </c>
      <c r="S94" s="55" t="s">
        <v>115</v>
      </c>
      <c r="T94" s="56" t="s">
        <v>116</v>
      </c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</row>
    <row r="95" spans="1:63" s="2" customFormat="1" ht="22.75" customHeight="1">
      <c r="A95" s="29"/>
      <c r="B95" s="30"/>
      <c r="C95" s="61" t="s">
        <v>117</v>
      </c>
      <c r="D95" s="29"/>
      <c r="E95" s="29"/>
      <c r="F95" s="29"/>
      <c r="G95" s="29"/>
      <c r="H95" s="29"/>
      <c r="I95" s="29"/>
      <c r="J95" s="118">
        <f>BK95</f>
        <v>0</v>
      </c>
      <c r="K95" s="29"/>
      <c r="L95" s="30"/>
      <c r="M95" s="57"/>
      <c r="N95" s="48"/>
      <c r="O95" s="58"/>
      <c r="P95" s="119">
        <f>P96+P323+P358</f>
        <v>394.25845699999996</v>
      </c>
      <c r="Q95" s="58"/>
      <c r="R95" s="119">
        <f>R96+R323+R358</f>
        <v>26.256513270000003</v>
      </c>
      <c r="S95" s="58"/>
      <c r="T95" s="120">
        <f>T96+T323+T358</f>
        <v>29.4794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T95" s="17" t="s">
        <v>67</v>
      </c>
      <c r="AU95" s="17" t="s">
        <v>88</v>
      </c>
      <c r="BK95" s="121">
        <f>BK96+BK323+BK358</f>
        <v>0</v>
      </c>
    </row>
    <row r="96" spans="2:63" s="12" customFormat="1" ht="25.9" customHeight="1">
      <c r="B96" s="122"/>
      <c r="D96" s="123" t="s">
        <v>67</v>
      </c>
      <c r="E96" s="124" t="s">
        <v>118</v>
      </c>
      <c r="F96" s="124" t="s">
        <v>119</v>
      </c>
      <c r="J96" s="125">
        <f>BK96</f>
        <v>0</v>
      </c>
      <c r="L96" s="122"/>
      <c r="M96" s="126"/>
      <c r="N96" s="127"/>
      <c r="O96" s="127"/>
      <c r="P96" s="128">
        <f>P97+P133+P151+P177+P183+P205+P276+P319</f>
        <v>383.74163899999996</v>
      </c>
      <c r="Q96" s="127"/>
      <c r="R96" s="128">
        <f>R97+R133+R151+R177+R183+R205+R276+R319</f>
        <v>26.18817277</v>
      </c>
      <c r="S96" s="127"/>
      <c r="T96" s="129">
        <f>T97+T133+T151+T177+T183+T205+T276+T319</f>
        <v>29.4794</v>
      </c>
      <c r="AR96" s="123" t="s">
        <v>76</v>
      </c>
      <c r="AT96" s="130" t="s">
        <v>67</v>
      </c>
      <c r="AU96" s="130" t="s">
        <v>68</v>
      </c>
      <c r="AY96" s="123" t="s">
        <v>120</v>
      </c>
      <c r="BK96" s="131">
        <f>BK97+BK133+BK151+BK177+BK183+BK205+BK276+BK319</f>
        <v>0</v>
      </c>
    </row>
    <row r="97" spans="2:63" s="12" customFormat="1" ht="22.75" customHeight="1">
      <c r="B97" s="122"/>
      <c r="D97" s="123" t="s">
        <v>67</v>
      </c>
      <c r="E97" s="132" t="s">
        <v>76</v>
      </c>
      <c r="F97" s="132" t="s">
        <v>121</v>
      </c>
      <c r="J97" s="133">
        <f>BK97</f>
        <v>0</v>
      </c>
      <c r="L97" s="122"/>
      <c r="M97" s="126"/>
      <c r="N97" s="127"/>
      <c r="O97" s="127"/>
      <c r="P97" s="128">
        <f>SUM(P98:P132)</f>
        <v>22.056408</v>
      </c>
      <c r="Q97" s="127"/>
      <c r="R97" s="128">
        <f>SUM(R98:R132)</f>
        <v>0</v>
      </c>
      <c r="S97" s="127"/>
      <c r="T97" s="129">
        <f>SUM(T98:T132)</f>
        <v>9.68136</v>
      </c>
      <c r="AR97" s="123" t="s">
        <v>76</v>
      </c>
      <c r="AT97" s="130" t="s">
        <v>67</v>
      </c>
      <c r="AU97" s="130" t="s">
        <v>76</v>
      </c>
      <c r="AY97" s="123" t="s">
        <v>120</v>
      </c>
      <c r="BK97" s="131">
        <f>SUM(BK98:BK132)</f>
        <v>0</v>
      </c>
    </row>
    <row r="98" spans="1:65" s="2" customFormat="1" ht="22.25" customHeight="1">
      <c r="A98" s="29"/>
      <c r="B98" s="134"/>
      <c r="C98" s="135" t="s">
        <v>76</v>
      </c>
      <c r="D98" s="135" t="s">
        <v>122</v>
      </c>
      <c r="E98" s="136" t="s">
        <v>123</v>
      </c>
      <c r="F98" s="137" t="s">
        <v>124</v>
      </c>
      <c r="G98" s="138" t="s">
        <v>125</v>
      </c>
      <c r="H98" s="139">
        <v>37.236</v>
      </c>
      <c r="I98" s="308"/>
      <c r="J98" s="140">
        <f>ROUND(I98*H98,2)</f>
        <v>0</v>
      </c>
      <c r="K98" s="137" t="s">
        <v>126</v>
      </c>
      <c r="L98" s="30"/>
      <c r="M98" s="141" t="s">
        <v>3</v>
      </c>
      <c r="N98" s="142" t="s">
        <v>39</v>
      </c>
      <c r="O98" s="143">
        <v>0.272</v>
      </c>
      <c r="P98" s="143">
        <f>O98*H98</f>
        <v>10.128192</v>
      </c>
      <c r="Q98" s="143">
        <v>0</v>
      </c>
      <c r="R98" s="143">
        <f>Q98*H98</f>
        <v>0</v>
      </c>
      <c r="S98" s="143">
        <v>0.26</v>
      </c>
      <c r="T98" s="144">
        <f>S98*H98</f>
        <v>9.68136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127</v>
      </c>
      <c r="AT98" s="145" t="s">
        <v>122</v>
      </c>
      <c r="AU98" s="145" t="s">
        <v>78</v>
      </c>
      <c r="AY98" s="17" t="s">
        <v>120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76</v>
      </c>
      <c r="BK98" s="146">
        <f>ROUND(I98*H98,2)</f>
        <v>0</v>
      </c>
      <c r="BL98" s="17" t="s">
        <v>127</v>
      </c>
      <c r="BM98" s="145" t="s">
        <v>128</v>
      </c>
    </row>
    <row r="99" spans="1:47" s="2" customFormat="1" ht="27">
      <c r="A99" s="29"/>
      <c r="B99" s="30"/>
      <c r="C99" s="29"/>
      <c r="D99" s="147" t="s">
        <v>129</v>
      </c>
      <c r="E99" s="29"/>
      <c r="F99" s="148" t="s">
        <v>130</v>
      </c>
      <c r="G99" s="29"/>
      <c r="H99" s="29"/>
      <c r="I99" s="29"/>
      <c r="J99" s="29"/>
      <c r="K99" s="29"/>
      <c r="L99" s="30"/>
      <c r="M99" s="149"/>
      <c r="N99" s="150"/>
      <c r="O99" s="50"/>
      <c r="P99" s="50"/>
      <c r="Q99" s="50"/>
      <c r="R99" s="50"/>
      <c r="S99" s="50"/>
      <c r="T99" s="5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T99" s="17" t="s">
        <v>129</v>
      </c>
      <c r="AU99" s="17" t="s">
        <v>78</v>
      </c>
    </row>
    <row r="100" spans="1:47" s="2" customFormat="1" ht="10">
      <c r="A100" s="29"/>
      <c r="B100" s="30"/>
      <c r="C100" s="29"/>
      <c r="D100" s="151" t="s">
        <v>131</v>
      </c>
      <c r="E100" s="29"/>
      <c r="F100" s="152" t="s">
        <v>132</v>
      </c>
      <c r="G100" s="29"/>
      <c r="H100" s="29"/>
      <c r="I100" s="29"/>
      <c r="J100" s="29"/>
      <c r="K100" s="29"/>
      <c r="L100" s="30"/>
      <c r="M100" s="149"/>
      <c r="N100" s="150"/>
      <c r="O100" s="50"/>
      <c r="P100" s="50"/>
      <c r="Q100" s="50"/>
      <c r="R100" s="50"/>
      <c r="S100" s="50"/>
      <c r="T100" s="51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T100" s="17" t="s">
        <v>131</v>
      </c>
      <c r="AU100" s="17" t="s">
        <v>78</v>
      </c>
    </row>
    <row r="101" spans="2:51" s="13" customFormat="1" ht="10">
      <c r="B101" s="153"/>
      <c r="D101" s="147" t="s">
        <v>133</v>
      </c>
      <c r="E101" s="154" t="s">
        <v>3</v>
      </c>
      <c r="F101" s="155" t="s">
        <v>134</v>
      </c>
      <c r="H101" s="154" t="s">
        <v>3</v>
      </c>
      <c r="L101" s="153"/>
      <c r="M101" s="156"/>
      <c r="N101" s="157"/>
      <c r="O101" s="157"/>
      <c r="P101" s="157"/>
      <c r="Q101" s="157"/>
      <c r="R101" s="157"/>
      <c r="S101" s="157"/>
      <c r="T101" s="158"/>
      <c r="AT101" s="154" t="s">
        <v>133</v>
      </c>
      <c r="AU101" s="154" t="s">
        <v>78</v>
      </c>
      <c r="AV101" s="13" t="s">
        <v>76</v>
      </c>
      <c r="AW101" s="13" t="s">
        <v>30</v>
      </c>
      <c r="AX101" s="13" t="s">
        <v>68</v>
      </c>
      <c r="AY101" s="154" t="s">
        <v>120</v>
      </c>
    </row>
    <row r="102" spans="2:51" s="14" customFormat="1" ht="10">
      <c r="B102" s="159"/>
      <c r="D102" s="147" t="s">
        <v>133</v>
      </c>
      <c r="E102" s="160" t="s">
        <v>3</v>
      </c>
      <c r="F102" s="161" t="s">
        <v>135</v>
      </c>
      <c r="H102" s="162">
        <v>37.236</v>
      </c>
      <c r="L102" s="159"/>
      <c r="M102" s="163"/>
      <c r="N102" s="164"/>
      <c r="O102" s="164"/>
      <c r="P102" s="164"/>
      <c r="Q102" s="164"/>
      <c r="R102" s="164"/>
      <c r="S102" s="164"/>
      <c r="T102" s="165"/>
      <c r="AT102" s="160" t="s">
        <v>133</v>
      </c>
      <c r="AU102" s="160" t="s">
        <v>78</v>
      </c>
      <c r="AV102" s="14" t="s">
        <v>78</v>
      </c>
      <c r="AW102" s="14" t="s">
        <v>30</v>
      </c>
      <c r="AX102" s="14" t="s">
        <v>68</v>
      </c>
      <c r="AY102" s="160" t="s">
        <v>120</v>
      </c>
    </row>
    <row r="103" spans="1:65" s="2" customFormat="1" ht="34.75" customHeight="1">
      <c r="A103" s="29"/>
      <c r="B103" s="134"/>
      <c r="C103" s="135" t="s">
        <v>78</v>
      </c>
      <c r="D103" s="135" t="s">
        <v>122</v>
      </c>
      <c r="E103" s="136" t="s">
        <v>136</v>
      </c>
      <c r="F103" s="137" t="s">
        <v>137</v>
      </c>
      <c r="G103" s="138" t="s">
        <v>125</v>
      </c>
      <c r="H103" s="139">
        <v>21.03</v>
      </c>
      <c r="I103" s="308"/>
      <c r="J103" s="140">
        <f>ROUND(I103*H103,2)</f>
        <v>0</v>
      </c>
      <c r="K103" s="137" t="s">
        <v>126</v>
      </c>
      <c r="L103" s="30"/>
      <c r="M103" s="141" t="s">
        <v>3</v>
      </c>
      <c r="N103" s="142" t="s">
        <v>39</v>
      </c>
      <c r="O103" s="143">
        <v>0.258</v>
      </c>
      <c r="P103" s="143">
        <f>O103*H103</f>
        <v>5.42574</v>
      </c>
      <c r="Q103" s="143">
        <v>0</v>
      </c>
      <c r="R103" s="143">
        <f>Q103*H103</f>
        <v>0</v>
      </c>
      <c r="S103" s="143">
        <v>0</v>
      </c>
      <c r="T103" s="144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127</v>
      </c>
      <c r="AT103" s="145" t="s">
        <v>122</v>
      </c>
      <c r="AU103" s="145" t="s">
        <v>78</v>
      </c>
      <c r="AY103" s="17" t="s">
        <v>120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76</v>
      </c>
      <c r="BK103" s="146">
        <f>ROUND(I103*H103,2)</f>
        <v>0</v>
      </c>
      <c r="BL103" s="17" t="s">
        <v>127</v>
      </c>
      <c r="BM103" s="145" t="s">
        <v>138</v>
      </c>
    </row>
    <row r="104" spans="1:47" s="2" customFormat="1" ht="27">
      <c r="A104" s="29"/>
      <c r="B104" s="30"/>
      <c r="C104" s="29"/>
      <c r="D104" s="147" t="s">
        <v>129</v>
      </c>
      <c r="E104" s="29"/>
      <c r="F104" s="148" t="s">
        <v>139</v>
      </c>
      <c r="G104" s="29"/>
      <c r="H104" s="29"/>
      <c r="I104" s="29"/>
      <c r="J104" s="29"/>
      <c r="K104" s="29"/>
      <c r="L104" s="30"/>
      <c r="M104" s="149"/>
      <c r="N104" s="150"/>
      <c r="O104" s="50"/>
      <c r="P104" s="50"/>
      <c r="Q104" s="50"/>
      <c r="R104" s="50"/>
      <c r="S104" s="50"/>
      <c r="T104" s="51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T104" s="17" t="s">
        <v>129</v>
      </c>
      <c r="AU104" s="17" t="s">
        <v>78</v>
      </c>
    </row>
    <row r="105" spans="1:47" s="2" customFormat="1" ht="10">
      <c r="A105" s="29"/>
      <c r="B105" s="30"/>
      <c r="C105" s="29"/>
      <c r="D105" s="151" t="s">
        <v>131</v>
      </c>
      <c r="E105" s="29"/>
      <c r="F105" s="152" t="s">
        <v>140</v>
      </c>
      <c r="G105" s="29"/>
      <c r="H105" s="29"/>
      <c r="I105" s="29"/>
      <c r="J105" s="29"/>
      <c r="K105" s="29"/>
      <c r="L105" s="30"/>
      <c r="M105" s="149"/>
      <c r="N105" s="150"/>
      <c r="O105" s="50"/>
      <c r="P105" s="50"/>
      <c r="Q105" s="50"/>
      <c r="R105" s="50"/>
      <c r="S105" s="50"/>
      <c r="T105" s="5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T105" s="17" t="s">
        <v>131</v>
      </c>
      <c r="AU105" s="17" t="s">
        <v>78</v>
      </c>
    </row>
    <row r="106" spans="2:51" s="13" customFormat="1" ht="10">
      <c r="B106" s="153"/>
      <c r="D106" s="147" t="s">
        <v>133</v>
      </c>
      <c r="E106" s="154" t="s">
        <v>3</v>
      </c>
      <c r="F106" s="155" t="s">
        <v>141</v>
      </c>
      <c r="H106" s="154" t="s">
        <v>3</v>
      </c>
      <c r="L106" s="153"/>
      <c r="M106" s="156"/>
      <c r="N106" s="157"/>
      <c r="O106" s="157"/>
      <c r="P106" s="157"/>
      <c r="Q106" s="157"/>
      <c r="R106" s="157"/>
      <c r="S106" s="157"/>
      <c r="T106" s="158"/>
      <c r="AT106" s="154" t="s">
        <v>133</v>
      </c>
      <c r="AU106" s="154" t="s">
        <v>78</v>
      </c>
      <c r="AV106" s="13" t="s">
        <v>76</v>
      </c>
      <c r="AW106" s="13" t="s">
        <v>30</v>
      </c>
      <c r="AX106" s="13" t="s">
        <v>68</v>
      </c>
      <c r="AY106" s="154" t="s">
        <v>120</v>
      </c>
    </row>
    <row r="107" spans="2:51" s="14" customFormat="1" ht="10">
      <c r="B107" s="159"/>
      <c r="D107" s="147" t="s">
        <v>133</v>
      </c>
      <c r="E107" s="160" t="s">
        <v>3</v>
      </c>
      <c r="F107" s="161" t="s">
        <v>142</v>
      </c>
      <c r="H107" s="162">
        <v>21.03</v>
      </c>
      <c r="L107" s="159"/>
      <c r="M107" s="163"/>
      <c r="N107" s="164"/>
      <c r="O107" s="164"/>
      <c r="P107" s="164"/>
      <c r="Q107" s="164"/>
      <c r="R107" s="164"/>
      <c r="S107" s="164"/>
      <c r="T107" s="165"/>
      <c r="AT107" s="160" t="s">
        <v>133</v>
      </c>
      <c r="AU107" s="160" t="s">
        <v>78</v>
      </c>
      <c r="AV107" s="14" t="s">
        <v>78</v>
      </c>
      <c r="AW107" s="14" t="s">
        <v>30</v>
      </c>
      <c r="AX107" s="14" t="s">
        <v>68</v>
      </c>
      <c r="AY107" s="160" t="s">
        <v>120</v>
      </c>
    </row>
    <row r="108" spans="1:65" s="2" customFormat="1" ht="22.25" customHeight="1">
      <c r="A108" s="29"/>
      <c r="B108" s="134"/>
      <c r="C108" s="135" t="s">
        <v>143</v>
      </c>
      <c r="D108" s="135" t="s">
        <v>122</v>
      </c>
      <c r="E108" s="136" t="s">
        <v>144</v>
      </c>
      <c r="F108" s="137" t="s">
        <v>145</v>
      </c>
      <c r="G108" s="138" t="s">
        <v>125</v>
      </c>
      <c r="H108" s="139">
        <v>21.03</v>
      </c>
      <c r="I108" s="308"/>
      <c r="J108" s="140">
        <f>ROUND(I108*H108,2)</f>
        <v>0</v>
      </c>
      <c r="K108" s="137" t="s">
        <v>126</v>
      </c>
      <c r="L108" s="30"/>
      <c r="M108" s="141" t="s">
        <v>3</v>
      </c>
      <c r="N108" s="142" t="s">
        <v>39</v>
      </c>
      <c r="O108" s="143">
        <v>0.014</v>
      </c>
      <c r="P108" s="143">
        <f>O108*H108</f>
        <v>0.29442</v>
      </c>
      <c r="Q108" s="143">
        <v>0</v>
      </c>
      <c r="R108" s="143">
        <f>Q108*H108</f>
        <v>0</v>
      </c>
      <c r="S108" s="143">
        <v>0</v>
      </c>
      <c r="T108" s="144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127</v>
      </c>
      <c r="AT108" s="145" t="s">
        <v>122</v>
      </c>
      <c r="AU108" s="145" t="s">
        <v>78</v>
      </c>
      <c r="AY108" s="17" t="s">
        <v>120</v>
      </c>
      <c r="BE108" s="146">
        <f>IF(N108="základní",J108,0)</f>
        <v>0</v>
      </c>
      <c r="BF108" s="146">
        <f>IF(N108="snížená",J108,0)</f>
        <v>0</v>
      </c>
      <c r="BG108" s="146">
        <f>IF(N108="zákl. přenesená",J108,0)</f>
        <v>0</v>
      </c>
      <c r="BH108" s="146">
        <f>IF(N108="sníž. přenesená",J108,0)</f>
        <v>0</v>
      </c>
      <c r="BI108" s="146">
        <f>IF(N108="nulová",J108,0)</f>
        <v>0</v>
      </c>
      <c r="BJ108" s="17" t="s">
        <v>76</v>
      </c>
      <c r="BK108" s="146">
        <f>ROUND(I108*H108,2)</f>
        <v>0</v>
      </c>
      <c r="BL108" s="17" t="s">
        <v>127</v>
      </c>
      <c r="BM108" s="145" t="s">
        <v>146</v>
      </c>
    </row>
    <row r="109" spans="1:47" s="2" customFormat="1" ht="18">
      <c r="A109" s="29"/>
      <c r="B109" s="30"/>
      <c r="C109" s="29"/>
      <c r="D109" s="147" t="s">
        <v>129</v>
      </c>
      <c r="E109" s="29"/>
      <c r="F109" s="148" t="s">
        <v>147</v>
      </c>
      <c r="G109" s="29"/>
      <c r="H109" s="29"/>
      <c r="I109" s="29"/>
      <c r="J109" s="29"/>
      <c r="K109" s="29"/>
      <c r="L109" s="30"/>
      <c r="M109" s="149"/>
      <c r="N109" s="150"/>
      <c r="O109" s="50"/>
      <c r="P109" s="50"/>
      <c r="Q109" s="50"/>
      <c r="R109" s="50"/>
      <c r="S109" s="50"/>
      <c r="T109" s="51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T109" s="17" t="s">
        <v>129</v>
      </c>
      <c r="AU109" s="17" t="s">
        <v>78</v>
      </c>
    </row>
    <row r="110" spans="1:47" s="2" customFormat="1" ht="10">
      <c r="A110" s="29"/>
      <c r="B110" s="30"/>
      <c r="C110" s="29"/>
      <c r="D110" s="151" t="s">
        <v>131</v>
      </c>
      <c r="E110" s="29"/>
      <c r="F110" s="152" t="s">
        <v>148</v>
      </c>
      <c r="G110" s="29"/>
      <c r="H110" s="29"/>
      <c r="I110" s="29"/>
      <c r="J110" s="29"/>
      <c r="K110" s="29"/>
      <c r="L110" s="30"/>
      <c r="M110" s="149"/>
      <c r="N110" s="150"/>
      <c r="O110" s="50"/>
      <c r="P110" s="50"/>
      <c r="Q110" s="50"/>
      <c r="R110" s="50"/>
      <c r="S110" s="50"/>
      <c r="T110" s="51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T110" s="17" t="s">
        <v>131</v>
      </c>
      <c r="AU110" s="17" t="s">
        <v>78</v>
      </c>
    </row>
    <row r="111" spans="2:51" s="13" customFormat="1" ht="10">
      <c r="B111" s="153"/>
      <c r="D111" s="147" t="s">
        <v>133</v>
      </c>
      <c r="E111" s="154" t="s">
        <v>3</v>
      </c>
      <c r="F111" s="155" t="s">
        <v>141</v>
      </c>
      <c r="H111" s="154" t="s">
        <v>3</v>
      </c>
      <c r="L111" s="153"/>
      <c r="M111" s="156"/>
      <c r="N111" s="157"/>
      <c r="O111" s="157"/>
      <c r="P111" s="157"/>
      <c r="Q111" s="157"/>
      <c r="R111" s="157"/>
      <c r="S111" s="157"/>
      <c r="T111" s="158"/>
      <c r="AT111" s="154" t="s">
        <v>133</v>
      </c>
      <c r="AU111" s="154" t="s">
        <v>78</v>
      </c>
      <c r="AV111" s="13" t="s">
        <v>76</v>
      </c>
      <c r="AW111" s="13" t="s">
        <v>30</v>
      </c>
      <c r="AX111" s="13" t="s">
        <v>68</v>
      </c>
      <c r="AY111" s="154" t="s">
        <v>120</v>
      </c>
    </row>
    <row r="112" spans="2:51" s="14" customFormat="1" ht="10">
      <c r="B112" s="159"/>
      <c r="D112" s="147" t="s">
        <v>133</v>
      </c>
      <c r="E112" s="160" t="s">
        <v>3</v>
      </c>
      <c r="F112" s="161" t="s">
        <v>142</v>
      </c>
      <c r="H112" s="162">
        <v>21.03</v>
      </c>
      <c r="L112" s="159"/>
      <c r="M112" s="163"/>
      <c r="N112" s="164"/>
      <c r="O112" s="164"/>
      <c r="P112" s="164"/>
      <c r="Q112" s="164"/>
      <c r="R112" s="164"/>
      <c r="S112" s="164"/>
      <c r="T112" s="165"/>
      <c r="AT112" s="160" t="s">
        <v>133</v>
      </c>
      <c r="AU112" s="160" t="s">
        <v>78</v>
      </c>
      <c r="AV112" s="14" t="s">
        <v>78</v>
      </c>
      <c r="AW112" s="14" t="s">
        <v>30</v>
      </c>
      <c r="AX112" s="14" t="s">
        <v>68</v>
      </c>
      <c r="AY112" s="160" t="s">
        <v>120</v>
      </c>
    </row>
    <row r="113" spans="1:65" s="2" customFormat="1" ht="30" customHeight="1">
      <c r="A113" s="29"/>
      <c r="B113" s="134"/>
      <c r="C113" s="135" t="s">
        <v>127</v>
      </c>
      <c r="D113" s="135" t="s">
        <v>122</v>
      </c>
      <c r="E113" s="136" t="s">
        <v>149</v>
      </c>
      <c r="F113" s="137" t="s">
        <v>150</v>
      </c>
      <c r="G113" s="138" t="s">
        <v>151</v>
      </c>
      <c r="H113" s="139">
        <v>8.412</v>
      </c>
      <c r="I113" s="308"/>
      <c r="J113" s="140">
        <f>ROUND(I113*H113,2)</f>
        <v>0</v>
      </c>
      <c r="K113" s="137" t="s">
        <v>126</v>
      </c>
      <c r="L113" s="30"/>
      <c r="M113" s="141" t="s">
        <v>3</v>
      </c>
      <c r="N113" s="142" t="s">
        <v>39</v>
      </c>
      <c r="O113" s="143">
        <v>0.406</v>
      </c>
      <c r="P113" s="143">
        <f>O113*H113</f>
        <v>3.4152720000000008</v>
      </c>
      <c r="Q113" s="143">
        <v>0</v>
      </c>
      <c r="R113" s="143">
        <f>Q113*H113</f>
        <v>0</v>
      </c>
      <c r="S113" s="143">
        <v>0</v>
      </c>
      <c r="T113" s="144">
        <f>S113*H113</f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5" t="s">
        <v>127</v>
      </c>
      <c r="AT113" s="145" t="s">
        <v>122</v>
      </c>
      <c r="AU113" s="145" t="s">
        <v>78</v>
      </c>
      <c r="AY113" s="17" t="s">
        <v>120</v>
      </c>
      <c r="BE113" s="146">
        <f>IF(N113="základní",J113,0)</f>
        <v>0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17" t="s">
        <v>76</v>
      </c>
      <c r="BK113" s="146">
        <f>ROUND(I113*H113,2)</f>
        <v>0</v>
      </c>
      <c r="BL113" s="17" t="s">
        <v>127</v>
      </c>
      <c r="BM113" s="145" t="s">
        <v>152</v>
      </c>
    </row>
    <row r="114" spans="1:47" s="2" customFormat="1" ht="18">
      <c r="A114" s="29"/>
      <c r="B114" s="30"/>
      <c r="C114" s="29"/>
      <c r="D114" s="147" t="s">
        <v>129</v>
      </c>
      <c r="E114" s="29"/>
      <c r="F114" s="148" t="s">
        <v>153</v>
      </c>
      <c r="G114" s="29"/>
      <c r="H114" s="29"/>
      <c r="I114" s="29"/>
      <c r="J114" s="29"/>
      <c r="K114" s="29"/>
      <c r="L114" s="30"/>
      <c r="M114" s="149"/>
      <c r="N114" s="150"/>
      <c r="O114" s="50"/>
      <c r="P114" s="50"/>
      <c r="Q114" s="50"/>
      <c r="R114" s="50"/>
      <c r="S114" s="50"/>
      <c r="T114" s="51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T114" s="17" t="s">
        <v>129</v>
      </c>
      <c r="AU114" s="17" t="s">
        <v>78</v>
      </c>
    </row>
    <row r="115" spans="1:47" s="2" customFormat="1" ht="10">
      <c r="A115" s="29"/>
      <c r="B115" s="30"/>
      <c r="C115" s="29"/>
      <c r="D115" s="151" t="s">
        <v>131</v>
      </c>
      <c r="E115" s="29"/>
      <c r="F115" s="152" t="s">
        <v>154</v>
      </c>
      <c r="G115" s="29"/>
      <c r="H115" s="29"/>
      <c r="I115" s="29"/>
      <c r="J115" s="29"/>
      <c r="K115" s="29"/>
      <c r="L115" s="30"/>
      <c r="M115" s="149"/>
      <c r="N115" s="150"/>
      <c r="O115" s="50"/>
      <c r="P115" s="50"/>
      <c r="Q115" s="50"/>
      <c r="R115" s="50"/>
      <c r="S115" s="50"/>
      <c r="T115" s="5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T115" s="17" t="s">
        <v>131</v>
      </c>
      <c r="AU115" s="17" t="s">
        <v>78</v>
      </c>
    </row>
    <row r="116" spans="2:51" s="13" customFormat="1" ht="10">
      <c r="B116" s="153"/>
      <c r="D116" s="147" t="s">
        <v>133</v>
      </c>
      <c r="E116" s="154" t="s">
        <v>3</v>
      </c>
      <c r="F116" s="155" t="s">
        <v>155</v>
      </c>
      <c r="H116" s="154" t="s">
        <v>3</v>
      </c>
      <c r="L116" s="153"/>
      <c r="M116" s="156"/>
      <c r="N116" s="157"/>
      <c r="O116" s="157"/>
      <c r="P116" s="157"/>
      <c r="Q116" s="157"/>
      <c r="R116" s="157"/>
      <c r="S116" s="157"/>
      <c r="T116" s="158"/>
      <c r="AT116" s="154" t="s">
        <v>133</v>
      </c>
      <c r="AU116" s="154" t="s">
        <v>78</v>
      </c>
      <c r="AV116" s="13" t="s">
        <v>76</v>
      </c>
      <c r="AW116" s="13" t="s">
        <v>30</v>
      </c>
      <c r="AX116" s="13" t="s">
        <v>68</v>
      </c>
      <c r="AY116" s="154" t="s">
        <v>120</v>
      </c>
    </row>
    <row r="117" spans="2:51" s="14" customFormat="1" ht="10">
      <c r="B117" s="159"/>
      <c r="D117" s="147" t="s">
        <v>133</v>
      </c>
      <c r="E117" s="160" t="s">
        <v>3</v>
      </c>
      <c r="F117" s="161" t="s">
        <v>156</v>
      </c>
      <c r="H117" s="162">
        <v>8.412</v>
      </c>
      <c r="L117" s="159"/>
      <c r="M117" s="163"/>
      <c r="N117" s="164"/>
      <c r="O117" s="164"/>
      <c r="P117" s="164"/>
      <c r="Q117" s="164"/>
      <c r="R117" s="164"/>
      <c r="S117" s="164"/>
      <c r="T117" s="165"/>
      <c r="AT117" s="160" t="s">
        <v>133</v>
      </c>
      <c r="AU117" s="160" t="s">
        <v>78</v>
      </c>
      <c r="AV117" s="14" t="s">
        <v>78</v>
      </c>
      <c r="AW117" s="14" t="s">
        <v>30</v>
      </c>
      <c r="AX117" s="14" t="s">
        <v>68</v>
      </c>
      <c r="AY117" s="160" t="s">
        <v>120</v>
      </c>
    </row>
    <row r="118" spans="1:65" s="2" customFormat="1" ht="34.75" customHeight="1">
      <c r="A118" s="29"/>
      <c r="B118" s="134"/>
      <c r="C118" s="135" t="s">
        <v>157</v>
      </c>
      <c r="D118" s="135" t="s">
        <v>122</v>
      </c>
      <c r="E118" s="136" t="s">
        <v>158</v>
      </c>
      <c r="F118" s="137" t="s">
        <v>159</v>
      </c>
      <c r="G118" s="138" t="s">
        <v>151</v>
      </c>
      <c r="H118" s="139">
        <v>8.412</v>
      </c>
      <c r="I118" s="308"/>
      <c r="J118" s="140">
        <f>ROUND(I118*H118,2)</f>
        <v>0</v>
      </c>
      <c r="K118" s="137" t="s">
        <v>126</v>
      </c>
      <c r="L118" s="30"/>
      <c r="M118" s="141" t="s">
        <v>3</v>
      </c>
      <c r="N118" s="142" t="s">
        <v>39</v>
      </c>
      <c r="O118" s="143">
        <v>0.078</v>
      </c>
      <c r="P118" s="143">
        <f>O118*H118</f>
        <v>0.656136</v>
      </c>
      <c r="Q118" s="143">
        <v>0</v>
      </c>
      <c r="R118" s="143">
        <f>Q118*H118</f>
        <v>0</v>
      </c>
      <c r="S118" s="143">
        <v>0</v>
      </c>
      <c r="T118" s="144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5" t="s">
        <v>127</v>
      </c>
      <c r="AT118" s="145" t="s">
        <v>122</v>
      </c>
      <c r="AU118" s="145" t="s">
        <v>78</v>
      </c>
      <c r="AY118" s="17" t="s">
        <v>120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76</v>
      </c>
      <c r="BK118" s="146">
        <f>ROUND(I118*H118,2)</f>
        <v>0</v>
      </c>
      <c r="BL118" s="17" t="s">
        <v>127</v>
      </c>
      <c r="BM118" s="145" t="s">
        <v>160</v>
      </c>
    </row>
    <row r="119" spans="1:47" s="2" customFormat="1" ht="36">
      <c r="A119" s="29"/>
      <c r="B119" s="30"/>
      <c r="C119" s="29"/>
      <c r="D119" s="147" t="s">
        <v>129</v>
      </c>
      <c r="E119" s="29"/>
      <c r="F119" s="148" t="s">
        <v>161</v>
      </c>
      <c r="G119" s="29"/>
      <c r="H119" s="29"/>
      <c r="I119" s="29"/>
      <c r="J119" s="29"/>
      <c r="K119" s="29"/>
      <c r="L119" s="30"/>
      <c r="M119" s="149"/>
      <c r="N119" s="150"/>
      <c r="O119" s="50"/>
      <c r="P119" s="50"/>
      <c r="Q119" s="50"/>
      <c r="R119" s="50"/>
      <c r="S119" s="50"/>
      <c r="T119" s="51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7" t="s">
        <v>129</v>
      </c>
      <c r="AU119" s="17" t="s">
        <v>78</v>
      </c>
    </row>
    <row r="120" spans="1:47" s="2" customFormat="1" ht="10">
      <c r="A120" s="29"/>
      <c r="B120" s="30"/>
      <c r="C120" s="29"/>
      <c r="D120" s="151" t="s">
        <v>131</v>
      </c>
      <c r="E120" s="29"/>
      <c r="F120" s="152" t="s">
        <v>162</v>
      </c>
      <c r="G120" s="29"/>
      <c r="H120" s="29"/>
      <c r="I120" s="29"/>
      <c r="J120" s="29"/>
      <c r="K120" s="29"/>
      <c r="L120" s="30"/>
      <c r="M120" s="149"/>
      <c r="N120" s="150"/>
      <c r="O120" s="50"/>
      <c r="P120" s="50"/>
      <c r="Q120" s="50"/>
      <c r="R120" s="50"/>
      <c r="S120" s="50"/>
      <c r="T120" s="51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131</v>
      </c>
      <c r="AU120" s="17" t="s">
        <v>78</v>
      </c>
    </row>
    <row r="121" spans="1:65" s="2" customFormat="1" ht="14.4" customHeight="1">
      <c r="A121" s="29"/>
      <c r="B121" s="134"/>
      <c r="C121" s="135" t="s">
        <v>163</v>
      </c>
      <c r="D121" s="135" t="s">
        <v>122</v>
      </c>
      <c r="E121" s="136" t="s">
        <v>164</v>
      </c>
      <c r="F121" s="137" t="s">
        <v>165</v>
      </c>
      <c r="G121" s="138" t="s">
        <v>151</v>
      </c>
      <c r="H121" s="139">
        <v>8.412</v>
      </c>
      <c r="I121" s="308"/>
      <c r="J121" s="140">
        <f>ROUND(I121*H121,2)</f>
        <v>0</v>
      </c>
      <c r="K121" s="137" t="s">
        <v>126</v>
      </c>
      <c r="L121" s="30"/>
      <c r="M121" s="141" t="s">
        <v>3</v>
      </c>
      <c r="N121" s="142" t="s">
        <v>39</v>
      </c>
      <c r="O121" s="143">
        <v>0.054</v>
      </c>
      <c r="P121" s="143">
        <f>O121*H121</f>
        <v>0.45424800000000004</v>
      </c>
      <c r="Q121" s="143">
        <v>0</v>
      </c>
      <c r="R121" s="143">
        <f>Q121*H121</f>
        <v>0</v>
      </c>
      <c r="S121" s="143">
        <v>0</v>
      </c>
      <c r="T121" s="144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5" t="s">
        <v>127</v>
      </c>
      <c r="AT121" s="145" t="s">
        <v>122</v>
      </c>
      <c r="AU121" s="145" t="s">
        <v>78</v>
      </c>
      <c r="AY121" s="17" t="s">
        <v>120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7" t="s">
        <v>76</v>
      </c>
      <c r="BK121" s="146">
        <f>ROUND(I121*H121,2)</f>
        <v>0</v>
      </c>
      <c r="BL121" s="17" t="s">
        <v>127</v>
      </c>
      <c r="BM121" s="145" t="s">
        <v>166</v>
      </c>
    </row>
    <row r="122" spans="1:47" s="2" customFormat="1" ht="18">
      <c r="A122" s="29"/>
      <c r="B122" s="30"/>
      <c r="C122" s="29"/>
      <c r="D122" s="147" t="s">
        <v>129</v>
      </c>
      <c r="E122" s="29"/>
      <c r="F122" s="148" t="s">
        <v>167</v>
      </c>
      <c r="G122" s="29"/>
      <c r="H122" s="29"/>
      <c r="I122" s="29"/>
      <c r="J122" s="29"/>
      <c r="K122" s="29"/>
      <c r="L122" s="30"/>
      <c r="M122" s="149"/>
      <c r="N122" s="150"/>
      <c r="O122" s="50"/>
      <c r="P122" s="50"/>
      <c r="Q122" s="50"/>
      <c r="R122" s="50"/>
      <c r="S122" s="50"/>
      <c r="T122" s="51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129</v>
      </c>
      <c r="AU122" s="17" t="s">
        <v>78</v>
      </c>
    </row>
    <row r="123" spans="1:47" s="2" customFormat="1" ht="10">
      <c r="A123" s="29"/>
      <c r="B123" s="30"/>
      <c r="C123" s="29"/>
      <c r="D123" s="151" t="s">
        <v>131</v>
      </c>
      <c r="E123" s="29"/>
      <c r="F123" s="152" t="s">
        <v>168</v>
      </c>
      <c r="G123" s="29"/>
      <c r="H123" s="29"/>
      <c r="I123" s="29"/>
      <c r="J123" s="29"/>
      <c r="K123" s="29"/>
      <c r="L123" s="30"/>
      <c r="M123" s="149"/>
      <c r="N123" s="150"/>
      <c r="O123" s="50"/>
      <c r="P123" s="50"/>
      <c r="Q123" s="50"/>
      <c r="R123" s="50"/>
      <c r="S123" s="50"/>
      <c r="T123" s="51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131</v>
      </c>
      <c r="AU123" s="17" t="s">
        <v>78</v>
      </c>
    </row>
    <row r="124" spans="1:65" s="2" customFormat="1" ht="30" customHeight="1">
      <c r="A124" s="29"/>
      <c r="B124" s="134"/>
      <c r="C124" s="135" t="s">
        <v>169</v>
      </c>
      <c r="D124" s="135" t="s">
        <v>122</v>
      </c>
      <c r="E124" s="136" t="s">
        <v>170</v>
      </c>
      <c r="F124" s="137" t="s">
        <v>171</v>
      </c>
      <c r="G124" s="138" t="s">
        <v>172</v>
      </c>
      <c r="H124" s="139">
        <v>15.142</v>
      </c>
      <c r="I124" s="308"/>
      <c r="J124" s="140">
        <f>ROUND(I124*H124,2)</f>
        <v>0</v>
      </c>
      <c r="K124" s="137" t="s">
        <v>126</v>
      </c>
      <c r="L124" s="30"/>
      <c r="M124" s="141" t="s">
        <v>3</v>
      </c>
      <c r="N124" s="142" t="s">
        <v>39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5" t="s">
        <v>127</v>
      </c>
      <c r="AT124" s="145" t="s">
        <v>122</v>
      </c>
      <c r="AU124" s="145" t="s">
        <v>78</v>
      </c>
      <c r="AY124" s="17" t="s">
        <v>120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76</v>
      </c>
      <c r="BK124" s="146">
        <f>ROUND(I124*H124,2)</f>
        <v>0</v>
      </c>
      <c r="BL124" s="17" t="s">
        <v>127</v>
      </c>
      <c r="BM124" s="145" t="s">
        <v>173</v>
      </c>
    </row>
    <row r="125" spans="1:47" s="2" customFormat="1" ht="27">
      <c r="A125" s="29"/>
      <c r="B125" s="30"/>
      <c r="C125" s="29"/>
      <c r="D125" s="147" t="s">
        <v>129</v>
      </c>
      <c r="E125" s="29"/>
      <c r="F125" s="148" t="s">
        <v>174</v>
      </c>
      <c r="G125" s="29"/>
      <c r="H125" s="29"/>
      <c r="I125" s="29"/>
      <c r="J125" s="29"/>
      <c r="K125" s="29"/>
      <c r="L125" s="30"/>
      <c r="M125" s="149"/>
      <c r="N125" s="150"/>
      <c r="O125" s="50"/>
      <c r="P125" s="50"/>
      <c r="Q125" s="50"/>
      <c r="R125" s="50"/>
      <c r="S125" s="50"/>
      <c r="T125" s="51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7" t="s">
        <v>129</v>
      </c>
      <c r="AU125" s="17" t="s">
        <v>78</v>
      </c>
    </row>
    <row r="126" spans="1:47" s="2" customFormat="1" ht="10">
      <c r="A126" s="29"/>
      <c r="B126" s="30"/>
      <c r="C126" s="29"/>
      <c r="D126" s="151" t="s">
        <v>131</v>
      </c>
      <c r="E126" s="29"/>
      <c r="F126" s="152" t="s">
        <v>175</v>
      </c>
      <c r="G126" s="29"/>
      <c r="H126" s="29"/>
      <c r="I126" s="29"/>
      <c r="J126" s="29"/>
      <c r="K126" s="29"/>
      <c r="L126" s="30"/>
      <c r="M126" s="149"/>
      <c r="N126" s="150"/>
      <c r="O126" s="50"/>
      <c r="P126" s="50"/>
      <c r="Q126" s="50"/>
      <c r="R126" s="50"/>
      <c r="S126" s="50"/>
      <c r="T126" s="51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131</v>
      </c>
      <c r="AU126" s="17" t="s">
        <v>78</v>
      </c>
    </row>
    <row r="127" spans="2:51" s="14" customFormat="1" ht="10">
      <c r="B127" s="159"/>
      <c r="D127" s="147" t="s">
        <v>133</v>
      </c>
      <c r="E127" s="160" t="s">
        <v>3</v>
      </c>
      <c r="F127" s="161" t="s">
        <v>176</v>
      </c>
      <c r="H127" s="162">
        <v>15.142</v>
      </c>
      <c r="L127" s="159"/>
      <c r="M127" s="163"/>
      <c r="N127" s="164"/>
      <c r="O127" s="164"/>
      <c r="P127" s="164"/>
      <c r="Q127" s="164"/>
      <c r="R127" s="164"/>
      <c r="S127" s="164"/>
      <c r="T127" s="165"/>
      <c r="AT127" s="160" t="s">
        <v>133</v>
      </c>
      <c r="AU127" s="160" t="s">
        <v>78</v>
      </c>
      <c r="AV127" s="14" t="s">
        <v>78</v>
      </c>
      <c r="AW127" s="14" t="s">
        <v>30</v>
      </c>
      <c r="AX127" s="14" t="s">
        <v>68</v>
      </c>
      <c r="AY127" s="160" t="s">
        <v>120</v>
      </c>
    </row>
    <row r="128" spans="1:65" s="2" customFormat="1" ht="22.25" customHeight="1">
      <c r="A128" s="29"/>
      <c r="B128" s="134"/>
      <c r="C128" s="135" t="s">
        <v>177</v>
      </c>
      <c r="D128" s="135" t="s">
        <v>122</v>
      </c>
      <c r="E128" s="136" t="s">
        <v>178</v>
      </c>
      <c r="F128" s="137" t="s">
        <v>179</v>
      </c>
      <c r="G128" s="138" t="s">
        <v>125</v>
      </c>
      <c r="H128" s="139">
        <v>21.03</v>
      </c>
      <c r="I128" s="308"/>
      <c r="J128" s="140">
        <f>ROUND(I128*H128,2)</f>
        <v>0</v>
      </c>
      <c r="K128" s="137" t="s">
        <v>126</v>
      </c>
      <c r="L128" s="30"/>
      <c r="M128" s="141" t="s">
        <v>3</v>
      </c>
      <c r="N128" s="142" t="s">
        <v>39</v>
      </c>
      <c r="O128" s="143">
        <v>0.08</v>
      </c>
      <c r="P128" s="143">
        <f>O128*H128</f>
        <v>1.6824000000000001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5" t="s">
        <v>127</v>
      </c>
      <c r="AT128" s="145" t="s">
        <v>122</v>
      </c>
      <c r="AU128" s="145" t="s">
        <v>78</v>
      </c>
      <c r="AY128" s="17" t="s">
        <v>120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76</v>
      </c>
      <c r="BK128" s="146">
        <f>ROUND(I128*H128,2)</f>
        <v>0</v>
      </c>
      <c r="BL128" s="17" t="s">
        <v>127</v>
      </c>
      <c r="BM128" s="145" t="s">
        <v>180</v>
      </c>
    </row>
    <row r="129" spans="1:47" s="2" customFormat="1" ht="27">
      <c r="A129" s="29"/>
      <c r="B129" s="30"/>
      <c r="C129" s="29"/>
      <c r="D129" s="147" t="s">
        <v>129</v>
      </c>
      <c r="E129" s="29"/>
      <c r="F129" s="148" t="s">
        <v>181</v>
      </c>
      <c r="G129" s="29"/>
      <c r="H129" s="29"/>
      <c r="I129" s="29"/>
      <c r="J129" s="29"/>
      <c r="K129" s="29"/>
      <c r="L129" s="30"/>
      <c r="M129" s="149"/>
      <c r="N129" s="150"/>
      <c r="O129" s="50"/>
      <c r="P129" s="50"/>
      <c r="Q129" s="50"/>
      <c r="R129" s="50"/>
      <c r="S129" s="50"/>
      <c r="T129" s="51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129</v>
      </c>
      <c r="AU129" s="17" t="s">
        <v>78</v>
      </c>
    </row>
    <row r="130" spans="1:47" s="2" customFormat="1" ht="10">
      <c r="A130" s="29"/>
      <c r="B130" s="30"/>
      <c r="C130" s="29"/>
      <c r="D130" s="151" t="s">
        <v>131</v>
      </c>
      <c r="E130" s="29"/>
      <c r="F130" s="152" t="s">
        <v>182</v>
      </c>
      <c r="G130" s="29"/>
      <c r="H130" s="29"/>
      <c r="I130" s="29"/>
      <c r="J130" s="29"/>
      <c r="K130" s="29"/>
      <c r="L130" s="30"/>
      <c r="M130" s="149"/>
      <c r="N130" s="150"/>
      <c r="O130" s="50"/>
      <c r="P130" s="50"/>
      <c r="Q130" s="50"/>
      <c r="R130" s="50"/>
      <c r="S130" s="50"/>
      <c r="T130" s="51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131</v>
      </c>
      <c r="AU130" s="17" t="s">
        <v>78</v>
      </c>
    </row>
    <row r="131" spans="2:51" s="13" customFormat="1" ht="10">
      <c r="B131" s="153"/>
      <c r="D131" s="147" t="s">
        <v>133</v>
      </c>
      <c r="E131" s="154" t="s">
        <v>3</v>
      </c>
      <c r="F131" s="155" t="s">
        <v>155</v>
      </c>
      <c r="H131" s="154" t="s">
        <v>3</v>
      </c>
      <c r="L131" s="153"/>
      <c r="M131" s="156"/>
      <c r="N131" s="157"/>
      <c r="O131" s="157"/>
      <c r="P131" s="157"/>
      <c r="Q131" s="157"/>
      <c r="R131" s="157"/>
      <c r="S131" s="157"/>
      <c r="T131" s="158"/>
      <c r="AT131" s="154" t="s">
        <v>133</v>
      </c>
      <c r="AU131" s="154" t="s">
        <v>78</v>
      </c>
      <c r="AV131" s="13" t="s">
        <v>76</v>
      </c>
      <c r="AW131" s="13" t="s">
        <v>30</v>
      </c>
      <c r="AX131" s="13" t="s">
        <v>68</v>
      </c>
      <c r="AY131" s="154" t="s">
        <v>120</v>
      </c>
    </row>
    <row r="132" spans="2:51" s="14" customFormat="1" ht="10">
      <c r="B132" s="159"/>
      <c r="D132" s="147" t="s">
        <v>133</v>
      </c>
      <c r="E132" s="160" t="s">
        <v>3</v>
      </c>
      <c r="F132" s="161" t="s">
        <v>142</v>
      </c>
      <c r="H132" s="162">
        <v>21.03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133</v>
      </c>
      <c r="AU132" s="160" t="s">
        <v>78</v>
      </c>
      <c r="AV132" s="14" t="s">
        <v>78</v>
      </c>
      <c r="AW132" s="14" t="s">
        <v>30</v>
      </c>
      <c r="AX132" s="14" t="s">
        <v>68</v>
      </c>
      <c r="AY132" s="160" t="s">
        <v>120</v>
      </c>
    </row>
    <row r="133" spans="2:63" s="12" customFormat="1" ht="22.75" customHeight="1">
      <c r="B133" s="122"/>
      <c r="D133" s="123" t="s">
        <v>67</v>
      </c>
      <c r="E133" s="132" t="s">
        <v>143</v>
      </c>
      <c r="F133" s="132" t="s">
        <v>183</v>
      </c>
      <c r="J133" s="133">
        <f>BK133</f>
        <v>0</v>
      </c>
      <c r="L133" s="122"/>
      <c r="M133" s="126"/>
      <c r="N133" s="127"/>
      <c r="O133" s="127"/>
      <c r="P133" s="128">
        <f>SUM(P134:P150)</f>
        <v>35.001839999999994</v>
      </c>
      <c r="Q133" s="127"/>
      <c r="R133" s="128">
        <f>SUM(R134:R150)</f>
        <v>2.295229</v>
      </c>
      <c r="S133" s="127"/>
      <c r="T133" s="129">
        <f>SUM(T134:T150)</f>
        <v>0</v>
      </c>
      <c r="AR133" s="123" t="s">
        <v>76</v>
      </c>
      <c r="AT133" s="130" t="s">
        <v>67</v>
      </c>
      <c r="AU133" s="130" t="s">
        <v>76</v>
      </c>
      <c r="AY133" s="123" t="s">
        <v>120</v>
      </c>
      <c r="BK133" s="131">
        <f>SUM(BK134:BK150)</f>
        <v>0</v>
      </c>
    </row>
    <row r="134" spans="1:65" s="2" customFormat="1" ht="22.25" customHeight="1">
      <c r="A134" s="29"/>
      <c r="B134" s="134"/>
      <c r="C134" s="135" t="s">
        <v>184</v>
      </c>
      <c r="D134" s="135" t="s">
        <v>122</v>
      </c>
      <c r="E134" s="136" t="s">
        <v>185</v>
      </c>
      <c r="F134" s="137" t="s">
        <v>186</v>
      </c>
      <c r="G134" s="138" t="s">
        <v>187</v>
      </c>
      <c r="H134" s="139">
        <v>74.472</v>
      </c>
      <c r="I134" s="308"/>
      <c r="J134" s="140">
        <f>ROUND(I134*H134,2)</f>
        <v>0</v>
      </c>
      <c r="K134" s="137" t="s">
        <v>126</v>
      </c>
      <c r="L134" s="30"/>
      <c r="M134" s="141" t="s">
        <v>3</v>
      </c>
      <c r="N134" s="142" t="s">
        <v>39</v>
      </c>
      <c r="O134" s="143">
        <v>0.47</v>
      </c>
      <c r="P134" s="143">
        <f>O134*H134</f>
        <v>35.001839999999994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5" t="s">
        <v>127</v>
      </c>
      <c r="AT134" s="145" t="s">
        <v>122</v>
      </c>
      <c r="AU134" s="145" t="s">
        <v>78</v>
      </c>
      <c r="AY134" s="17" t="s">
        <v>120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76</v>
      </c>
      <c r="BK134" s="146">
        <f>ROUND(I134*H134,2)</f>
        <v>0</v>
      </c>
      <c r="BL134" s="17" t="s">
        <v>127</v>
      </c>
      <c r="BM134" s="145" t="s">
        <v>188</v>
      </c>
    </row>
    <row r="135" spans="1:47" s="2" customFormat="1" ht="18">
      <c r="A135" s="29"/>
      <c r="B135" s="30"/>
      <c r="C135" s="29"/>
      <c r="D135" s="147" t="s">
        <v>129</v>
      </c>
      <c r="E135" s="29"/>
      <c r="F135" s="148" t="s">
        <v>189</v>
      </c>
      <c r="G135" s="29"/>
      <c r="H135" s="29"/>
      <c r="I135" s="29"/>
      <c r="J135" s="29"/>
      <c r="K135" s="29"/>
      <c r="L135" s="30"/>
      <c r="M135" s="149"/>
      <c r="N135" s="150"/>
      <c r="O135" s="50"/>
      <c r="P135" s="50"/>
      <c r="Q135" s="50"/>
      <c r="R135" s="50"/>
      <c r="S135" s="50"/>
      <c r="T135" s="5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129</v>
      </c>
      <c r="AU135" s="17" t="s">
        <v>78</v>
      </c>
    </row>
    <row r="136" spans="1:47" s="2" customFormat="1" ht="10">
      <c r="A136" s="29"/>
      <c r="B136" s="30"/>
      <c r="C136" s="29"/>
      <c r="D136" s="151" t="s">
        <v>131</v>
      </c>
      <c r="E136" s="29"/>
      <c r="F136" s="152" t="s">
        <v>190</v>
      </c>
      <c r="G136" s="29"/>
      <c r="H136" s="29"/>
      <c r="I136" s="29"/>
      <c r="J136" s="29"/>
      <c r="K136" s="29"/>
      <c r="L136" s="30"/>
      <c r="M136" s="149"/>
      <c r="N136" s="150"/>
      <c r="O136" s="50"/>
      <c r="P136" s="50"/>
      <c r="Q136" s="50"/>
      <c r="R136" s="50"/>
      <c r="S136" s="50"/>
      <c r="T136" s="51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131</v>
      </c>
      <c r="AU136" s="17" t="s">
        <v>78</v>
      </c>
    </row>
    <row r="137" spans="2:51" s="13" customFormat="1" ht="10">
      <c r="B137" s="153"/>
      <c r="D137" s="147" t="s">
        <v>133</v>
      </c>
      <c r="E137" s="154" t="s">
        <v>3</v>
      </c>
      <c r="F137" s="155" t="s">
        <v>191</v>
      </c>
      <c r="H137" s="154" t="s">
        <v>3</v>
      </c>
      <c r="L137" s="153"/>
      <c r="M137" s="156"/>
      <c r="N137" s="157"/>
      <c r="O137" s="157"/>
      <c r="P137" s="157"/>
      <c r="Q137" s="157"/>
      <c r="R137" s="157"/>
      <c r="S137" s="157"/>
      <c r="T137" s="158"/>
      <c r="AT137" s="154" t="s">
        <v>133</v>
      </c>
      <c r="AU137" s="154" t="s">
        <v>78</v>
      </c>
      <c r="AV137" s="13" t="s">
        <v>76</v>
      </c>
      <c r="AW137" s="13" t="s">
        <v>30</v>
      </c>
      <c r="AX137" s="13" t="s">
        <v>68</v>
      </c>
      <c r="AY137" s="154" t="s">
        <v>120</v>
      </c>
    </row>
    <row r="138" spans="2:51" s="14" customFormat="1" ht="10">
      <c r="B138" s="159"/>
      <c r="D138" s="147" t="s">
        <v>133</v>
      </c>
      <c r="E138" s="160" t="s">
        <v>3</v>
      </c>
      <c r="F138" s="161" t="s">
        <v>192</v>
      </c>
      <c r="H138" s="162">
        <v>74.472</v>
      </c>
      <c r="L138" s="159"/>
      <c r="M138" s="163"/>
      <c r="N138" s="164"/>
      <c r="O138" s="164"/>
      <c r="P138" s="164"/>
      <c r="Q138" s="164"/>
      <c r="R138" s="164"/>
      <c r="S138" s="164"/>
      <c r="T138" s="165"/>
      <c r="AT138" s="160" t="s">
        <v>133</v>
      </c>
      <c r="AU138" s="160" t="s">
        <v>78</v>
      </c>
      <c r="AV138" s="14" t="s">
        <v>78</v>
      </c>
      <c r="AW138" s="14" t="s">
        <v>30</v>
      </c>
      <c r="AX138" s="14" t="s">
        <v>68</v>
      </c>
      <c r="AY138" s="160" t="s">
        <v>120</v>
      </c>
    </row>
    <row r="139" spans="1:65" s="2" customFormat="1" ht="14.4" customHeight="1">
      <c r="A139" s="29"/>
      <c r="B139" s="134"/>
      <c r="C139" s="166" t="s">
        <v>193</v>
      </c>
      <c r="D139" s="166" t="s">
        <v>194</v>
      </c>
      <c r="E139" s="167" t="s">
        <v>195</v>
      </c>
      <c r="F139" s="168" t="s">
        <v>196</v>
      </c>
      <c r="G139" s="169" t="s">
        <v>197</v>
      </c>
      <c r="H139" s="170">
        <v>2294.889</v>
      </c>
      <c r="I139" s="309"/>
      <c r="J139" s="171">
        <f>ROUND(I139*H139,2)</f>
        <v>0</v>
      </c>
      <c r="K139" s="168" t="s">
        <v>3</v>
      </c>
      <c r="L139" s="172"/>
      <c r="M139" s="173" t="s">
        <v>3</v>
      </c>
      <c r="N139" s="174" t="s">
        <v>39</v>
      </c>
      <c r="O139" s="143">
        <v>0</v>
      </c>
      <c r="P139" s="143">
        <f>O139*H139</f>
        <v>0</v>
      </c>
      <c r="Q139" s="143">
        <v>0.001</v>
      </c>
      <c r="R139" s="143">
        <f>Q139*H139</f>
        <v>2.294889</v>
      </c>
      <c r="S139" s="143">
        <v>0</v>
      </c>
      <c r="T139" s="14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5" t="s">
        <v>177</v>
      </c>
      <c r="AT139" s="145" t="s">
        <v>194</v>
      </c>
      <c r="AU139" s="145" t="s">
        <v>78</v>
      </c>
      <c r="AY139" s="17" t="s">
        <v>120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76</v>
      </c>
      <c r="BK139" s="146">
        <f>ROUND(I139*H139,2)</f>
        <v>0</v>
      </c>
      <c r="BL139" s="17" t="s">
        <v>127</v>
      </c>
      <c r="BM139" s="145" t="s">
        <v>198</v>
      </c>
    </row>
    <row r="140" spans="1:47" s="2" customFormat="1" ht="10">
      <c r="A140" s="29"/>
      <c r="B140" s="30"/>
      <c r="C140" s="29"/>
      <c r="D140" s="147" t="s">
        <v>129</v>
      </c>
      <c r="E140" s="29"/>
      <c r="F140" s="148" t="s">
        <v>196</v>
      </c>
      <c r="G140" s="29"/>
      <c r="H140" s="29"/>
      <c r="I140" s="29"/>
      <c r="J140" s="29"/>
      <c r="K140" s="29"/>
      <c r="L140" s="30"/>
      <c r="M140" s="149"/>
      <c r="N140" s="150"/>
      <c r="O140" s="50"/>
      <c r="P140" s="50"/>
      <c r="Q140" s="50"/>
      <c r="R140" s="50"/>
      <c r="S140" s="50"/>
      <c r="T140" s="51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129</v>
      </c>
      <c r="AU140" s="17" t="s">
        <v>78</v>
      </c>
    </row>
    <row r="141" spans="2:51" s="13" customFormat="1" ht="10">
      <c r="B141" s="153"/>
      <c r="D141" s="147" t="s">
        <v>133</v>
      </c>
      <c r="E141" s="154" t="s">
        <v>3</v>
      </c>
      <c r="F141" s="155" t="s">
        <v>199</v>
      </c>
      <c r="H141" s="154" t="s">
        <v>3</v>
      </c>
      <c r="L141" s="153"/>
      <c r="M141" s="156"/>
      <c r="N141" s="157"/>
      <c r="O141" s="157"/>
      <c r="P141" s="157"/>
      <c r="Q141" s="157"/>
      <c r="R141" s="157"/>
      <c r="S141" s="157"/>
      <c r="T141" s="158"/>
      <c r="AT141" s="154" t="s">
        <v>133</v>
      </c>
      <c r="AU141" s="154" t="s">
        <v>78</v>
      </c>
      <c r="AV141" s="13" t="s">
        <v>76</v>
      </c>
      <c r="AW141" s="13" t="s">
        <v>30</v>
      </c>
      <c r="AX141" s="13" t="s">
        <v>68</v>
      </c>
      <c r="AY141" s="154" t="s">
        <v>120</v>
      </c>
    </row>
    <row r="142" spans="2:51" s="14" customFormat="1" ht="10">
      <c r="B142" s="159"/>
      <c r="D142" s="147" t="s">
        <v>133</v>
      </c>
      <c r="E142" s="160" t="s">
        <v>3</v>
      </c>
      <c r="F142" s="161" t="s">
        <v>200</v>
      </c>
      <c r="H142" s="162">
        <v>736.256</v>
      </c>
      <c r="L142" s="159"/>
      <c r="M142" s="163"/>
      <c r="N142" s="164"/>
      <c r="O142" s="164"/>
      <c r="P142" s="164"/>
      <c r="Q142" s="164"/>
      <c r="R142" s="164"/>
      <c r="S142" s="164"/>
      <c r="T142" s="165"/>
      <c r="AT142" s="160" t="s">
        <v>133</v>
      </c>
      <c r="AU142" s="160" t="s">
        <v>78</v>
      </c>
      <c r="AV142" s="14" t="s">
        <v>78</v>
      </c>
      <c r="AW142" s="14" t="s">
        <v>30</v>
      </c>
      <c r="AX142" s="14" t="s">
        <v>68</v>
      </c>
      <c r="AY142" s="160" t="s">
        <v>120</v>
      </c>
    </row>
    <row r="143" spans="2:51" s="14" customFormat="1" ht="10">
      <c r="B143" s="159"/>
      <c r="D143" s="147" t="s">
        <v>133</v>
      </c>
      <c r="E143" s="160" t="s">
        <v>3</v>
      </c>
      <c r="F143" s="161" t="s">
        <v>201</v>
      </c>
      <c r="H143" s="162">
        <v>1256.31</v>
      </c>
      <c r="L143" s="159"/>
      <c r="M143" s="163"/>
      <c r="N143" s="164"/>
      <c r="O143" s="164"/>
      <c r="P143" s="164"/>
      <c r="Q143" s="164"/>
      <c r="R143" s="164"/>
      <c r="S143" s="164"/>
      <c r="T143" s="165"/>
      <c r="AT143" s="160" t="s">
        <v>133</v>
      </c>
      <c r="AU143" s="160" t="s">
        <v>78</v>
      </c>
      <c r="AV143" s="14" t="s">
        <v>78</v>
      </c>
      <c r="AW143" s="14" t="s">
        <v>30</v>
      </c>
      <c r="AX143" s="14" t="s">
        <v>68</v>
      </c>
      <c r="AY143" s="160" t="s">
        <v>120</v>
      </c>
    </row>
    <row r="144" spans="2:51" s="14" customFormat="1" ht="10">
      <c r="B144" s="159"/>
      <c r="D144" s="147" t="s">
        <v>133</v>
      </c>
      <c r="E144" s="160" t="s">
        <v>3</v>
      </c>
      <c r="F144" s="161" t="s">
        <v>202</v>
      </c>
      <c r="H144" s="162">
        <v>209.457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133</v>
      </c>
      <c r="AU144" s="160" t="s">
        <v>78</v>
      </c>
      <c r="AV144" s="14" t="s">
        <v>78</v>
      </c>
      <c r="AW144" s="14" t="s">
        <v>30</v>
      </c>
      <c r="AX144" s="14" t="s">
        <v>68</v>
      </c>
      <c r="AY144" s="160" t="s">
        <v>120</v>
      </c>
    </row>
    <row r="145" spans="2:51" s="14" customFormat="1" ht="10">
      <c r="B145" s="159"/>
      <c r="D145" s="147" t="s">
        <v>133</v>
      </c>
      <c r="E145" s="160" t="s">
        <v>3</v>
      </c>
      <c r="F145" s="161" t="s">
        <v>203</v>
      </c>
      <c r="H145" s="162">
        <v>60.053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133</v>
      </c>
      <c r="AU145" s="160" t="s">
        <v>78</v>
      </c>
      <c r="AV145" s="14" t="s">
        <v>78</v>
      </c>
      <c r="AW145" s="14" t="s">
        <v>30</v>
      </c>
      <c r="AX145" s="14" t="s">
        <v>68</v>
      </c>
      <c r="AY145" s="160" t="s">
        <v>120</v>
      </c>
    </row>
    <row r="146" spans="2:51" s="14" customFormat="1" ht="10">
      <c r="B146" s="159"/>
      <c r="D146" s="147" t="s">
        <v>133</v>
      </c>
      <c r="E146" s="160" t="s">
        <v>3</v>
      </c>
      <c r="F146" s="161" t="s">
        <v>204</v>
      </c>
      <c r="H146" s="162">
        <v>0.785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0" t="s">
        <v>133</v>
      </c>
      <c r="AU146" s="160" t="s">
        <v>78</v>
      </c>
      <c r="AV146" s="14" t="s">
        <v>78</v>
      </c>
      <c r="AW146" s="14" t="s">
        <v>30</v>
      </c>
      <c r="AX146" s="14" t="s">
        <v>68</v>
      </c>
      <c r="AY146" s="160" t="s">
        <v>120</v>
      </c>
    </row>
    <row r="147" spans="2:51" s="14" customFormat="1" ht="20">
      <c r="B147" s="159"/>
      <c r="D147" s="147" t="s">
        <v>133</v>
      </c>
      <c r="E147" s="160" t="s">
        <v>3</v>
      </c>
      <c r="F147" s="161" t="s">
        <v>205</v>
      </c>
      <c r="H147" s="162">
        <v>32.028</v>
      </c>
      <c r="L147" s="159"/>
      <c r="M147" s="163"/>
      <c r="N147" s="164"/>
      <c r="O147" s="164"/>
      <c r="P147" s="164"/>
      <c r="Q147" s="164"/>
      <c r="R147" s="164"/>
      <c r="S147" s="164"/>
      <c r="T147" s="165"/>
      <c r="AT147" s="160" t="s">
        <v>133</v>
      </c>
      <c r="AU147" s="160" t="s">
        <v>78</v>
      </c>
      <c r="AV147" s="14" t="s">
        <v>78</v>
      </c>
      <c r="AW147" s="14" t="s">
        <v>30</v>
      </c>
      <c r="AX147" s="14" t="s">
        <v>68</v>
      </c>
      <c r="AY147" s="160" t="s">
        <v>120</v>
      </c>
    </row>
    <row r="148" spans="1:65" s="2" customFormat="1" ht="14.4" customHeight="1">
      <c r="A148" s="29"/>
      <c r="B148" s="134"/>
      <c r="C148" s="166" t="s">
        <v>206</v>
      </c>
      <c r="D148" s="166" t="s">
        <v>194</v>
      </c>
      <c r="E148" s="167" t="s">
        <v>207</v>
      </c>
      <c r="F148" s="168" t="s">
        <v>208</v>
      </c>
      <c r="G148" s="169" t="s">
        <v>209</v>
      </c>
      <c r="H148" s="170">
        <v>34</v>
      </c>
      <c r="I148" s="309"/>
      <c r="J148" s="171">
        <f>ROUND(I148*H148,2)</f>
        <v>0</v>
      </c>
      <c r="K148" s="168" t="s">
        <v>126</v>
      </c>
      <c r="L148" s="172"/>
      <c r="M148" s="173" t="s">
        <v>3</v>
      </c>
      <c r="N148" s="174" t="s">
        <v>39</v>
      </c>
      <c r="O148" s="143">
        <v>0</v>
      </c>
      <c r="P148" s="143">
        <f>O148*H148</f>
        <v>0</v>
      </c>
      <c r="Q148" s="143">
        <v>1E-05</v>
      </c>
      <c r="R148" s="143">
        <f>Q148*H148</f>
        <v>0.00034</v>
      </c>
      <c r="S148" s="143">
        <v>0</v>
      </c>
      <c r="T148" s="14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5" t="s">
        <v>177</v>
      </c>
      <c r="AT148" s="145" t="s">
        <v>194</v>
      </c>
      <c r="AU148" s="145" t="s">
        <v>78</v>
      </c>
      <c r="AY148" s="17" t="s">
        <v>120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76</v>
      </c>
      <c r="BK148" s="146">
        <f>ROUND(I148*H148,2)</f>
        <v>0</v>
      </c>
      <c r="BL148" s="17" t="s">
        <v>127</v>
      </c>
      <c r="BM148" s="145" t="s">
        <v>210</v>
      </c>
    </row>
    <row r="149" spans="1:47" s="2" customFormat="1" ht="10">
      <c r="A149" s="29"/>
      <c r="B149" s="30"/>
      <c r="C149" s="29"/>
      <c r="D149" s="147" t="s">
        <v>129</v>
      </c>
      <c r="E149" s="29"/>
      <c r="F149" s="148" t="s">
        <v>208</v>
      </c>
      <c r="G149" s="29"/>
      <c r="H149" s="29"/>
      <c r="I149" s="29"/>
      <c r="J149" s="29"/>
      <c r="K149" s="29"/>
      <c r="L149" s="30"/>
      <c r="M149" s="149"/>
      <c r="N149" s="150"/>
      <c r="O149" s="50"/>
      <c r="P149" s="50"/>
      <c r="Q149" s="50"/>
      <c r="R149" s="50"/>
      <c r="S149" s="50"/>
      <c r="T149" s="51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129</v>
      </c>
      <c r="AU149" s="17" t="s">
        <v>78</v>
      </c>
    </row>
    <row r="150" spans="2:51" s="14" customFormat="1" ht="10">
      <c r="B150" s="159"/>
      <c r="D150" s="147" t="s">
        <v>133</v>
      </c>
      <c r="E150" s="160" t="s">
        <v>3</v>
      </c>
      <c r="F150" s="161" t="s">
        <v>211</v>
      </c>
      <c r="H150" s="162">
        <v>34</v>
      </c>
      <c r="L150" s="159"/>
      <c r="M150" s="163"/>
      <c r="N150" s="164"/>
      <c r="O150" s="164"/>
      <c r="P150" s="164"/>
      <c r="Q150" s="164"/>
      <c r="R150" s="164"/>
      <c r="S150" s="164"/>
      <c r="T150" s="165"/>
      <c r="AT150" s="160" t="s">
        <v>133</v>
      </c>
      <c r="AU150" s="160" t="s">
        <v>78</v>
      </c>
      <c r="AV150" s="14" t="s">
        <v>78</v>
      </c>
      <c r="AW150" s="14" t="s">
        <v>30</v>
      </c>
      <c r="AX150" s="14" t="s">
        <v>68</v>
      </c>
      <c r="AY150" s="160" t="s">
        <v>120</v>
      </c>
    </row>
    <row r="151" spans="2:63" s="12" customFormat="1" ht="22.75" customHeight="1">
      <c r="B151" s="122"/>
      <c r="D151" s="123" t="s">
        <v>67</v>
      </c>
      <c r="E151" s="132" t="s">
        <v>127</v>
      </c>
      <c r="F151" s="132" t="s">
        <v>212</v>
      </c>
      <c r="J151" s="133">
        <f>BK151</f>
        <v>0</v>
      </c>
      <c r="L151" s="122"/>
      <c r="M151" s="126"/>
      <c r="N151" s="127"/>
      <c r="O151" s="127"/>
      <c r="P151" s="128">
        <f>SUM(P152:P176)</f>
        <v>55.453808</v>
      </c>
      <c r="Q151" s="127"/>
      <c r="R151" s="128">
        <f>SUM(R152:R176)</f>
        <v>12.589403690000001</v>
      </c>
      <c r="S151" s="127"/>
      <c r="T151" s="129">
        <f>SUM(T152:T176)</f>
        <v>0</v>
      </c>
      <c r="AR151" s="123" t="s">
        <v>76</v>
      </c>
      <c r="AT151" s="130" t="s">
        <v>67</v>
      </c>
      <c r="AU151" s="130" t="s">
        <v>76</v>
      </c>
      <c r="AY151" s="123" t="s">
        <v>120</v>
      </c>
      <c r="BK151" s="131">
        <f>SUM(BK152:BK176)</f>
        <v>0</v>
      </c>
    </row>
    <row r="152" spans="1:65" s="2" customFormat="1" ht="34.75" customHeight="1">
      <c r="A152" s="29"/>
      <c r="B152" s="134"/>
      <c r="C152" s="135" t="s">
        <v>213</v>
      </c>
      <c r="D152" s="135" t="s">
        <v>122</v>
      </c>
      <c r="E152" s="136" t="s">
        <v>214</v>
      </c>
      <c r="F152" s="137" t="s">
        <v>215</v>
      </c>
      <c r="G152" s="138" t="s">
        <v>151</v>
      </c>
      <c r="H152" s="139">
        <v>4.766</v>
      </c>
      <c r="I152" s="308"/>
      <c r="J152" s="140">
        <f>ROUND(I152*H152,2)</f>
        <v>0</v>
      </c>
      <c r="K152" s="137" t="s">
        <v>3</v>
      </c>
      <c r="L152" s="30"/>
      <c r="M152" s="141" t="s">
        <v>3</v>
      </c>
      <c r="N152" s="142" t="s">
        <v>39</v>
      </c>
      <c r="O152" s="143">
        <v>1.448</v>
      </c>
      <c r="P152" s="143">
        <f>O152*H152</f>
        <v>6.901168</v>
      </c>
      <c r="Q152" s="143">
        <v>2.50198</v>
      </c>
      <c r="R152" s="143">
        <f>Q152*H152</f>
        <v>11.924436680000001</v>
      </c>
      <c r="S152" s="143">
        <v>0</v>
      </c>
      <c r="T152" s="14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5" t="s">
        <v>127</v>
      </c>
      <c r="AT152" s="145" t="s">
        <v>122</v>
      </c>
      <c r="AU152" s="145" t="s">
        <v>78</v>
      </c>
      <c r="AY152" s="17" t="s">
        <v>120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76</v>
      </c>
      <c r="BK152" s="146">
        <f>ROUND(I152*H152,2)</f>
        <v>0</v>
      </c>
      <c r="BL152" s="17" t="s">
        <v>127</v>
      </c>
      <c r="BM152" s="145" t="s">
        <v>216</v>
      </c>
    </row>
    <row r="153" spans="1:47" s="2" customFormat="1" ht="18">
      <c r="A153" s="29"/>
      <c r="B153" s="30"/>
      <c r="C153" s="29"/>
      <c r="D153" s="147" t="s">
        <v>129</v>
      </c>
      <c r="E153" s="29"/>
      <c r="F153" s="148" t="s">
        <v>215</v>
      </c>
      <c r="G153" s="29"/>
      <c r="H153" s="29"/>
      <c r="I153" s="29"/>
      <c r="J153" s="29"/>
      <c r="K153" s="29"/>
      <c r="L153" s="30"/>
      <c r="M153" s="149"/>
      <c r="N153" s="150"/>
      <c r="O153" s="50"/>
      <c r="P153" s="50"/>
      <c r="Q153" s="50"/>
      <c r="R153" s="50"/>
      <c r="S153" s="50"/>
      <c r="T153" s="51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129</v>
      </c>
      <c r="AU153" s="17" t="s">
        <v>78</v>
      </c>
    </row>
    <row r="154" spans="1:47" s="2" customFormat="1" ht="18">
      <c r="A154" s="29"/>
      <c r="B154" s="30"/>
      <c r="C154" s="29"/>
      <c r="D154" s="147" t="s">
        <v>217</v>
      </c>
      <c r="E154" s="29"/>
      <c r="F154" s="175" t="s">
        <v>218</v>
      </c>
      <c r="G154" s="29"/>
      <c r="H154" s="29"/>
      <c r="I154" s="29"/>
      <c r="J154" s="29"/>
      <c r="K154" s="29"/>
      <c r="L154" s="30"/>
      <c r="M154" s="149"/>
      <c r="N154" s="150"/>
      <c r="O154" s="50"/>
      <c r="P154" s="50"/>
      <c r="Q154" s="50"/>
      <c r="R154" s="50"/>
      <c r="S154" s="50"/>
      <c r="T154" s="51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217</v>
      </c>
      <c r="AU154" s="17" t="s">
        <v>78</v>
      </c>
    </row>
    <row r="155" spans="2:51" s="13" customFormat="1" ht="10">
      <c r="B155" s="153"/>
      <c r="D155" s="147" t="s">
        <v>133</v>
      </c>
      <c r="E155" s="154" t="s">
        <v>3</v>
      </c>
      <c r="F155" s="155" t="s">
        <v>219</v>
      </c>
      <c r="H155" s="154" t="s">
        <v>3</v>
      </c>
      <c r="L155" s="153"/>
      <c r="M155" s="156"/>
      <c r="N155" s="157"/>
      <c r="O155" s="157"/>
      <c r="P155" s="157"/>
      <c r="Q155" s="157"/>
      <c r="R155" s="157"/>
      <c r="S155" s="157"/>
      <c r="T155" s="158"/>
      <c r="AT155" s="154" t="s">
        <v>133</v>
      </c>
      <c r="AU155" s="154" t="s">
        <v>78</v>
      </c>
      <c r="AV155" s="13" t="s">
        <v>76</v>
      </c>
      <c r="AW155" s="13" t="s">
        <v>30</v>
      </c>
      <c r="AX155" s="13" t="s">
        <v>68</v>
      </c>
      <c r="AY155" s="154" t="s">
        <v>120</v>
      </c>
    </row>
    <row r="156" spans="2:51" s="14" customFormat="1" ht="10">
      <c r="B156" s="159"/>
      <c r="D156" s="147" t="s">
        <v>133</v>
      </c>
      <c r="E156" s="160" t="s">
        <v>3</v>
      </c>
      <c r="F156" s="161" t="s">
        <v>220</v>
      </c>
      <c r="H156" s="162">
        <v>4.766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133</v>
      </c>
      <c r="AU156" s="160" t="s">
        <v>78</v>
      </c>
      <c r="AV156" s="14" t="s">
        <v>78</v>
      </c>
      <c r="AW156" s="14" t="s">
        <v>30</v>
      </c>
      <c r="AX156" s="14" t="s">
        <v>68</v>
      </c>
      <c r="AY156" s="160" t="s">
        <v>120</v>
      </c>
    </row>
    <row r="157" spans="1:65" s="2" customFormat="1" ht="19.75" customHeight="1">
      <c r="A157" s="29"/>
      <c r="B157" s="134"/>
      <c r="C157" s="135" t="s">
        <v>221</v>
      </c>
      <c r="D157" s="135" t="s">
        <v>122</v>
      </c>
      <c r="E157" s="136" t="s">
        <v>222</v>
      </c>
      <c r="F157" s="137" t="s">
        <v>223</v>
      </c>
      <c r="G157" s="138" t="s">
        <v>125</v>
      </c>
      <c r="H157" s="139">
        <v>31.278</v>
      </c>
      <c r="I157" s="308"/>
      <c r="J157" s="140">
        <f>ROUND(I157*H157,2)</f>
        <v>0</v>
      </c>
      <c r="K157" s="137" t="s">
        <v>126</v>
      </c>
      <c r="L157" s="30"/>
      <c r="M157" s="141" t="s">
        <v>3</v>
      </c>
      <c r="N157" s="142" t="s">
        <v>39</v>
      </c>
      <c r="O157" s="143">
        <v>0.085</v>
      </c>
      <c r="P157" s="143">
        <f>O157*H157</f>
        <v>2.65863</v>
      </c>
      <c r="Q157" s="143">
        <v>0.0034</v>
      </c>
      <c r="R157" s="143">
        <f>Q157*H157</f>
        <v>0.10634519999999999</v>
      </c>
      <c r="S157" s="143">
        <v>0</v>
      </c>
      <c r="T157" s="14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5" t="s">
        <v>127</v>
      </c>
      <c r="AT157" s="145" t="s">
        <v>122</v>
      </c>
      <c r="AU157" s="145" t="s">
        <v>78</v>
      </c>
      <c r="AY157" s="17" t="s">
        <v>120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76</v>
      </c>
      <c r="BK157" s="146">
        <f>ROUND(I157*H157,2)</f>
        <v>0</v>
      </c>
      <c r="BL157" s="17" t="s">
        <v>127</v>
      </c>
      <c r="BM157" s="145" t="s">
        <v>224</v>
      </c>
    </row>
    <row r="158" spans="1:47" s="2" customFormat="1" ht="18">
      <c r="A158" s="29"/>
      <c r="B158" s="30"/>
      <c r="C158" s="29"/>
      <c r="D158" s="147" t="s">
        <v>129</v>
      </c>
      <c r="E158" s="29"/>
      <c r="F158" s="148" t="s">
        <v>225</v>
      </c>
      <c r="G158" s="29"/>
      <c r="H158" s="29"/>
      <c r="I158" s="29"/>
      <c r="J158" s="29"/>
      <c r="K158" s="29"/>
      <c r="L158" s="30"/>
      <c r="M158" s="149"/>
      <c r="N158" s="150"/>
      <c r="O158" s="50"/>
      <c r="P158" s="50"/>
      <c r="Q158" s="50"/>
      <c r="R158" s="50"/>
      <c r="S158" s="50"/>
      <c r="T158" s="51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129</v>
      </c>
      <c r="AU158" s="17" t="s">
        <v>78</v>
      </c>
    </row>
    <row r="159" spans="1:47" s="2" customFormat="1" ht="10">
      <c r="A159" s="29"/>
      <c r="B159" s="30"/>
      <c r="C159" s="29"/>
      <c r="D159" s="151" t="s">
        <v>131</v>
      </c>
      <c r="E159" s="29"/>
      <c r="F159" s="152" t="s">
        <v>226</v>
      </c>
      <c r="G159" s="29"/>
      <c r="H159" s="29"/>
      <c r="I159" s="29"/>
      <c r="J159" s="29"/>
      <c r="K159" s="29"/>
      <c r="L159" s="30"/>
      <c r="M159" s="149"/>
      <c r="N159" s="150"/>
      <c r="O159" s="50"/>
      <c r="P159" s="50"/>
      <c r="Q159" s="50"/>
      <c r="R159" s="50"/>
      <c r="S159" s="50"/>
      <c r="T159" s="51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131</v>
      </c>
      <c r="AU159" s="17" t="s">
        <v>78</v>
      </c>
    </row>
    <row r="160" spans="2:51" s="13" customFormat="1" ht="10">
      <c r="B160" s="153"/>
      <c r="D160" s="147" t="s">
        <v>133</v>
      </c>
      <c r="E160" s="154" t="s">
        <v>3</v>
      </c>
      <c r="F160" s="155" t="s">
        <v>219</v>
      </c>
      <c r="H160" s="154" t="s">
        <v>3</v>
      </c>
      <c r="L160" s="153"/>
      <c r="M160" s="156"/>
      <c r="N160" s="157"/>
      <c r="O160" s="157"/>
      <c r="P160" s="157"/>
      <c r="Q160" s="157"/>
      <c r="R160" s="157"/>
      <c r="S160" s="157"/>
      <c r="T160" s="158"/>
      <c r="AT160" s="154" t="s">
        <v>133</v>
      </c>
      <c r="AU160" s="154" t="s">
        <v>78</v>
      </c>
      <c r="AV160" s="13" t="s">
        <v>76</v>
      </c>
      <c r="AW160" s="13" t="s">
        <v>30</v>
      </c>
      <c r="AX160" s="13" t="s">
        <v>68</v>
      </c>
      <c r="AY160" s="154" t="s">
        <v>120</v>
      </c>
    </row>
    <row r="161" spans="2:51" s="14" customFormat="1" ht="10">
      <c r="B161" s="159"/>
      <c r="D161" s="147" t="s">
        <v>133</v>
      </c>
      <c r="E161" s="160" t="s">
        <v>3</v>
      </c>
      <c r="F161" s="161" t="s">
        <v>227</v>
      </c>
      <c r="H161" s="162">
        <v>31.278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133</v>
      </c>
      <c r="AU161" s="160" t="s">
        <v>78</v>
      </c>
      <c r="AV161" s="14" t="s">
        <v>78</v>
      </c>
      <c r="AW161" s="14" t="s">
        <v>30</v>
      </c>
      <c r="AX161" s="14" t="s">
        <v>68</v>
      </c>
      <c r="AY161" s="160" t="s">
        <v>120</v>
      </c>
    </row>
    <row r="162" spans="1:65" s="2" customFormat="1" ht="14.4" customHeight="1">
      <c r="A162" s="29"/>
      <c r="B162" s="134"/>
      <c r="C162" s="135" t="s">
        <v>228</v>
      </c>
      <c r="D162" s="135" t="s">
        <v>122</v>
      </c>
      <c r="E162" s="136" t="s">
        <v>229</v>
      </c>
      <c r="F162" s="137" t="s">
        <v>230</v>
      </c>
      <c r="G162" s="138" t="s">
        <v>125</v>
      </c>
      <c r="H162" s="139">
        <v>35.746</v>
      </c>
      <c r="I162" s="308"/>
      <c r="J162" s="140">
        <f>ROUND(I162*H162,2)</f>
        <v>0</v>
      </c>
      <c r="K162" s="137" t="s">
        <v>126</v>
      </c>
      <c r="L162" s="30"/>
      <c r="M162" s="141" t="s">
        <v>3</v>
      </c>
      <c r="N162" s="142" t="s">
        <v>39</v>
      </c>
      <c r="O162" s="143">
        <v>0.755</v>
      </c>
      <c r="P162" s="143">
        <f>O162*H162</f>
        <v>26.98823</v>
      </c>
      <c r="Q162" s="143">
        <v>0.00576</v>
      </c>
      <c r="R162" s="143">
        <f>Q162*H162</f>
        <v>0.20589696000000002</v>
      </c>
      <c r="S162" s="143">
        <v>0</v>
      </c>
      <c r="T162" s="14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5" t="s">
        <v>127</v>
      </c>
      <c r="AT162" s="145" t="s">
        <v>122</v>
      </c>
      <c r="AU162" s="145" t="s">
        <v>78</v>
      </c>
      <c r="AY162" s="17" t="s">
        <v>120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76</v>
      </c>
      <c r="BK162" s="146">
        <f>ROUND(I162*H162,2)</f>
        <v>0</v>
      </c>
      <c r="BL162" s="17" t="s">
        <v>127</v>
      </c>
      <c r="BM162" s="145" t="s">
        <v>231</v>
      </c>
    </row>
    <row r="163" spans="1:47" s="2" customFormat="1" ht="10">
      <c r="A163" s="29"/>
      <c r="B163" s="30"/>
      <c r="C163" s="29"/>
      <c r="D163" s="147" t="s">
        <v>129</v>
      </c>
      <c r="E163" s="29"/>
      <c r="F163" s="148" t="s">
        <v>232</v>
      </c>
      <c r="G163" s="29"/>
      <c r="H163" s="29"/>
      <c r="I163" s="29"/>
      <c r="J163" s="29"/>
      <c r="K163" s="29"/>
      <c r="L163" s="30"/>
      <c r="M163" s="149"/>
      <c r="N163" s="150"/>
      <c r="O163" s="50"/>
      <c r="P163" s="50"/>
      <c r="Q163" s="50"/>
      <c r="R163" s="50"/>
      <c r="S163" s="50"/>
      <c r="T163" s="51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129</v>
      </c>
      <c r="AU163" s="17" t="s">
        <v>78</v>
      </c>
    </row>
    <row r="164" spans="1:47" s="2" customFormat="1" ht="10">
      <c r="A164" s="29"/>
      <c r="B164" s="30"/>
      <c r="C164" s="29"/>
      <c r="D164" s="151" t="s">
        <v>131</v>
      </c>
      <c r="E164" s="29"/>
      <c r="F164" s="152" t="s">
        <v>233</v>
      </c>
      <c r="G164" s="29"/>
      <c r="H164" s="29"/>
      <c r="I164" s="29"/>
      <c r="J164" s="29"/>
      <c r="K164" s="29"/>
      <c r="L164" s="30"/>
      <c r="M164" s="149"/>
      <c r="N164" s="150"/>
      <c r="O164" s="50"/>
      <c r="P164" s="50"/>
      <c r="Q164" s="50"/>
      <c r="R164" s="50"/>
      <c r="S164" s="50"/>
      <c r="T164" s="51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131</v>
      </c>
      <c r="AU164" s="17" t="s">
        <v>78</v>
      </c>
    </row>
    <row r="165" spans="2:51" s="13" customFormat="1" ht="10">
      <c r="B165" s="153"/>
      <c r="D165" s="147" t="s">
        <v>133</v>
      </c>
      <c r="E165" s="154" t="s">
        <v>3</v>
      </c>
      <c r="F165" s="155" t="s">
        <v>219</v>
      </c>
      <c r="H165" s="154" t="s">
        <v>3</v>
      </c>
      <c r="L165" s="153"/>
      <c r="M165" s="156"/>
      <c r="N165" s="157"/>
      <c r="O165" s="157"/>
      <c r="P165" s="157"/>
      <c r="Q165" s="157"/>
      <c r="R165" s="157"/>
      <c r="S165" s="157"/>
      <c r="T165" s="158"/>
      <c r="AT165" s="154" t="s">
        <v>133</v>
      </c>
      <c r="AU165" s="154" t="s">
        <v>78</v>
      </c>
      <c r="AV165" s="13" t="s">
        <v>76</v>
      </c>
      <c r="AW165" s="13" t="s">
        <v>30</v>
      </c>
      <c r="AX165" s="13" t="s">
        <v>68</v>
      </c>
      <c r="AY165" s="154" t="s">
        <v>120</v>
      </c>
    </row>
    <row r="166" spans="2:51" s="14" customFormat="1" ht="10">
      <c r="B166" s="159"/>
      <c r="D166" s="147" t="s">
        <v>133</v>
      </c>
      <c r="E166" s="160" t="s">
        <v>3</v>
      </c>
      <c r="F166" s="161" t="s">
        <v>227</v>
      </c>
      <c r="H166" s="162">
        <v>31.278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133</v>
      </c>
      <c r="AU166" s="160" t="s">
        <v>78</v>
      </c>
      <c r="AV166" s="14" t="s">
        <v>78</v>
      </c>
      <c r="AW166" s="14" t="s">
        <v>30</v>
      </c>
      <c r="AX166" s="14" t="s">
        <v>68</v>
      </c>
      <c r="AY166" s="160" t="s">
        <v>120</v>
      </c>
    </row>
    <row r="167" spans="2:51" s="13" customFormat="1" ht="10">
      <c r="B167" s="153"/>
      <c r="D167" s="147" t="s">
        <v>133</v>
      </c>
      <c r="E167" s="154" t="s">
        <v>3</v>
      </c>
      <c r="F167" s="155" t="s">
        <v>234</v>
      </c>
      <c r="H167" s="154" t="s">
        <v>3</v>
      </c>
      <c r="L167" s="153"/>
      <c r="M167" s="156"/>
      <c r="N167" s="157"/>
      <c r="O167" s="157"/>
      <c r="P167" s="157"/>
      <c r="Q167" s="157"/>
      <c r="R167" s="157"/>
      <c r="S167" s="157"/>
      <c r="T167" s="158"/>
      <c r="AT167" s="154" t="s">
        <v>133</v>
      </c>
      <c r="AU167" s="154" t="s">
        <v>78</v>
      </c>
      <c r="AV167" s="13" t="s">
        <v>76</v>
      </c>
      <c r="AW167" s="13" t="s">
        <v>30</v>
      </c>
      <c r="AX167" s="13" t="s">
        <v>68</v>
      </c>
      <c r="AY167" s="154" t="s">
        <v>120</v>
      </c>
    </row>
    <row r="168" spans="2:51" s="14" customFormat="1" ht="10">
      <c r="B168" s="159"/>
      <c r="D168" s="147" t="s">
        <v>133</v>
      </c>
      <c r="E168" s="160" t="s">
        <v>3</v>
      </c>
      <c r="F168" s="161" t="s">
        <v>235</v>
      </c>
      <c r="H168" s="162">
        <v>4.468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T168" s="160" t="s">
        <v>133</v>
      </c>
      <c r="AU168" s="160" t="s">
        <v>78</v>
      </c>
      <c r="AV168" s="14" t="s">
        <v>78</v>
      </c>
      <c r="AW168" s="14" t="s">
        <v>30</v>
      </c>
      <c r="AX168" s="14" t="s">
        <v>68</v>
      </c>
      <c r="AY168" s="160" t="s">
        <v>120</v>
      </c>
    </row>
    <row r="169" spans="1:65" s="2" customFormat="1" ht="14.4" customHeight="1">
      <c r="A169" s="29"/>
      <c r="B169" s="134"/>
      <c r="C169" s="135" t="s">
        <v>9</v>
      </c>
      <c r="D169" s="135" t="s">
        <v>122</v>
      </c>
      <c r="E169" s="136" t="s">
        <v>236</v>
      </c>
      <c r="F169" s="137" t="s">
        <v>237</v>
      </c>
      <c r="G169" s="138" t="s">
        <v>125</v>
      </c>
      <c r="H169" s="139">
        <v>35.746</v>
      </c>
      <c r="I169" s="308"/>
      <c r="J169" s="140">
        <f>ROUND(I169*H169,2)</f>
        <v>0</v>
      </c>
      <c r="K169" s="137" t="s">
        <v>126</v>
      </c>
      <c r="L169" s="30"/>
      <c r="M169" s="141" t="s">
        <v>3</v>
      </c>
      <c r="N169" s="142" t="s">
        <v>39</v>
      </c>
      <c r="O169" s="143">
        <v>0.26</v>
      </c>
      <c r="P169" s="143">
        <f>O169*H169</f>
        <v>9.29396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5" t="s">
        <v>127</v>
      </c>
      <c r="AT169" s="145" t="s">
        <v>122</v>
      </c>
      <c r="AU169" s="145" t="s">
        <v>78</v>
      </c>
      <c r="AY169" s="17" t="s">
        <v>120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76</v>
      </c>
      <c r="BK169" s="146">
        <f>ROUND(I169*H169,2)</f>
        <v>0</v>
      </c>
      <c r="BL169" s="17" t="s">
        <v>127</v>
      </c>
      <c r="BM169" s="145" t="s">
        <v>238</v>
      </c>
    </row>
    <row r="170" spans="1:47" s="2" customFormat="1" ht="10">
      <c r="A170" s="29"/>
      <c r="B170" s="30"/>
      <c r="C170" s="29"/>
      <c r="D170" s="147" t="s">
        <v>129</v>
      </c>
      <c r="E170" s="29"/>
      <c r="F170" s="148" t="s">
        <v>239</v>
      </c>
      <c r="G170" s="29"/>
      <c r="H170" s="29"/>
      <c r="I170" s="29"/>
      <c r="J170" s="29"/>
      <c r="K170" s="29"/>
      <c r="L170" s="30"/>
      <c r="M170" s="149"/>
      <c r="N170" s="150"/>
      <c r="O170" s="50"/>
      <c r="P170" s="50"/>
      <c r="Q170" s="50"/>
      <c r="R170" s="50"/>
      <c r="S170" s="50"/>
      <c r="T170" s="51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129</v>
      </c>
      <c r="AU170" s="17" t="s">
        <v>78</v>
      </c>
    </row>
    <row r="171" spans="1:47" s="2" customFormat="1" ht="10">
      <c r="A171" s="29"/>
      <c r="B171" s="30"/>
      <c r="C171" s="29"/>
      <c r="D171" s="151" t="s">
        <v>131</v>
      </c>
      <c r="E171" s="29"/>
      <c r="F171" s="152" t="s">
        <v>240</v>
      </c>
      <c r="G171" s="29"/>
      <c r="H171" s="29"/>
      <c r="I171" s="29"/>
      <c r="J171" s="29"/>
      <c r="K171" s="29"/>
      <c r="L171" s="30"/>
      <c r="M171" s="149"/>
      <c r="N171" s="150"/>
      <c r="O171" s="50"/>
      <c r="P171" s="50"/>
      <c r="Q171" s="50"/>
      <c r="R171" s="50"/>
      <c r="S171" s="50"/>
      <c r="T171" s="51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131</v>
      </c>
      <c r="AU171" s="17" t="s">
        <v>78</v>
      </c>
    </row>
    <row r="172" spans="1:65" s="2" customFormat="1" ht="19.75" customHeight="1">
      <c r="A172" s="29"/>
      <c r="B172" s="134"/>
      <c r="C172" s="135" t="s">
        <v>241</v>
      </c>
      <c r="D172" s="135" t="s">
        <v>122</v>
      </c>
      <c r="E172" s="136" t="s">
        <v>242</v>
      </c>
      <c r="F172" s="137" t="s">
        <v>243</v>
      </c>
      <c r="G172" s="138" t="s">
        <v>172</v>
      </c>
      <c r="H172" s="139">
        <v>0.335</v>
      </c>
      <c r="I172" s="308"/>
      <c r="J172" s="140">
        <f>ROUND(I172*H172,2)</f>
        <v>0</v>
      </c>
      <c r="K172" s="137" t="s">
        <v>126</v>
      </c>
      <c r="L172" s="30"/>
      <c r="M172" s="141" t="s">
        <v>3</v>
      </c>
      <c r="N172" s="142" t="s">
        <v>39</v>
      </c>
      <c r="O172" s="143">
        <v>28.692</v>
      </c>
      <c r="P172" s="143">
        <f>O172*H172</f>
        <v>9.61182</v>
      </c>
      <c r="Q172" s="143">
        <v>1.05291</v>
      </c>
      <c r="R172" s="143">
        <f>Q172*H172</f>
        <v>0.35272485000000003</v>
      </c>
      <c r="S172" s="143">
        <v>0</v>
      </c>
      <c r="T172" s="144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5" t="s">
        <v>127</v>
      </c>
      <c r="AT172" s="145" t="s">
        <v>122</v>
      </c>
      <c r="AU172" s="145" t="s">
        <v>78</v>
      </c>
      <c r="AY172" s="17" t="s">
        <v>120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76</v>
      </c>
      <c r="BK172" s="146">
        <f>ROUND(I172*H172,2)</f>
        <v>0</v>
      </c>
      <c r="BL172" s="17" t="s">
        <v>127</v>
      </c>
      <c r="BM172" s="145" t="s">
        <v>244</v>
      </c>
    </row>
    <row r="173" spans="1:47" s="2" customFormat="1" ht="18">
      <c r="A173" s="29"/>
      <c r="B173" s="30"/>
      <c r="C173" s="29"/>
      <c r="D173" s="147" t="s">
        <v>129</v>
      </c>
      <c r="E173" s="29"/>
      <c r="F173" s="148" t="s">
        <v>245</v>
      </c>
      <c r="G173" s="29"/>
      <c r="H173" s="29"/>
      <c r="I173" s="29"/>
      <c r="J173" s="29"/>
      <c r="K173" s="29"/>
      <c r="L173" s="30"/>
      <c r="M173" s="149"/>
      <c r="N173" s="150"/>
      <c r="O173" s="50"/>
      <c r="P173" s="50"/>
      <c r="Q173" s="50"/>
      <c r="R173" s="50"/>
      <c r="S173" s="50"/>
      <c r="T173" s="51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129</v>
      </c>
      <c r="AU173" s="17" t="s">
        <v>78</v>
      </c>
    </row>
    <row r="174" spans="1:47" s="2" customFormat="1" ht="10">
      <c r="A174" s="29"/>
      <c r="B174" s="30"/>
      <c r="C174" s="29"/>
      <c r="D174" s="151" t="s">
        <v>131</v>
      </c>
      <c r="E174" s="29"/>
      <c r="F174" s="152" t="s">
        <v>246</v>
      </c>
      <c r="G174" s="29"/>
      <c r="H174" s="29"/>
      <c r="I174" s="29"/>
      <c r="J174" s="29"/>
      <c r="K174" s="29"/>
      <c r="L174" s="30"/>
      <c r="M174" s="149"/>
      <c r="N174" s="150"/>
      <c r="O174" s="50"/>
      <c r="P174" s="50"/>
      <c r="Q174" s="50"/>
      <c r="R174" s="50"/>
      <c r="S174" s="50"/>
      <c r="T174" s="51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131</v>
      </c>
      <c r="AU174" s="17" t="s">
        <v>78</v>
      </c>
    </row>
    <row r="175" spans="2:51" s="13" customFormat="1" ht="20">
      <c r="B175" s="153"/>
      <c r="D175" s="147" t="s">
        <v>133</v>
      </c>
      <c r="E175" s="154" t="s">
        <v>3</v>
      </c>
      <c r="F175" s="155" t="s">
        <v>247</v>
      </c>
      <c r="H175" s="154" t="s">
        <v>3</v>
      </c>
      <c r="L175" s="153"/>
      <c r="M175" s="156"/>
      <c r="N175" s="157"/>
      <c r="O175" s="157"/>
      <c r="P175" s="157"/>
      <c r="Q175" s="157"/>
      <c r="R175" s="157"/>
      <c r="S175" s="157"/>
      <c r="T175" s="158"/>
      <c r="AT175" s="154" t="s">
        <v>133</v>
      </c>
      <c r="AU175" s="154" t="s">
        <v>78</v>
      </c>
      <c r="AV175" s="13" t="s">
        <v>76</v>
      </c>
      <c r="AW175" s="13" t="s">
        <v>30</v>
      </c>
      <c r="AX175" s="13" t="s">
        <v>68</v>
      </c>
      <c r="AY175" s="154" t="s">
        <v>120</v>
      </c>
    </row>
    <row r="176" spans="2:51" s="14" customFormat="1" ht="10">
      <c r="B176" s="159"/>
      <c r="D176" s="147" t="s">
        <v>133</v>
      </c>
      <c r="E176" s="160" t="s">
        <v>3</v>
      </c>
      <c r="F176" s="161" t="s">
        <v>248</v>
      </c>
      <c r="H176" s="162">
        <v>0.335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133</v>
      </c>
      <c r="AU176" s="160" t="s">
        <v>78</v>
      </c>
      <c r="AV176" s="14" t="s">
        <v>78</v>
      </c>
      <c r="AW176" s="14" t="s">
        <v>30</v>
      </c>
      <c r="AX176" s="14" t="s">
        <v>68</v>
      </c>
      <c r="AY176" s="160" t="s">
        <v>120</v>
      </c>
    </row>
    <row r="177" spans="2:63" s="12" customFormat="1" ht="22.75" customHeight="1">
      <c r="B177" s="122"/>
      <c r="D177" s="123" t="s">
        <v>67</v>
      </c>
      <c r="E177" s="132" t="s">
        <v>157</v>
      </c>
      <c r="F177" s="132" t="s">
        <v>249</v>
      </c>
      <c r="J177" s="133">
        <f>BK177</f>
        <v>0</v>
      </c>
      <c r="L177" s="122"/>
      <c r="M177" s="126"/>
      <c r="N177" s="127"/>
      <c r="O177" s="127"/>
      <c r="P177" s="128">
        <f>SUM(P178:P182)</f>
        <v>26.809919999999998</v>
      </c>
      <c r="Q177" s="127"/>
      <c r="R177" s="128">
        <f>SUM(R178:R182)</f>
        <v>3.3221959199999995</v>
      </c>
      <c r="S177" s="127"/>
      <c r="T177" s="129">
        <f>SUM(T178:T182)</f>
        <v>0</v>
      </c>
      <c r="AR177" s="123" t="s">
        <v>76</v>
      </c>
      <c r="AT177" s="130" t="s">
        <v>67</v>
      </c>
      <c r="AU177" s="130" t="s">
        <v>76</v>
      </c>
      <c r="AY177" s="123" t="s">
        <v>120</v>
      </c>
      <c r="BK177" s="131">
        <f>SUM(BK178:BK182)</f>
        <v>0</v>
      </c>
    </row>
    <row r="178" spans="1:65" s="2" customFormat="1" ht="22.25" customHeight="1">
      <c r="A178" s="29"/>
      <c r="B178" s="134"/>
      <c r="C178" s="135" t="s">
        <v>250</v>
      </c>
      <c r="D178" s="135" t="s">
        <v>122</v>
      </c>
      <c r="E178" s="136" t="s">
        <v>251</v>
      </c>
      <c r="F178" s="137" t="s">
        <v>252</v>
      </c>
      <c r="G178" s="138" t="s">
        <v>125</v>
      </c>
      <c r="H178" s="139">
        <v>37.236</v>
      </c>
      <c r="I178" s="308"/>
      <c r="J178" s="140">
        <f>ROUND(I178*H178,2)</f>
        <v>0</v>
      </c>
      <c r="K178" s="137" t="s">
        <v>126</v>
      </c>
      <c r="L178" s="30"/>
      <c r="M178" s="141" t="s">
        <v>3</v>
      </c>
      <c r="N178" s="142" t="s">
        <v>39</v>
      </c>
      <c r="O178" s="143">
        <v>0.72</v>
      </c>
      <c r="P178" s="143">
        <f>O178*H178</f>
        <v>26.809919999999998</v>
      </c>
      <c r="Q178" s="143">
        <v>0.08922</v>
      </c>
      <c r="R178" s="143">
        <f>Q178*H178</f>
        <v>3.3221959199999995</v>
      </c>
      <c r="S178" s="143">
        <v>0</v>
      </c>
      <c r="T178" s="14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5" t="s">
        <v>127</v>
      </c>
      <c r="AT178" s="145" t="s">
        <v>122</v>
      </c>
      <c r="AU178" s="145" t="s">
        <v>78</v>
      </c>
      <c r="AY178" s="17" t="s">
        <v>120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76</v>
      </c>
      <c r="BK178" s="146">
        <f>ROUND(I178*H178,2)</f>
        <v>0</v>
      </c>
      <c r="BL178" s="17" t="s">
        <v>127</v>
      </c>
      <c r="BM178" s="145" t="s">
        <v>253</v>
      </c>
    </row>
    <row r="179" spans="1:47" s="2" customFormat="1" ht="36">
      <c r="A179" s="29"/>
      <c r="B179" s="30"/>
      <c r="C179" s="29"/>
      <c r="D179" s="147" t="s">
        <v>129</v>
      </c>
      <c r="E179" s="29"/>
      <c r="F179" s="148" t="s">
        <v>254</v>
      </c>
      <c r="G179" s="29"/>
      <c r="H179" s="29"/>
      <c r="I179" s="29"/>
      <c r="J179" s="29"/>
      <c r="K179" s="29"/>
      <c r="L179" s="30"/>
      <c r="M179" s="149"/>
      <c r="N179" s="150"/>
      <c r="O179" s="50"/>
      <c r="P179" s="50"/>
      <c r="Q179" s="50"/>
      <c r="R179" s="50"/>
      <c r="S179" s="50"/>
      <c r="T179" s="51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129</v>
      </c>
      <c r="AU179" s="17" t="s">
        <v>78</v>
      </c>
    </row>
    <row r="180" spans="1:47" s="2" customFormat="1" ht="10">
      <c r="A180" s="29"/>
      <c r="B180" s="30"/>
      <c r="C180" s="29"/>
      <c r="D180" s="151" t="s">
        <v>131</v>
      </c>
      <c r="E180" s="29"/>
      <c r="F180" s="152" t="s">
        <v>255</v>
      </c>
      <c r="G180" s="29"/>
      <c r="H180" s="29"/>
      <c r="I180" s="29"/>
      <c r="J180" s="29"/>
      <c r="K180" s="29"/>
      <c r="L180" s="30"/>
      <c r="M180" s="149"/>
      <c r="N180" s="150"/>
      <c r="O180" s="50"/>
      <c r="P180" s="50"/>
      <c r="Q180" s="50"/>
      <c r="R180" s="50"/>
      <c r="S180" s="50"/>
      <c r="T180" s="51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131</v>
      </c>
      <c r="AU180" s="17" t="s">
        <v>78</v>
      </c>
    </row>
    <row r="181" spans="2:51" s="13" customFormat="1" ht="10">
      <c r="B181" s="153"/>
      <c r="D181" s="147" t="s">
        <v>133</v>
      </c>
      <c r="E181" s="154" t="s">
        <v>3</v>
      </c>
      <c r="F181" s="155" t="s">
        <v>256</v>
      </c>
      <c r="H181" s="154" t="s">
        <v>3</v>
      </c>
      <c r="L181" s="153"/>
      <c r="M181" s="156"/>
      <c r="N181" s="157"/>
      <c r="O181" s="157"/>
      <c r="P181" s="157"/>
      <c r="Q181" s="157"/>
      <c r="R181" s="157"/>
      <c r="S181" s="157"/>
      <c r="T181" s="158"/>
      <c r="AT181" s="154" t="s">
        <v>133</v>
      </c>
      <c r="AU181" s="154" t="s">
        <v>78</v>
      </c>
      <c r="AV181" s="13" t="s">
        <v>76</v>
      </c>
      <c r="AW181" s="13" t="s">
        <v>30</v>
      </c>
      <c r="AX181" s="13" t="s">
        <v>68</v>
      </c>
      <c r="AY181" s="154" t="s">
        <v>120</v>
      </c>
    </row>
    <row r="182" spans="2:51" s="14" customFormat="1" ht="10">
      <c r="B182" s="159"/>
      <c r="D182" s="147" t="s">
        <v>133</v>
      </c>
      <c r="E182" s="160" t="s">
        <v>3</v>
      </c>
      <c r="F182" s="161" t="s">
        <v>135</v>
      </c>
      <c r="H182" s="162">
        <v>37.236</v>
      </c>
      <c r="L182" s="159"/>
      <c r="M182" s="163"/>
      <c r="N182" s="164"/>
      <c r="O182" s="164"/>
      <c r="P182" s="164"/>
      <c r="Q182" s="164"/>
      <c r="R182" s="164"/>
      <c r="S182" s="164"/>
      <c r="T182" s="165"/>
      <c r="AT182" s="160" t="s">
        <v>133</v>
      </c>
      <c r="AU182" s="160" t="s">
        <v>78</v>
      </c>
      <c r="AV182" s="14" t="s">
        <v>78</v>
      </c>
      <c r="AW182" s="14" t="s">
        <v>30</v>
      </c>
      <c r="AX182" s="14" t="s">
        <v>68</v>
      </c>
      <c r="AY182" s="160" t="s">
        <v>120</v>
      </c>
    </row>
    <row r="183" spans="2:63" s="12" customFormat="1" ht="22.75" customHeight="1">
      <c r="B183" s="122"/>
      <c r="D183" s="123" t="s">
        <v>67</v>
      </c>
      <c r="E183" s="132" t="s">
        <v>163</v>
      </c>
      <c r="F183" s="132" t="s">
        <v>257</v>
      </c>
      <c r="J183" s="133">
        <f>BK183</f>
        <v>0</v>
      </c>
      <c r="L183" s="122"/>
      <c r="M183" s="126"/>
      <c r="N183" s="127"/>
      <c r="O183" s="127"/>
      <c r="P183" s="128">
        <f>SUM(P184:P204)</f>
        <v>14.870546000000003</v>
      </c>
      <c r="Q183" s="127"/>
      <c r="R183" s="128">
        <f>SUM(R184:R204)</f>
        <v>3.6729904600000003</v>
      </c>
      <c r="S183" s="127"/>
      <c r="T183" s="129">
        <f>SUM(T184:T204)</f>
        <v>0</v>
      </c>
      <c r="AR183" s="123" t="s">
        <v>76</v>
      </c>
      <c r="AT183" s="130" t="s">
        <v>67</v>
      </c>
      <c r="AU183" s="130" t="s">
        <v>76</v>
      </c>
      <c r="AY183" s="123" t="s">
        <v>120</v>
      </c>
      <c r="BK183" s="131">
        <f>SUM(BK184:BK204)</f>
        <v>0</v>
      </c>
    </row>
    <row r="184" spans="1:65" s="2" customFormat="1" ht="22.25" customHeight="1">
      <c r="A184" s="29"/>
      <c r="B184" s="134"/>
      <c r="C184" s="135" t="s">
        <v>258</v>
      </c>
      <c r="D184" s="135" t="s">
        <v>122</v>
      </c>
      <c r="E184" s="136" t="s">
        <v>259</v>
      </c>
      <c r="F184" s="137" t="s">
        <v>260</v>
      </c>
      <c r="G184" s="138" t="s">
        <v>125</v>
      </c>
      <c r="H184" s="139">
        <v>4.021</v>
      </c>
      <c r="I184" s="308"/>
      <c r="J184" s="140">
        <f>ROUND(I184*H184,2)</f>
        <v>0</v>
      </c>
      <c r="K184" s="137" t="s">
        <v>126</v>
      </c>
      <c r="L184" s="30"/>
      <c r="M184" s="141" t="s">
        <v>3</v>
      </c>
      <c r="N184" s="142" t="s">
        <v>39</v>
      </c>
      <c r="O184" s="143">
        <v>0.132</v>
      </c>
      <c r="P184" s="143">
        <f>O184*H184</f>
        <v>0.530772</v>
      </c>
      <c r="Q184" s="143">
        <v>0.0014</v>
      </c>
      <c r="R184" s="143">
        <f>Q184*H184</f>
        <v>0.0056294</v>
      </c>
      <c r="S184" s="143">
        <v>0</v>
      </c>
      <c r="T184" s="14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5" t="s">
        <v>127</v>
      </c>
      <c r="AT184" s="145" t="s">
        <v>122</v>
      </c>
      <c r="AU184" s="145" t="s">
        <v>78</v>
      </c>
      <c r="AY184" s="17" t="s">
        <v>120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76</v>
      </c>
      <c r="BK184" s="146">
        <f>ROUND(I184*H184,2)</f>
        <v>0</v>
      </c>
      <c r="BL184" s="17" t="s">
        <v>127</v>
      </c>
      <c r="BM184" s="145" t="s">
        <v>261</v>
      </c>
    </row>
    <row r="185" spans="1:47" s="2" customFormat="1" ht="18">
      <c r="A185" s="29"/>
      <c r="B185" s="30"/>
      <c r="C185" s="29"/>
      <c r="D185" s="147" t="s">
        <v>129</v>
      </c>
      <c r="E185" s="29"/>
      <c r="F185" s="148" t="s">
        <v>262</v>
      </c>
      <c r="G185" s="29"/>
      <c r="H185" s="29"/>
      <c r="I185" s="29"/>
      <c r="J185" s="29"/>
      <c r="K185" s="29"/>
      <c r="L185" s="30"/>
      <c r="M185" s="149"/>
      <c r="N185" s="150"/>
      <c r="O185" s="50"/>
      <c r="P185" s="50"/>
      <c r="Q185" s="50"/>
      <c r="R185" s="50"/>
      <c r="S185" s="50"/>
      <c r="T185" s="51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7" t="s">
        <v>129</v>
      </c>
      <c r="AU185" s="17" t="s">
        <v>78</v>
      </c>
    </row>
    <row r="186" spans="1:47" s="2" customFormat="1" ht="10">
      <c r="A186" s="29"/>
      <c r="B186" s="30"/>
      <c r="C186" s="29"/>
      <c r="D186" s="151" t="s">
        <v>131</v>
      </c>
      <c r="E186" s="29"/>
      <c r="F186" s="152" t="s">
        <v>263</v>
      </c>
      <c r="G186" s="29"/>
      <c r="H186" s="29"/>
      <c r="I186" s="29"/>
      <c r="J186" s="29"/>
      <c r="K186" s="29"/>
      <c r="L186" s="30"/>
      <c r="M186" s="149"/>
      <c r="N186" s="150"/>
      <c r="O186" s="50"/>
      <c r="P186" s="50"/>
      <c r="Q186" s="50"/>
      <c r="R186" s="50"/>
      <c r="S186" s="50"/>
      <c r="T186" s="51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131</v>
      </c>
      <c r="AU186" s="17" t="s">
        <v>78</v>
      </c>
    </row>
    <row r="187" spans="2:51" s="13" customFormat="1" ht="20">
      <c r="B187" s="153"/>
      <c r="D187" s="147" t="s">
        <v>133</v>
      </c>
      <c r="E187" s="154" t="s">
        <v>3</v>
      </c>
      <c r="F187" s="155" t="s">
        <v>264</v>
      </c>
      <c r="H187" s="154" t="s">
        <v>3</v>
      </c>
      <c r="L187" s="153"/>
      <c r="M187" s="156"/>
      <c r="N187" s="157"/>
      <c r="O187" s="157"/>
      <c r="P187" s="157"/>
      <c r="Q187" s="157"/>
      <c r="R187" s="157"/>
      <c r="S187" s="157"/>
      <c r="T187" s="158"/>
      <c r="AT187" s="154" t="s">
        <v>133</v>
      </c>
      <c r="AU187" s="154" t="s">
        <v>78</v>
      </c>
      <c r="AV187" s="13" t="s">
        <v>76</v>
      </c>
      <c r="AW187" s="13" t="s">
        <v>30</v>
      </c>
      <c r="AX187" s="13" t="s">
        <v>68</v>
      </c>
      <c r="AY187" s="154" t="s">
        <v>120</v>
      </c>
    </row>
    <row r="188" spans="2:51" s="14" customFormat="1" ht="20">
      <c r="B188" s="159"/>
      <c r="D188" s="147" t="s">
        <v>133</v>
      </c>
      <c r="E188" s="160" t="s">
        <v>3</v>
      </c>
      <c r="F188" s="161" t="s">
        <v>265</v>
      </c>
      <c r="H188" s="162">
        <v>4.021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133</v>
      </c>
      <c r="AU188" s="160" t="s">
        <v>78</v>
      </c>
      <c r="AV188" s="14" t="s">
        <v>78</v>
      </c>
      <c r="AW188" s="14" t="s">
        <v>30</v>
      </c>
      <c r="AX188" s="14" t="s">
        <v>68</v>
      </c>
      <c r="AY188" s="160" t="s">
        <v>120</v>
      </c>
    </row>
    <row r="189" spans="1:65" s="2" customFormat="1" ht="22.25" customHeight="1">
      <c r="A189" s="29"/>
      <c r="B189" s="134"/>
      <c r="C189" s="135" t="s">
        <v>266</v>
      </c>
      <c r="D189" s="135" t="s">
        <v>122</v>
      </c>
      <c r="E189" s="136" t="s">
        <v>267</v>
      </c>
      <c r="F189" s="137" t="s">
        <v>268</v>
      </c>
      <c r="G189" s="138" t="s">
        <v>125</v>
      </c>
      <c r="H189" s="139">
        <v>29.789</v>
      </c>
      <c r="I189" s="308"/>
      <c r="J189" s="140">
        <f>ROUND(I189*H189,2)</f>
        <v>0</v>
      </c>
      <c r="K189" s="137" t="s">
        <v>126</v>
      </c>
      <c r="L189" s="30"/>
      <c r="M189" s="141" t="s">
        <v>3</v>
      </c>
      <c r="N189" s="142" t="s">
        <v>39</v>
      </c>
      <c r="O189" s="143">
        <v>0.45</v>
      </c>
      <c r="P189" s="143">
        <f>O189*H189</f>
        <v>13.405050000000001</v>
      </c>
      <c r="Q189" s="143">
        <v>0.1231</v>
      </c>
      <c r="R189" s="143">
        <f>Q189*H189</f>
        <v>3.6670259</v>
      </c>
      <c r="S189" s="143">
        <v>0</v>
      </c>
      <c r="T189" s="144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5" t="s">
        <v>127</v>
      </c>
      <c r="AT189" s="145" t="s">
        <v>122</v>
      </c>
      <c r="AU189" s="145" t="s">
        <v>78</v>
      </c>
      <c r="AY189" s="17" t="s">
        <v>120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76</v>
      </c>
      <c r="BK189" s="146">
        <f>ROUND(I189*H189,2)</f>
        <v>0</v>
      </c>
      <c r="BL189" s="17" t="s">
        <v>127</v>
      </c>
      <c r="BM189" s="145" t="s">
        <v>269</v>
      </c>
    </row>
    <row r="190" spans="1:47" s="2" customFormat="1" ht="18">
      <c r="A190" s="29"/>
      <c r="B190" s="30"/>
      <c r="C190" s="29"/>
      <c r="D190" s="147" t="s">
        <v>129</v>
      </c>
      <c r="E190" s="29"/>
      <c r="F190" s="148" t="s">
        <v>270</v>
      </c>
      <c r="G190" s="29"/>
      <c r="H190" s="29"/>
      <c r="I190" s="29"/>
      <c r="J190" s="29"/>
      <c r="K190" s="29"/>
      <c r="L190" s="30"/>
      <c r="M190" s="149"/>
      <c r="N190" s="150"/>
      <c r="O190" s="50"/>
      <c r="P190" s="50"/>
      <c r="Q190" s="50"/>
      <c r="R190" s="50"/>
      <c r="S190" s="50"/>
      <c r="T190" s="51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129</v>
      </c>
      <c r="AU190" s="17" t="s">
        <v>78</v>
      </c>
    </row>
    <row r="191" spans="1:47" s="2" customFormat="1" ht="10">
      <c r="A191" s="29"/>
      <c r="B191" s="30"/>
      <c r="C191" s="29"/>
      <c r="D191" s="151" t="s">
        <v>131</v>
      </c>
      <c r="E191" s="29"/>
      <c r="F191" s="152" t="s">
        <v>271</v>
      </c>
      <c r="G191" s="29"/>
      <c r="H191" s="29"/>
      <c r="I191" s="29"/>
      <c r="J191" s="29"/>
      <c r="K191" s="29"/>
      <c r="L191" s="30"/>
      <c r="M191" s="149"/>
      <c r="N191" s="150"/>
      <c r="O191" s="50"/>
      <c r="P191" s="50"/>
      <c r="Q191" s="50"/>
      <c r="R191" s="50"/>
      <c r="S191" s="50"/>
      <c r="T191" s="51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131</v>
      </c>
      <c r="AU191" s="17" t="s">
        <v>78</v>
      </c>
    </row>
    <row r="192" spans="2:51" s="13" customFormat="1" ht="10">
      <c r="B192" s="153"/>
      <c r="D192" s="147" t="s">
        <v>133</v>
      </c>
      <c r="E192" s="154" t="s">
        <v>3</v>
      </c>
      <c r="F192" s="155" t="s">
        <v>272</v>
      </c>
      <c r="H192" s="154" t="s">
        <v>3</v>
      </c>
      <c r="L192" s="153"/>
      <c r="M192" s="156"/>
      <c r="N192" s="157"/>
      <c r="O192" s="157"/>
      <c r="P192" s="157"/>
      <c r="Q192" s="157"/>
      <c r="R192" s="157"/>
      <c r="S192" s="157"/>
      <c r="T192" s="158"/>
      <c r="AT192" s="154" t="s">
        <v>133</v>
      </c>
      <c r="AU192" s="154" t="s">
        <v>78</v>
      </c>
      <c r="AV192" s="13" t="s">
        <v>76</v>
      </c>
      <c r="AW192" s="13" t="s">
        <v>30</v>
      </c>
      <c r="AX192" s="13" t="s">
        <v>68</v>
      </c>
      <c r="AY192" s="154" t="s">
        <v>120</v>
      </c>
    </row>
    <row r="193" spans="2:51" s="14" customFormat="1" ht="10">
      <c r="B193" s="159"/>
      <c r="D193" s="147" t="s">
        <v>133</v>
      </c>
      <c r="E193" s="160" t="s">
        <v>3</v>
      </c>
      <c r="F193" s="161" t="s">
        <v>273</v>
      </c>
      <c r="H193" s="162">
        <v>29.789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133</v>
      </c>
      <c r="AU193" s="160" t="s">
        <v>78</v>
      </c>
      <c r="AV193" s="14" t="s">
        <v>78</v>
      </c>
      <c r="AW193" s="14" t="s">
        <v>30</v>
      </c>
      <c r="AX193" s="14" t="s">
        <v>68</v>
      </c>
      <c r="AY193" s="160" t="s">
        <v>120</v>
      </c>
    </row>
    <row r="194" spans="1:65" s="2" customFormat="1" ht="22.25" customHeight="1">
      <c r="A194" s="29"/>
      <c r="B194" s="134"/>
      <c r="C194" s="135" t="s">
        <v>274</v>
      </c>
      <c r="D194" s="135" t="s">
        <v>122</v>
      </c>
      <c r="E194" s="136" t="s">
        <v>275</v>
      </c>
      <c r="F194" s="137" t="s">
        <v>276</v>
      </c>
      <c r="G194" s="138" t="s">
        <v>187</v>
      </c>
      <c r="H194" s="139">
        <v>3.724</v>
      </c>
      <c r="I194" s="308"/>
      <c r="J194" s="140">
        <f>ROUND(I194*H194,2)</f>
        <v>0</v>
      </c>
      <c r="K194" s="137" t="s">
        <v>126</v>
      </c>
      <c r="L194" s="30"/>
      <c r="M194" s="141" t="s">
        <v>3</v>
      </c>
      <c r="N194" s="142" t="s">
        <v>39</v>
      </c>
      <c r="O194" s="143">
        <v>0.09</v>
      </c>
      <c r="P194" s="143">
        <f>O194*H194</f>
        <v>0.33516</v>
      </c>
      <c r="Q194" s="143">
        <v>8E-05</v>
      </c>
      <c r="R194" s="143">
        <f>Q194*H194</f>
        <v>0.00029792</v>
      </c>
      <c r="S194" s="143">
        <v>0</v>
      </c>
      <c r="T194" s="144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5" t="s">
        <v>127</v>
      </c>
      <c r="AT194" s="145" t="s">
        <v>122</v>
      </c>
      <c r="AU194" s="145" t="s">
        <v>78</v>
      </c>
      <c r="AY194" s="17" t="s">
        <v>120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76</v>
      </c>
      <c r="BK194" s="146">
        <f>ROUND(I194*H194,2)</f>
        <v>0</v>
      </c>
      <c r="BL194" s="17" t="s">
        <v>127</v>
      </c>
      <c r="BM194" s="145" t="s">
        <v>277</v>
      </c>
    </row>
    <row r="195" spans="1:47" s="2" customFormat="1" ht="10">
      <c r="A195" s="29"/>
      <c r="B195" s="30"/>
      <c r="C195" s="29"/>
      <c r="D195" s="147" t="s">
        <v>129</v>
      </c>
      <c r="E195" s="29"/>
      <c r="F195" s="148" t="s">
        <v>278</v>
      </c>
      <c r="G195" s="29"/>
      <c r="H195" s="29"/>
      <c r="I195" s="29"/>
      <c r="J195" s="29"/>
      <c r="K195" s="29"/>
      <c r="L195" s="30"/>
      <c r="M195" s="149"/>
      <c r="N195" s="150"/>
      <c r="O195" s="50"/>
      <c r="P195" s="50"/>
      <c r="Q195" s="50"/>
      <c r="R195" s="50"/>
      <c r="S195" s="50"/>
      <c r="T195" s="51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129</v>
      </c>
      <c r="AU195" s="17" t="s">
        <v>78</v>
      </c>
    </row>
    <row r="196" spans="1:47" s="2" customFormat="1" ht="10">
      <c r="A196" s="29"/>
      <c r="B196" s="30"/>
      <c r="C196" s="29"/>
      <c r="D196" s="151" t="s">
        <v>131</v>
      </c>
      <c r="E196" s="29"/>
      <c r="F196" s="152" t="s">
        <v>279</v>
      </c>
      <c r="G196" s="29"/>
      <c r="H196" s="29"/>
      <c r="I196" s="29"/>
      <c r="J196" s="29"/>
      <c r="K196" s="29"/>
      <c r="L196" s="30"/>
      <c r="M196" s="149"/>
      <c r="N196" s="150"/>
      <c r="O196" s="50"/>
      <c r="P196" s="50"/>
      <c r="Q196" s="50"/>
      <c r="R196" s="50"/>
      <c r="S196" s="50"/>
      <c r="T196" s="51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131</v>
      </c>
      <c r="AU196" s="17" t="s">
        <v>78</v>
      </c>
    </row>
    <row r="197" spans="1:47" s="2" customFormat="1" ht="27">
      <c r="A197" s="29"/>
      <c r="B197" s="30"/>
      <c r="C197" s="29"/>
      <c r="D197" s="147" t="s">
        <v>217</v>
      </c>
      <c r="E197" s="29"/>
      <c r="F197" s="175" t="s">
        <v>280</v>
      </c>
      <c r="G197" s="29"/>
      <c r="H197" s="29"/>
      <c r="I197" s="29"/>
      <c r="J197" s="29"/>
      <c r="K197" s="29"/>
      <c r="L197" s="30"/>
      <c r="M197" s="149"/>
      <c r="N197" s="150"/>
      <c r="O197" s="50"/>
      <c r="P197" s="50"/>
      <c r="Q197" s="50"/>
      <c r="R197" s="50"/>
      <c r="S197" s="50"/>
      <c r="T197" s="51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217</v>
      </c>
      <c r="AU197" s="17" t="s">
        <v>78</v>
      </c>
    </row>
    <row r="198" spans="2:51" s="13" customFormat="1" ht="10">
      <c r="B198" s="153"/>
      <c r="D198" s="147" t="s">
        <v>133</v>
      </c>
      <c r="E198" s="154" t="s">
        <v>3</v>
      </c>
      <c r="F198" s="155" t="s">
        <v>219</v>
      </c>
      <c r="H198" s="154" t="s">
        <v>3</v>
      </c>
      <c r="L198" s="153"/>
      <c r="M198" s="156"/>
      <c r="N198" s="157"/>
      <c r="O198" s="157"/>
      <c r="P198" s="157"/>
      <c r="Q198" s="157"/>
      <c r="R198" s="157"/>
      <c r="S198" s="157"/>
      <c r="T198" s="158"/>
      <c r="AT198" s="154" t="s">
        <v>133</v>
      </c>
      <c r="AU198" s="154" t="s">
        <v>78</v>
      </c>
      <c r="AV198" s="13" t="s">
        <v>76</v>
      </c>
      <c r="AW198" s="13" t="s">
        <v>30</v>
      </c>
      <c r="AX198" s="13" t="s">
        <v>68</v>
      </c>
      <c r="AY198" s="154" t="s">
        <v>120</v>
      </c>
    </row>
    <row r="199" spans="2:51" s="14" customFormat="1" ht="10">
      <c r="B199" s="159"/>
      <c r="D199" s="147" t="s">
        <v>133</v>
      </c>
      <c r="E199" s="160" t="s">
        <v>3</v>
      </c>
      <c r="F199" s="161" t="s">
        <v>281</v>
      </c>
      <c r="H199" s="162">
        <v>3.724</v>
      </c>
      <c r="L199" s="159"/>
      <c r="M199" s="163"/>
      <c r="N199" s="164"/>
      <c r="O199" s="164"/>
      <c r="P199" s="164"/>
      <c r="Q199" s="164"/>
      <c r="R199" s="164"/>
      <c r="S199" s="164"/>
      <c r="T199" s="165"/>
      <c r="AT199" s="160" t="s">
        <v>133</v>
      </c>
      <c r="AU199" s="160" t="s">
        <v>78</v>
      </c>
      <c r="AV199" s="14" t="s">
        <v>78</v>
      </c>
      <c r="AW199" s="14" t="s">
        <v>30</v>
      </c>
      <c r="AX199" s="14" t="s">
        <v>68</v>
      </c>
      <c r="AY199" s="160" t="s">
        <v>120</v>
      </c>
    </row>
    <row r="200" spans="1:65" s="2" customFormat="1" ht="22.25" customHeight="1">
      <c r="A200" s="29"/>
      <c r="B200" s="134"/>
      <c r="C200" s="135" t="s">
        <v>8</v>
      </c>
      <c r="D200" s="135" t="s">
        <v>122</v>
      </c>
      <c r="E200" s="136" t="s">
        <v>282</v>
      </c>
      <c r="F200" s="137" t="s">
        <v>283</v>
      </c>
      <c r="G200" s="138" t="s">
        <v>187</v>
      </c>
      <c r="H200" s="139">
        <v>3.724</v>
      </c>
      <c r="I200" s="308"/>
      <c r="J200" s="140">
        <f>ROUND(I200*H200,2)</f>
        <v>0</v>
      </c>
      <c r="K200" s="137" t="s">
        <v>126</v>
      </c>
      <c r="L200" s="30"/>
      <c r="M200" s="141" t="s">
        <v>3</v>
      </c>
      <c r="N200" s="142" t="s">
        <v>39</v>
      </c>
      <c r="O200" s="143">
        <v>0.161</v>
      </c>
      <c r="P200" s="143">
        <f>O200*H200</f>
        <v>0.5995640000000001</v>
      </c>
      <c r="Q200" s="143">
        <v>1E-05</v>
      </c>
      <c r="R200" s="143">
        <f>Q200*H200</f>
        <v>3.724E-05</v>
      </c>
      <c r="S200" s="143">
        <v>0</v>
      </c>
      <c r="T200" s="144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5" t="s">
        <v>127</v>
      </c>
      <c r="AT200" s="145" t="s">
        <v>122</v>
      </c>
      <c r="AU200" s="145" t="s">
        <v>78</v>
      </c>
      <c r="AY200" s="17" t="s">
        <v>120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76</v>
      </c>
      <c r="BK200" s="146">
        <f>ROUND(I200*H200,2)</f>
        <v>0</v>
      </c>
      <c r="BL200" s="17" t="s">
        <v>127</v>
      </c>
      <c r="BM200" s="145" t="s">
        <v>284</v>
      </c>
    </row>
    <row r="201" spans="1:47" s="2" customFormat="1" ht="18">
      <c r="A201" s="29"/>
      <c r="B201" s="30"/>
      <c r="C201" s="29"/>
      <c r="D201" s="147" t="s">
        <v>129</v>
      </c>
      <c r="E201" s="29"/>
      <c r="F201" s="148" t="s">
        <v>285</v>
      </c>
      <c r="G201" s="29"/>
      <c r="H201" s="29"/>
      <c r="I201" s="29"/>
      <c r="J201" s="29"/>
      <c r="K201" s="29"/>
      <c r="L201" s="30"/>
      <c r="M201" s="149"/>
      <c r="N201" s="150"/>
      <c r="O201" s="50"/>
      <c r="P201" s="50"/>
      <c r="Q201" s="50"/>
      <c r="R201" s="50"/>
      <c r="S201" s="50"/>
      <c r="T201" s="51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129</v>
      </c>
      <c r="AU201" s="17" t="s">
        <v>78</v>
      </c>
    </row>
    <row r="202" spans="1:47" s="2" customFormat="1" ht="10">
      <c r="A202" s="29"/>
      <c r="B202" s="30"/>
      <c r="C202" s="29"/>
      <c r="D202" s="151" t="s">
        <v>131</v>
      </c>
      <c r="E202" s="29"/>
      <c r="F202" s="152" t="s">
        <v>286</v>
      </c>
      <c r="G202" s="29"/>
      <c r="H202" s="29"/>
      <c r="I202" s="29"/>
      <c r="J202" s="29"/>
      <c r="K202" s="29"/>
      <c r="L202" s="30"/>
      <c r="M202" s="149"/>
      <c r="N202" s="150"/>
      <c r="O202" s="50"/>
      <c r="P202" s="50"/>
      <c r="Q202" s="50"/>
      <c r="R202" s="50"/>
      <c r="S202" s="50"/>
      <c r="T202" s="51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131</v>
      </c>
      <c r="AU202" s="17" t="s">
        <v>78</v>
      </c>
    </row>
    <row r="203" spans="2:51" s="13" customFormat="1" ht="10">
      <c r="B203" s="153"/>
      <c r="D203" s="147" t="s">
        <v>133</v>
      </c>
      <c r="E203" s="154" t="s">
        <v>3</v>
      </c>
      <c r="F203" s="155" t="s">
        <v>287</v>
      </c>
      <c r="H203" s="154" t="s">
        <v>3</v>
      </c>
      <c r="L203" s="153"/>
      <c r="M203" s="156"/>
      <c r="N203" s="157"/>
      <c r="O203" s="157"/>
      <c r="P203" s="157"/>
      <c r="Q203" s="157"/>
      <c r="R203" s="157"/>
      <c r="S203" s="157"/>
      <c r="T203" s="158"/>
      <c r="AT203" s="154" t="s">
        <v>133</v>
      </c>
      <c r="AU203" s="154" t="s">
        <v>78</v>
      </c>
      <c r="AV203" s="13" t="s">
        <v>76</v>
      </c>
      <c r="AW203" s="13" t="s">
        <v>30</v>
      </c>
      <c r="AX203" s="13" t="s">
        <v>68</v>
      </c>
      <c r="AY203" s="154" t="s">
        <v>120</v>
      </c>
    </row>
    <row r="204" spans="2:51" s="14" customFormat="1" ht="10">
      <c r="B204" s="159"/>
      <c r="D204" s="147" t="s">
        <v>133</v>
      </c>
      <c r="E204" s="160" t="s">
        <v>3</v>
      </c>
      <c r="F204" s="161" t="s">
        <v>288</v>
      </c>
      <c r="H204" s="162">
        <v>3.724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133</v>
      </c>
      <c r="AU204" s="160" t="s">
        <v>78</v>
      </c>
      <c r="AV204" s="14" t="s">
        <v>78</v>
      </c>
      <c r="AW204" s="14" t="s">
        <v>30</v>
      </c>
      <c r="AX204" s="14" t="s">
        <v>68</v>
      </c>
      <c r="AY204" s="160" t="s">
        <v>120</v>
      </c>
    </row>
    <row r="205" spans="2:63" s="12" customFormat="1" ht="22.75" customHeight="1">
      <c r="B205" s="122"/>
      <c r="D205" s="123" t="s">
        <v>67</v>
      </c>
      <c r="E205" s="132" t="s">
        <v>184</v>
      </c>
      <c r="F205" s="132" t="s">
        <v>289</v>
      </c>
      <c r="J205" s="133">
        <f>BK205</f>
        <v>0</v>
      </c>
      <c r="L205" s="122"/>
      <c r="M205" s="126"/>
      <c r="N205" s="127"/>
      <c r="O205" s="127"/>
      <c r="P205" s="128">
        <f>P206+P239</f>
        <v>212.049333</v>
      </c>
      <c r="Q205" s="127"/>
      <c r="R205" s="128">
        <f>R206+R239</f>
        <v>4.3083537</v>
      </c>
      <c r="S205" s="127"/>
      <c r="T205" s="129">
        <f>T206+T239</f>
        <v>19.79804</v>
      </c>
      <c r="AR205" s="123" t="s">
        <v>76</v>
      </c>
      <c r="AT205" s="130" t="s">
        <v>67</v>
      </c>
      <c r="AU205" s="130" t="s">
        <v>76</v>
      </c>
      <c r="AY205" s="123" t="s">
        <v>120</v>
      </c>
      <c r="BK205" s="131">
        <f>BK206+BK239</f>
        <v>0</v>
      </c>
    </row>
    <row r="206" spans="2:63" s="12" customFormat="1" ht="20.9" customHeight="1">
      <c r="B206" s="122"/>
      <c r="D206" s="123" t="s">
        <v>67</v>
      </c>
      <c r="E206" s="132" t="s">
        <v>290</v>
      </c>
      <c r="F206" s="132" t="s">
        <v>291</v>
      </c>
      <c r="J206" s="133">
        <f>BK206</f>
        <v>0</v>
      </c>
      <c r="L206" s="122"/>
      <c r="M206" s="126"/>
      <c r="N206" s="127"/>
      <c r="O206" s="127"/>
      <c r="P206" s="128">
        <f>SUM(P207:P238)</f>
        <v>154.662708</v>
      </c>
      <c r="Q206" s="127"/>
      <c r="R206" s="128">
        <f>SUM(R207:R238)</f>
        <v>4.3083537</v>
      </c>
      <c r="S206" s="127"/>
      <c r="T206" s="129">
        <f>SUM(T207:T238)</f>
        <v>2.81564</v>
      </c>
      <c r="AR206" s="123" t="s">
        <v>76</v>
      </c>
      <c r="AT206" s="130" t="s">
        <v>67</v>
      </c>
      <c r="AU206" s="130" t="s">
        <v>78</v>
      </c>
      <c r="AY206" s="123" t="s">
        <v>120</v>
      </c>
      <c r="BK206" s="131">
        <f>SUM(BK207:BK238)</f>
        <v>0</v>
      </c>
    </row>
    <row r="207" spans="1:65" s="2" customFormat="1" ht="22.25" customHeight="1">
      <c r="A207" s="29"/>
      <c r="B207" s="134"/>
      <c r="C207" s="135" t="s">
        <v>292</v>
      </c>
      <c r="D207" s="135" t="s">
        <v>122</v>
      </c>
      <c r="E207" s="136" t="s">
        <v>293</v>
      </c>
      <c r="F207" s="137" t="s">
        <v>294</v>
      </c>
      <c r="G207" s="138" t="s">
        <v>187</v>
      </c>
      <c r="H207" s="139">
        <v>74.472</v>
      </c>
      <c r="I207" s="308"/>
      <c r="J207" s="140">
        <f>ROUND(I207*H207,2)</f>
        <v>0</v>
      </c>
      <c r="K207" s="137" t="s">
        <v>126</v>
      </c>
      <c r="L207" s="30"/>
      <c r="M207" s="141" t="s">
        <v>3</v>
      </c>
      <c r="N207" s="142" t="s">
        <v>39</v>
      </c>
      <c r="O207" s="143">
        <v>0.195</v>
      </c>
      <c r="P207" s="143">
        <f>O207*H207</f>
        <v>14.522039999999999</v>
      </c>
      <c r="Q207" s="143">
        <v>0.00011</v>
      </c>
      <c r="R207" s="143">
        <f>Q207*H207</f>
        <v>0.00819192</v>
      </c>
      <c r="S207" s="143">
        <v>0</v>
      </c>
      <c r="T207" s="144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5" t="s">
        <v>127</v>
      </c>
      <c r="AT207" s="145" t="s">
        <v>122</v>
      </c>
      <c r="AU207" s="145" t="s">
        <v>143</v>
      </c>
      <c r="AY207" s="17" t="s">
        <v>120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76</v>
      </c>
      <c r="BK207" s="146">
        <f>ROUND(I207*H207,2)</f>
        <v>0</v>
      </c>
      <c r="BL207" s="17" t="s">
        <v>127</v>
      </c>
      <c r="BM207" s="145" t="s">
        <v>295</v>
      </c>
    </row>
    <row r="208" spans="1:47" s="2" customFormat="1" ht="27">
      <c r="A208" s="29"/>
      <c r="B208" s="30"/>
      <c r="C208" s="29"/>
      <c r="D208" s="147" t="s">
        <v>129</v>
      </c>
      <c r="E208" s="29"/>
      <c r="F208" s="148" t="s">
        <v>296</v>
      </c>
      <c r="G208" s="29"/>
      <c r="H208" s="29"/>
      <c r="I208" s="29"/>
      <c r="J208" s="29"/>
      <c r="K208" s="29"/>
      <c r="L208" s="30"/>
      <c r="M208" s="149"/>
      <c r="N208" s="150"/>
      <c r="O208" s="50"/>
      <c r="P208" s="50"/>
      <c r="Q208" s="50"/>
      <c r="R208" s="50"/>
      <c r="S208" s="50"/>
      <c r="T208" s="51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129</v>
      </c>
      <c r="AU208" s="17" t="s">
        <v>143</v>
      </c>
    </row>
    <row r="209" spans="1:47" s="2" customFormat="1" ht="10">
      <c r="A209" s="29"/>
      <c r="B209" s="30"/>
      <c r="C209" s="29"/>
      <c r="D209" s="151" t="s">
        <v>131</v>
      </c>
      <c r="E209" s="29"/>
      <c r="F209" s="152" t="s">
        <v>297</v>
      </c>
      <c r="G209" s="29"/>
      <c r="H209" s="29"/>
      <c r="I209" s="29"/>
      <c r="J209" s="29"/>
      <c r="K209" s="29"/>
      <c r="L209" s="30"/>
      <c r="M209" s="149"/>
      <c r="N209" s="150"/>
      <c r="O209" s="50"/>
      <c r="P209" s="50"/>
      <c r="Q209" s="50"/>
      <c r="R209" s="50"/>
      <c r="S209" s="50"/>
      <c r="T209" s="51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131</v>
      </c>
      <c r="AU209" s="17" t="s">
        <v>143</v>
      </c>
    </row>
    <row r="210" spans="2:51" s="13" customFormat="1" ht="10">
      <c r="B210" s="153"/>
      <c r="D210" s="147" t="s">
        <v>133</v>
      </c>
      <c r="E210" s="154" t="s">
        <v>3</v>
      </c>
      <c r="F210" s="155" t="s">
        <v>298</v>
      </c>
      <c r="H210" s="154" t="s">
        <v>3</v>
      </c>
      <c r="L210" s="153"/>
      <c r="M210" s="156"/>
      <c r="N210" s="157"/>
      <c r="O210" s="157"/>
      <c r="P210" s="157"/>
      <c r="Q210" s="157"/>
      <c r="R210" s="157"/>
      <c r="S210" s="157"/>
      <c r="T210" s="158"/>
      <c r="AT210" s="154" t="s">
        <v>133</v>
      </c>
      <c r="AU210" s="154" t="s">
        <v>143</v>
      </c>
      <c r="AV210" s="13" t="s">
        <v>76</v>
      </c>
      <c r="AW210" s="13" t="s">
        <v>30</v>
      </c>
      <c r="AX210" s="13" t="s">
        <v>68</v>
      </c>
      <c r="AY210" s="154" t="s">
        <v>120</v>
      </c>
    </row>
    <row r="211" spans="2:51" s="14" customFormat="1" ht="10">
      <c r="B211" s="159"/>
      <c r="D211" s="147" t="s">
        <v>133</v>
      </c>
      <c r="E211" s="160" t="s">
        <v>3</v>
      </c>
      <c r="F211" s="161" t="s">
        <v>192</v>
      </c>
      <c r="H211" s="162">
        <v>74.472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0" t="s">
        <v>133</v>
      </c>
      <c r="AU211" s="160" t="s">
        <v>143</v>
      </c>
      <c r="AV211" s="14" t="s">
        <v>78</v>
      </c>
      <c r="AW211" s="14" t="s">
        <v>30</v>
      </c>
      <c r="AX211" s="14" t="s">
        <v>68</v>
      </c>
      <c r="AY211" s="160" t="s">
        <v>120</v>
      </c>
    </row>
    <row r="212" spans="1:65" s="2" customFormat="1" ht="19.75" customHeight="1">
      <c r="A212" s="29"/>
      <c r="B212" s="134"/>
      <c r="C212" s="135" t="s">
        <v>299</v>
      </c>
      <c r="D212" s="135" t="s">
        <v>122</v>
      </c>
      <c r="E212" s="136" t="s">
        <v>300</v>
      </c>
      <c r="F212" s="137" t="s">
        <v>301</v>
      </c>
      <c r="G212" s="138" t="s">
        <v>187</v>
      </c>
      <c r="H212" s="139">
        <v>32.74</v>
      </c>
      <c r="I212" s="308"/>
      <c r="J212" s="140">
        <f>ROUND(I212*H212,2)</f>
        <v>0</v>
      </c>
      <c r="K212" s="137" t="s">
        <v>126</v>
      </c>
      <c r="L212" s="30"/>
      <c r="M212" s="141" t="s">
        <v>3</v>
      </c>
      <c r="N212" s="142" t="s">
        <v>39</v>
      </c>
      <c r="O212" s="143">
        <v>0.18</v>
      </c>
      <c r="P212" s="143">
        <f>O212*H212</f>
        <v>5.8932</v>
      </c>
      <c r="Q212" s="143">
        <v>0</v>
      </c>
      <c r="R212" s="143">
        <f>Q212*H212</f>
        <v>0</v>
      </c>
      <c r="S212" s="143">
        <v>0.086</v>
      </c>
      <c r="T212" s="144">
        <f>S212*H212</f>
        <v>2.81564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5" t="s">
        <v>127</v>
      </c>
      <c r="AT212" s="145" t="s">
        <v>122</v>
      </c>
      <c r="AU212" s="145" t="s">
        <v>143</v>
      </c>
      <c r="AY212" s="17" t="s">
        <v>120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7" t="s">
        <v>76</v>
      </c>
      <c r="BK212" s="146">
        <f>ROUND(I212*H212,2)</f>
        <v>0</v>
      </c>
      <c r="BL212" s="17" t="s">
        <v>127</v>
      </c>
      <c r="BM212" s="145" t="s">
        <v>302</v>
      </c>
    </row>
    <row r="213" spans="1:47" s="2" customFormat="1" ht="27">
      <c r="A213" s="29"/>
      <c r="B213" s="30"/>
      <c r="C213" s="29"/>
      <c r="D213" s="147" t="s">
        <v>129</v>
      </c>
      <c r="E213" s="29"/>
      <c r="F213" s="148" t="s">
        <v>303</v>
      </c>
      <c r="G213" s="29"/>
      <c r="H213" s="29"/>
      <c r="I213" s="29"/>
      <c r="J213" s="29"/>
      <c r="K213" s="29"/>
      <c r="L213" s="30"/>
      <c r="M213" s="149"/>
      <c r="N213" s="150"/>
      <c r="O213" s="50"/>
      <c r="P213" s="50"/>
      <c r="Q213" s="50"/>
      <c r="R213" s="50"/>
      <c r="S213" s="50"/>
      <c r="T213" s="51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129</v>
      </c>
      <c r="AU213" s="17" t="s">
        <v>143</v>
      </c>
    </row>
    <row r="214" spans="1:47" s="2" customFormat="1" ht="10">
      <c r="A214" s="29"/>
      <c r="B214" s="30"/>
      <c r="C214" s="29"/>
      <c r="D214" s="151" t="s">
        <v>131</v>
      </c>
      <c r="E214" s="29"/>
      <c r="F214" s="152" t="s">
        <v>304</v>
      </c>
      <c r="G214" s="29"/>
      <c r="H214" s="29"/>
      <c r="I214" s="29"/>
      <c r="J214" s="29"/>
      <c r="K214" s="29"/>
      <c r="L214" s="30"/>
      <c r="M214" s="149"/>
      <c r="N214" s="150"/>
      <c r="O214" s="50"/>
      <c r="P214" s="50"/>
      <c r="Q214" s="50"/>
      <c r="R214" s="50"/>
      <c r="S214" s="50"/>
      <c r="T214" s="51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131</v>
      </c>
      <c r="AU214" s="17" t="s">
        <v>143</v>
      </c>
    </row>
    <row r="215" spans="2:51" s="13" customFormat="1" ht="10">
      <c r="B215" s="153"/>
      <c r="D215" s="147" t="s">
        <v>133</v>
      </c>
      <c r="E215" s="154" t="s">
        <v>3</v>
      </c>
      <c r="F215" s="155" t="s">
        <v>305</v>
      </c>
      <c r="H215" s="154" t="s">
        <v>3</v>
      </c>
      <c r="L215" s="153"/>
      <c r="M215" s="156"/>
      <c r="N215" s="157"/>
      <c r="O215" s="157"/>
      <c r="P215" s="157"/>
      <c r="Q215" s="157"/>
      <c r="R215" s="157"/>
      <c r="S215" s="157"/>
      <c r="T215" s="158"/>
      <c r="AT215" s="154" t="s">
        <v>133</v>
      </c>
      <c r="AU215" s="154" t="s">
        <v>143</v>
      </c>
      <c r="AV215" s="13" t="s">
        <v>76</v>
      </c>
      <c r="AW215" s="13" t="s">
        <v>30</v>
      </c>
      <c r="AX215" s="13" t="s">
        <v>68</v>
      </c>
      <c r="AY215" s="154" t="s">
        <v>120</v>
      </c>
    </row>
    <row r="216" spans="2:51" s="14" customFormat="1" ht="10">
      <c r="B216" s="159"/>
      <c r="D216" s="147" t="s">
        <v>133</v>
      </c>
      <c r="E216" s="160" t="s">
        <v>3</v>
      </c>
      <c r="F216" s="161" t="s">
        <v>306</v>
      </c>
      <c r="H216" s="162">
        <v>32.74</v>
      </c>
      <c r="L216" s="159"/>
      <c r="M216" s="163"/>
      <c r="N216" s="164"/>
      <c r="O216" s="164"/>
      <c r="P216" s="164"/>
      <c r="Q216" s="164"/>
      <c r="R216" s="164"/>
      <c r="S216" s="164"/>
      <c r="T216" s="165"/>
      <c r="AT216" s="160" t="s">
        <v>133</v>
      </c>
      <c r="AU216" s="160" t="s">
        <v>143</v>
      </c>
      <c r="AV216" s="14" t="s">
        <v>78</v>
      </c>
      <c r="AW216" s="14" t="s">
        <v>30</v>
      </c>
      <c r="AX216" s="14" t="s">
        <v>68</v>
      </c>
      <c r="AY216" s="160" t="s">
        <v>120</v>
      </c>
    </row>
    <row r="217" spans="1:65" s="2" customFormat="1" ht="22.25" customHeight="1">
      <c r="A217" s="29"/>
      <c r="B217" s="134"/>
      <c r="C217" s="135" t="s">
        <v>307</v>
      </c>
      <c r="D217" s="135" t="s">
        <v>122</v>
      </c>
      <c r="E217" s="136" t="s">
        <v>308</v>
      </c>
      <c r="F217" s="137" t="s">
        <v>309</v>
      </c>
      <c r="G217" s="138" t="s">
        <v>209</v>
      </c>
      <c r="H217" s="139">
        <v>149</v>
      </c>
      <c r="I217" s="308"/>
      <c r="J217" s="140">
        <f>ROUND(I217*H217,2)</f>
        <v>0</v>
      </c>
      <c r="K217" s="137" t="s">
        <v>126</v>
      </c>
      <c r="L217" s="30"/>
      <c r="M217" s="141" t="s">
        <v>3</v>
      </c>
      <c r="N217" s="142" t="s">
        <v>39</v>
      </c>
      <c r="O217" s="143">
        <v>0.18</v>
      </c>
      <c r="P217" s="143">
        <f>O217*H217</f>
        <v>26.82</v>
      </c>
      <c r="Q217" s="143">
        <v>8E-05</v>
      </c>
      <c r="R217" s="143">
        <f>Q217*H217</f>
        <v>0.011920000000000002</v>
      </c>
      <c r="S217" s="143">
        <v>0</v>
      </c>
      <c r="T217" s="144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5" t="s">
        <v>127</v>
      </c>
      <c r="AT217" s="145" t="s">
        <v>122</v>
      </c>
      <c r="AU217" s="145" t="s">
        <v>143</v>
      </c>
      <c r="AY217" s="17" t="s">
        <v>120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76</v>
      </c>
      <c r="BK217" s="146">
        <f>ROUND(I217*H217,2)</f>
        <v>0</v>
      </c>
      <c r="BL217" s="17" t="s">
        <v>127</v>
      </c>
      <c r="BM217" s="145" t="s">
        <v>310</v>
      </c>
    </row>
    <row r="218" spans="1:47" s="2" customFormat="1" ht="18">
      <c r="A218" s="29"/>
      <c r="B218" s="30"/>
      <c r="C218" s="29"/>
      <c r="D218" s="147" t="s">
        <v>129</v>
      </c>
      <c r="E218" s="29"/>
      <c r="F218" s="148" t="s">
        <v>311</v>
      </c>
      <c r="G218" s="29"/>
      <c r="H218" s="29"/>
      <c r="I218" s="29"/>
      <c r="J218" s="29"/>
      <c r="K218" s="29"/>
      <c r="L218" s="30"/>
      <c r="M218" s="149"/>
      <c r="N218" s="150"/>
      <c r="O218" s="50"/>
      <c r="P218" s="50"/>
      <c r="Q218" s="50"/>
      <c r="R218" s="50"/>
      <c r="S218" s="50"/>
      <c r="T218" s="51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129</v>
      </c>
      <c r="AU218" s="17" t="s">
        <v>143</v>
      </c>
    </row>
    <row r="219" spans="1:47" s="2" customFormat="1" ht="10">
      <c r="A219" s="29"/>
      <c r="B219" s="30"/>
      <c r="C219" s="29"/>
      <c r="D219" s="151" t="s">
        <v>131</v>
      </c>
      <c r="E219" s="29"/>
      <c r="F219" s="152" t="s">
        <v>312</v>
      </c>
      <c r="G219" s="29"/>
      <c r="H219" s="29"/>
      <c r="I219" s="29"/>
      <c r="J219" s="29"/>
      <c r="K219" s="29"/>
      <c r="L219" s="30"/>
      <c r="M219" s="149"/>
      <c r="N219" s="150"/>
      <c r="O219" s="50"/>
      <c r="P219" s="50"/>
      <c r="Q219" s="50"/>
      <c r="R219" s="50"/>
      <c r="S219" s="50"/>
      <c r="T219" s="51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131</v>
      </c>
      <c r="AU219" s="17" t="s">
        <v>143</v>
      </c>
    </row>
    <row r="220" spans="1:47" s="2" customFormat="1" ht="18">
      <c r="A220" s="29"/>
      <c r="B220" s="30"/>
      <c r="C220" s="29"/>
      <c r="D220" s="147" t="s">
        <v>217</v>
      </c>
      <c r="E220" s="29"/>
      <c r="F220" s="175" t="s">
        <v>313</v>
      </c>
      <c r="G220" s="29"/>
      <c r="H220" s="29"/>
      <c r="I220" s="29"/>
      <c r="J220" s="29"/>
      <c r="K220" s="29"/>
      <c r="L220" s="30"/>
      <c r="M220" s="149"/>
      <c r="N220" s="150"/>
      <c r="O220" s="50"/>
      <c r="P220" s="50"/>
      <c r="Q220" s="50"/>
      <c r="R220" s="50"/>
      <c r="S220" s="50"/>
      <c r="T220" s="51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217</v>
      </c>
      <c r="AU220" s="17" t="s">
        <v>143</v>
      </c>
    </row>
    <row r="221" spans="2:51" s="13" customFormat="1" ht="10">
      <c r="B221" s="153"/>
      <c r="D221" s="147" t="s">
        <v>133</v>
      </c>
      <c r="E221" s="154" t="s">
        <v>3</v>
      </c>
      <c r="F221" s="155" t="s">
        <v>314</v>
      </c>
      <c r="H221" s="154" t="s">
        <v>3</v>
      </c>
      <c r="L221" s="153"/>
      <c r="M221" s="156"/>
      <c r="N221" s="157"/>
      <c r="O221" s="157"/>
      <c r="P221" s="157"/>
      <c r="Q221" s="157"/>
      <c r="R221" s="157"/>
      <c r="S221" s="157"/>
      <c r="T221" s="158"/>
      <c r="AT221" s="154" t="s">
        <v>133</v>
      </c>
      <c r="AU221" s="154" t="s">
        <v>143</v>
      </c>
      <c r="AV221" s="13" t="s">
        <v>76</v>
      </c>
      <c r="AW221" s="13" t="s">
        <v>30</v>
      </c>
      <c r="AX221" s="13" t="s">
        <v>68</v>
      </c>
      <c r="AY221" s="154" t="s">
        <v>120</v>
      </c>
    </row>
    <row r="222" spans="2:51" s="14" customFormat="1" ht="10">
      <c r="B222" s="159"/>
      <c r="D222" s="147" t="s">
        <v>133</v>
      </c>
      <c r="E222" s="160" t="s">
        <v>3</v>
      </c>
      <c r="F222" s="161" t="s">
        <v>315</v>
      </c>
      <c r="H222" s="162">
        <v>148.944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133</v>
      </c>
      <c r="AU222" s="160" t="s">
        <v>143</v>
      </c>
      <c r="AV222" s="14" t="s">
        <v>78</v>
      </c>
      <c r="AW222" s="14" t="s">
        <v>30</v>
      </c>
      <c r="AX222" s="14" t="s">
        <v>68</v>
      </c>
      <c r="AY222" s="160" t="s">
        <v>120</v>
      </c>
    </row>
    <row r="223" spans="2:51" s="14" customFormat="1" ht="10">
      <c r="B223" s="159"/>
      <c r="D223" s="147" t="s">
        <v>133</v>
      </c>
      <c r="E223" s="160" t="s">
        <v>3</v>
      </c>
      <c r="F223" s="161" t="s">
        <v>316</v>
      </c>
      <c r="H223" s="162">
        <v>0.056</v>
      </c>
      <c r="L223" s="159"/>
      <c r="M223" s="163"/>
      <c r="N223" s="164"/>
      <c r="O223" s="164"/>
      <c r="P223" s="164"/>
      <c r="Q223" s="164"/>
      <c r="R223" s="164"/>
      <c r="S223" s="164"/>
      <c r="T223" s="165"/>
      <c r="AT223" s="160" t="s">
        <v>133</v>
      </c>
      <c r="AU223" s="160" t="s">
        <v>143</v>
      </c>
      <c r="AV223" s="14" t="s">
        <v>78</v>
      </c>
      <c r="AW223" s="14" t="s">
        <v>30</v>
      </c>
      <c r="AX223" s="14" t="s">
        <v>68</v>
      </c>
      <c r="AY223" s="160" t="s">
        <v>120</v>
      </c>
    </row>
    <row r="224" spans="1:65" s="2" customFormat="1" ht="19.75" customHeight="1">
      <c r="A224" s="29"/>
      <c r="B224" s="134"/>
      <c r="C224" s="135" t="s">
        <v>317</v>
      </c>
      <c r="D224" s="135" t="s">
        <v>122</v>
      </c>
      <c r="E224" s="136" t="s">
        <v>318</v>
      </c>
      <c r="F224" s="137" t="s">
        <v>319</v>
      </c>
      <c r="G224" s="138" t="s">
        <v>209</v>
      </c>
      <c r="H224" s="139">
        <v>149</v>
      </c>
      <c r="I224" s="308"/>
      <c r="J224" s="140">
        <f>ROUND(I224*H224,2)</f>
        <v>0</v>
      </c>
      <c r="K224" s="137" t="s">
        <v>126</v>
      </c>
      <c r="L224" s="30"/>
      <c r="M224" s="141" t="s">
        <v>3</v>
      </c>
      <c r="N224" s="142" t="s">
        <v>39</v>
      </c>
      <c r="O224" s="143">
        <v>0.065</v>
      </c>
      <c r="P224" s="143">
        <f>O224*H224</f>
        <v>9.685</v>
      </c>
      <c r="Q224" s="143">
        <v>0.00056</v>
      </c>
      <c r="R224" s="143">
        <f>Q224*H224</f>
        <v>0.08343999999999999</v>
      </c>
      <c r="S224" s="143">
        <v>0</v>
      </c>
      <c r="T224" s="144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5" t="s">
        <v>127</v>
      </c>
      <c r="AT224" s="145" t="s">
        <v>122</v>
      </c>
      <c r="AU224" s="145" t="s">
        <v>143</v>
      </c>
      <c r="AY224" s="17" t="s">
        <v>120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76</v>
      </c>
      <c r="BK224" s="146">
        <f>ROUND(I224*H224,2)</f>
        <v>0</v>
      </c>
      <c r="BL224" s="17" t="s">
        <v>127</v>
      </c>
      <c r="BM224" s="145" t="s">
        <v>320</v>
      </c>
    </row>
    <row r="225" spans="1:47" s="2" customFormat="1" ht="18">
      <c r="A225" s="29"/>
      <c r="B225" s="30"/>
      <c r="C225" s="29"/>
      <c r="D225" s="147" t="s">
        <v>129</v>
      </c>
      <c r="E225" s="29"/>
      <c r="F225" s="148" t="s">
        <v>321</v>
      </c>
      <c r="G225" s="29"/>
      <c r="H225" s="29"/>
      <c r="I225" s="29"/>
      <c r="J225" s="29"/>
      <c r="K225" s="29"/>
      <c r="L225" s="30"/>
      <c r="M225" s="149"/>
      <c r="N225" s="150"/>
      <c r="O225" s="50"/>
      <c r="P225" s="50"/>
      <c r="Q225" s="50"/>
      <c r="R225" s="50"/>
      <c r="S225" s="50"/>
      <c r="T225" s="51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129</v>
      </c>
      <c r="AU225" s="17" t="s">
        <v>143</v>
      </c>
    </row>
    <row r="226" spans="1:47" s="2" customFormat="1" ht="10">
      <c r="A226" s="29"/>
      <c r="B226" s="30"/>
      <c r="C226" s="29"/>
      <c r="D226" s="151" t="s">
        <v>131</v>
      </c>
      <c r="E226" s="29"/>
      <c r="F226" s="152" t="s">
        <v>322</v>
      </c>
      <c r="G226" s="29"/>
      <c r="H226" s="29"/>
      <c r="I226" s="29"/>
      <c r="J226" s="29"/>
      <c r="K226" s="29"/>
      <c r="L226" s="30"/>
      <c r="M226" s="149"/>
      <c r="N226" s="150"/>
      <c r="O226" s="50"/>
      <c r="P226" s="50"/>
      <c r="Q226" s="50"/>
      <c r="R226" s="50"/>
      <c r="S226" s="50"/>
      <c r="T226" s="51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131</v>
      </c>
      <c r="AU226" s="17" t="s">
        <v>143</v>
      </c>
    </row>
    <row r="227" spans="2:51" s="13" customFormat="1" ht="10">
      <c r="B227" s="153"/>
      <c r="D227" s="147" t="s">
        <v>133</v>
      </c>
      <c r="E227" s="154" t="s">
        <v>3</v>
      </c>
      <c r="F227" s="155" t="s">
        <v>314</v>
      </c>
      <c r="H227" s="154" t="s">
        <v>3</v>
      </c>
      <c r="L227" s="153"/>
      <c r="M227" s="156"/>
      <c r="N227" s="157"/>
      <c r="O227" s="157"/>
      <c r="P227" s="157"/>
      <c r="Q227" s="157"/>
      <c r="R227" s="157"/>
      <c r="S227" s="157"/>
      <c r="T227" s="158"/>
      <c r="AT227" s="154" t="s">
        <v>133</v>
      </c>
      <c r="AU227" s="154" t="s">
        <v>143</v>
      </c>
      <c r="AV227" s="13" t="s">
        <v>76</v>
      </c>
      <c r="AW227" s="13" t="s">
        <v>30</v>
      </c>
      <c r="AX227" s="13" t="s">
        <v>68</v>
      </c>
      <c r="AY227" s="154" t="s">
        <v>120</v>
      </c>
    </row>
    <row r="228" spans="2:51" s="14" customFormat="1" ht="10">
      <c r="B228" s="159"/>
      <c r="D228" s="147" t="s">
        <v>133</v>
      </c>
      <c r="E228" s="160" t="s">
        <v>3</v>
      </c>
      <c r="F228" s="161" t="s">
        <v>315</v>
      </c>
      <c r="H228" s="162">
        <v>148.944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133</v>
      </c>
      <c r="AU228" s="160" t="s">
        <v>143</v>
      </c>
      <c r="AV228" s="14" t="s">
        <v>78</v>
      </c>
      <c r="AW228" s="14" t="s">
        <v>30</v>
      </c>
      <c r="AX228" s="14" t="s">
        <v>68</v>
      </c>
      <c r="AY228" s="160" t="s">
        <v>120</v>
      </c>
    </row>
    <row r="229" spans="2:51" s="14" customFormat="1" ht="10">
      <c r="B229" s="159"/>
      <c r="D229" s="147" t="s">
        <v>133</v>
      </c>
      <c r="E229" s="160" t="s">
        <v>3</v>
      </c>
      <c r="F229" s="161" t="s">
        <v>316</v>
      </c>
      <c r="H229" s="162">
        <v>0.056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133</v>
      </c>
      <c r="AU229" s="160" t="s">
        <v>143</v>
      </c>
      <c r="AV229" s="14" t="s">
        <v>78</v>
      </c>
      <c r="AW229" s="14" t="s">
        <v>30</v>
      </c>
      <c r="AX229" s="14" t="s">
        <v>68</v>
      </c>
      <c r="AY229" s="160" t="s">
        <v>120</v>
      </c>
    </row>
    <row r="230" spans="1:65" s="2" customFormat="1" ht="22.25" customHeight="1">
      <c r="A230" s="29"/>
      <c r="B230" s="134"/>
      <c r="C230" s="135" t="s">
        <v>323</v>
      </c>
      <c r="D230" s="135" t="s">
        <v>122</v>
      </c>
      <c r="E230" s="136" t="s">
        <v>324</v>
      </c>
      <c r="F230" s="137" t="s">
        <v>325</v>
      </c>
      <c r="G230" s="138" t="s">
        <v>151</v>
      </c>
      <c r="H230" s="139">
        <v>4.021</v>
      </c>
      <c r="I230" s="308"/>
      <c r="J230" s="140">
        <f>ROUND(I230*H230,2)</f>
        <v>0</v>
      </c>
      <c r="K230" s="137" t="s">
        <v>126</v>
      </c>
      <c r="L230" s="30"/>
      <c r="M230" s="141" t="s">
        <v>3</v>
      </c>
      <c r="N230" s="142" t="s">
        <v>39</v>
      </c>
      <c r="O230" s="143">
        <v>24.308</v>
      </c>
      <c r="P230" s="143">
        <f>O230*H230</f>
        <v>97.742468</v>
      </c>
      <c r="Q230" s="143">
        <v>0.48818</v>
      </c>
      <c r="R230" s="143">
        <f>Q230*H230</f>
        <v>1.96297178</v>
      </c>
      <c r="S230" s="143">
        <v>0</v>
      </c>
      <c r="T230" s="144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5" t="s">
        <v>127</v>
      </c>
      <c r="AT230" s="145" t="s">
        <v>122</v>
      </c>
      <c r="AU230" s="145" t="s">
        <v>143</v>
      </c>
      <c r="AY230" s="17" t="s">
        <v>120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7" t="s">
        <v>76</v>
      </c>
      <c r="BK230" s="146">
        <f>ROUND(I230*H230,2)</f>
        <v>0</v>
      </c>
      <c r="BL230" s="17" t="s">
        <v>127</v>
      </c>
      <c r="BM230" s="145" t="s">
        <v>326</v>
      </c>
    </row>
    <row r="231" spans="1:47" s="2" customFormat="1" ht="18">
      <c r="A231" s="29"/>
      <c r="B231" s="30"/>
      <c r="C231" s="29"/>
      <c r="D231" s="147" t="s">
        <v>129</v>
      </c>
      <c r="E231" s="29"/>
      <c r="F231" s="148" t="s">
        <v>327</v>
      </c>
      <c r="G231" s="29"/>
      <c r="H231" s="29"/>
      <c r="I231" s="29"/>
      <c r="J231" s="29"/>
      <c r="K231" s="29"/>
      <c r="L231" s="30"/>
      <c r="M231" s="149"/>
      <c r="N231" s="150"/>
      <c r="O231" s="50"/>
      <c r="P231" s="50"/>
      <c r="Q231" s="50"/>
      <c r="R231" s="50"/>
      <c r="S231" s="50"/>
      <c r="T231" s="51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129</v>
      </c>
      <c r="AU231" s="17" t="s">
        <v>143</v>
      </c>
    </row>
    <row r="232" spans="1:47" s="2" customFormat="1" ht="10">
      <c r="A232" s="29"/>
      <c r="B232" s="30"/>
      <c r="C232" s="29"/>
      <c r="D232" s="151" t="s">
        <v>131</v>
      </c>
      <c r="E232" s="29"/>
      <c r="F232" s="152" t="s">
        <v>328</v>
      </c>
      <c r="G232" s="29"/>
      <c r="H232" s="29"/>
      <c r="I232" s="29"/>
      <c r="J232" s="29"/>
      <c r="K232" s="29"/>
      <c r="L232" s="30"/>
      <c r="M232" s="149"/>
      <c r="N232" s="150"/>
      <c r="O232" s="50"/>
      <c r="P232" s="50"/>
      <c r="Q232" s="50"/>
      <c r="R232" s="50"/>
      <c r="S232" s="50"/>
      <c r="T232" s="51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131</v>
      </c>
      <c r="AU232" s="17" t="s">
        <v>143</v>
      </c>
    </row>
    <row r="233" spans="2:51" s="13" customFormat="1" ht="20">
      <c r="B233" s="153"/>
      <c r="D233" s="147" t="s">
        <v>133</v>
      </c>
      <c r="E233" s="154" t="s">
        <v>3</v>
      </c>
      <c r="F233" s="155" t="s">
        <v>329</v>
      </c>
      <c r="H233" s="154" t="s">
        <v>3</v>
      </c>
      <c r="L233" s="153"/>
      <c r="M233" s="156"/>
      <c r="N233" s="157"/>
      <c r="O233" s="157"/>
      <c r="P233" s="157"/>
      <c r="Q233" s="157"/>
      <c r="R233" s="157"/>
      <c r="S233" s="157"/>
      <c r="T233" s="158"/>
      <c r="AT233" s="154" t="s">
        <v>133</v>
      </c>
      <c r="AU233" s="154" t="s">
        <v>143</v>
      </c>
      <c r="AV233" s="13" t="s">
        <v>76</v>
      </c>
      <c r="AW233" s="13" t="s">
        <v>30</v>
      </c>
      <c r="AX233" s="13" t="s">
        <v>68</v>
      </c>
      <c r="AY233" s="154" t="s">
        <v>120</v>
      </c>
    </row>
    <row r="234" spans="2:51" s="14" customFormat="1" ht="10">
      <c r="B234" s="159"/>
      <c r="D234" s="147" t="s">
        <v>133</v>
      </c>
      <c r="E234" s="160" t="s">
        <v>3</v>
      </c>
      <c r="F234" s="161" t="s">
        <v>330</v>
      </c>
      <c r="H234" s="162">
        <v>4.021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133</v>
      </c>
      <c r="AU234" s="160" t="s">
        <v>143</v>
      </c>
      <c r="AV234" s="14" t="s">
        <v>78</v>
      </c>
      <c r="AW234" s="14" t="s">
        <v>30</v>
      </c>
      <c r="AX234" s="14" t="s">
        <v>68</v>
      </c>
      <c r="AY234" s="160" t="s">
        <v>120</v>
      </c>
    </row>
    <row r="235" spans="1:65" s="2" customFormat="1" ht="14.4" customHeight="1">
      <c r="A235" s="29"/>
      <c r="B235" s="134"/>
      <c r="C235" s="166" t="s">
        <v>331</v>
      </c>
      <c r="D235" s="166" t="s">
        <v>194</v>
      </c>
      <c r="E235" s="167" t="s">
        <v>332</v>
      </c>
      <c r="F235" s="168" t="s">
        <v>333</v>
      </c>
      <c r="G235" s="169" t="s">
        <v>125</v>
      </c>
      <c r="H235" s="170">
        <v>6.059</v>
      </c>
      <c r="I235" s="309"/>
      <c r="J235" s="171">
        <f>ROUND(I235*H235,2)</f>
        <v>0</v>
      </c>
      <c r="K235" s="168" t="s">
        <v>3</v>
      </c>
      <c r="L235" s="172"/>
      <c r="M235" s="173" t="s">
        <v>3</v>
      </c>
      <c r="N235" s="174" t="s">
        <v>39</v>
      </c>
      <c r="O235" s="143">
        <v>0</v>
      </c>
      <c r="P235" s="143">
        <f>O235*H235</f>
        <v>0</v>
      </c>
      <c r="Q235" s="143">
        <v>0.37</v>
      </c>
      <c r="R235" s="143">
        <f>Q235*H235</f>
        <v>2.24183</v>
      </c>
      <c r="S235" s="143">
        <v>0</v>
      </c>
      <c r="T235" s="144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5" t="s">
        <v>177</v>
      </c>
      <c r="AT235" s="145" t="s">
        <v>194</v>
      </c>
      <c r="AU235" s="145" t="s">
        <v>143</v>
      </c>
      <c r="AY235" s="17" t="s">
        <v>120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76</v>
      </c>
      <c r="BK235" s="146">
        <f>ROUND(I235*H235,2)</f>
        <v>0</v>
      </c>
      <c r="BL235" s="17" t="s">
        <v>127</v>
      </c>
      <c r="BM235" s="145" t="s">
        <v>334</v>
      </c>
    </row>
    <row r="236" spans="1:47" s="2" customFormat="1" ht="10">
      <c r="A236" s="29"/>
      <c r="B236" s="30"/>
      <c r="C236" s="29"/>
      <c r="D236" s="147" t="s">
        <v>129</v>
      </c>
      <c r="E236" s="29"/>
      <c r="F236" s="148" t="s">
        <v>333</v>
      </c>
      <c r="G236" s="29"/>
      <c r="H236" s="29"/>
      <c r="I236" s="29"/>
      <c r="J236" s="29"/>
      <c r="K236" s="29"/>
      <c r="L236" s="30"/>
      <c r="M236" s="149"/>
      <c r="N236" s="150"/>
      <c r="O236" s="50"/>
      <c r="P236" s="50"/>
      <c r="Q236" s="50"/>
      <c r="R236" s="50"/>
      <c r="S236" s="50"/>
      <c r="T236" s="51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129</v>
      </c>
      <c r="AU236" s="17" t="s">
        <v>143</v>
      </c>
    </row>
    <row r="237" spans="2:51" s="14" customFormat="1" ht="10">
      <c r="B237" s="159"/>
      <c r="D237" s="147" t="s">
        <v>133</v>
      </c>
      <c r="E237" s="160" t="s">
        <v>3</v>
      </c>
      <c r="F237" s="161" t="s">
        <v>335</v>
      </c>
      <c r="H237" s="162">
        <v>5.94</v>
      </c>
      <c r="L237" s="159"/>
      <c r="M237" s="163"/>
      <c r="N237" s="164"/>
      <c r="O237" s="164"/>
      <c r="P237" s="164"/>
      <c r="Q237" s="164"/>
      <c r="R237" s="164"/>
      <c r="S237" s="164"/>
      <c r="T237" s="165"/>
      <c r="AT237" s="160" t="s">
        <v>133</v>
      </c>
      <c r="AU237" s="160" t="s">
        <v>143</v>
      </c>
      <c r="AV237" s="14" t="s">
        <v>78</v>
      </c>
      <c r="AW237" s="14" t="s">
        <v>30</v>
      </c>
      <c r="AX237" s="14" t="s">
        <v>68</v>
      </c>
      <c r="AY237" s="160" t="s">
        <v>120</v>
      </c>
    </row>
    <row r="238" spans="2:51" s="14" customFormat="1" ht="10">
      <c r="B238" s="159"/>
      <c r="D238" s="147" t="s">
        <v>133</v>
      </c>
      <c r="F238" s="161" t="s">
        <v>336</v>
      </c>
      <c r="H238" s="162">
        <v>6.059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133</v>
      </c>
      <c r="AU238" s="160" t="s">
        <v>143</v>
      </c>
      <c r="AV238" s="14" t="s">
        <v>78</v>
      </c>
      <c r="AW238" s="14" t="s">
        <v>4</v>
      </c>
      <c r="AX238" s="14" t="s">
        <v>76</v>
      </c>
      <c r="AY238" s="160" t="s">
        <v>120</v>
      </c>
    </row>
    <row r="239" spans="2:63" s="12" customFormat="1" ht="20.9" customHeight="1">
      <c r="B239" s="122"/>
      <c r="D239" s="123" t="s">
        <v>67</v>
      </c>
      <c r="E239" s="132" t="s">
        <v>337</v>
      </c>
      <c r="F239" s="132" t="s">
        <v>338</v>
      </c>
      <c r="J239" s="133">
        <f>BK239</f>
        <v>0</v>
      </c>
      <c r="L239" s="122"/>
      <c r="M239" s="126"/>
      <c r="N239" s="127"/>
      <c r="O239" s="127"/>
      <c r="P239" s="128">
        <f>SUM(P240:P275)</f>
        <v>57.386624999999995</v>
      </c>
      <c r="Q239" s="127"/>
      <c r="R239" s="128">
        <f>SUM(R240:R275)</f>
        <v>0</v>
      </c>
      <c r="S239" s="127"/>
      <c r="T239" s="129">
        <f>SUM(T240:T275)</f>
        <v>16.982400000000002</v>
      </c>
      <c r="AR239" s="123" t="s">
        <v>76</v>
      </c>
      <c r="AT239" s="130" t="s">
        <v>67</v>
      </c>
      <c r="AU239" s="130" t="s">
        <v>78</v>
      </c>
      <c r="AY239" s="123" t="s">
        <v>120</v>
      </c>
      <c r="BK239" s="131">
        <f>SUM(BK240:BK275)</f>
        <v>0</v>
      </c>
    </row>
    <row r="240" spans="1:65" s="2" customFormat="1" ht="22.25" customHeight="1">
      <c r="A240" s="29"/>
      <c r="B240" s="134"/>
      <c r="C240" s="135" t="s">
        <v>339</v>
      </c>
      <c r="D240" s="135" t="s">
        <v>122</v>
      </c>
      <c r="E240" s="136" t="s">
        <v>340</v>
      </c>
      <c r="F240" s="137" t="s">
        <v>341</v>
      </c>
      <c r="G240" s="138" t="s">
        <v>151</v>
      </c>
      <c r="H240" s="139">
        <v>4.021</v>
      </c>
      <c r="I240" s="308"/>
      <c r="J240" s="140">
        <f>ROUND(I240*H240,2)</f>
        <v>0</v>
      </c>
      <c r="K240" s="137" t="s">
        <v>126</v>
      </c>
      <c r="L240" s="30"/>
      <c r="M240" s="141" t="s">
        <v>3</v>
      </c>
      <c r="N240" s="142" t="s">
        <v>39</v>
      </c>
      <c r="O240" s="143">
        <v>2.605</v>
      </c>
      <c r="P240" s="143">
        <f>O240*H240</f>
        <v>10.474705</v>
      </c>
      <c r="Q240" s="143">
        <v>0</v>
      </c>
      <c r="R240" s="143">
        <f>Q240*H240</f>
        <v>0</v>
      </c>
      <c r="S240" s="143">
        <v>2.5</v>
      </c>
      <c r="T240" s="144">
        <f>S240*H240</f>
        <v>10.0525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5" t="s">
        <v>127</v>
      </c>
      <c r="AT240" s="145" t="s">
        <v>122</v>
      </c>
      <c r="AU240" s="145" t="s">
        <v>143</v>
      </c>
      <c r="AY240" s="17" t="s">
        <v>120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7" t="s">
        <v>76</v>
      </c>
      <c r="BK240" s="146">
        <f>ROUND(I240*H240,2)</f>
        <v>0</v>
      </c>
      <c r="BL240" s="17" t="s">
        <v>127</v>
      </c>
      <c r="BM240" s="145" t="s">
        <v>342</v>
      </c>
    </row>
    <row r="241" spans="1:47" s="2" customFormat="1" ht="18">
      <c r="A241" s="29"/>
      <c r="B241" s="30"/>
      <c r="C241" s="29"/>
      <c r="D241" s="147" t="s">
        <v>129</v>
      </c>
      <c r="E241" s="29"/>
      <c r="F241" s="148" t="s">
        <v>343</v>
      </c>
      <c r="G241" s="29"/>
      <c r="H241" s="29"/>
      <c r="I241" s="29"/>
      <c r="J241" s="29"/>
      <c r="K241" s="29"/>
      <c r="L241" s="30"/>
      <c r="M241" s="149"/>
      <c r="N241" s="150"/>
      <c r="O241" s="50"/>
      <c r="P241" s="50"/>
      <c r="Q241" s="50"/>
      <c r="R241" s="50"/>
      <c r="S241" s="50"/>
      <c r="T241" s="51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129</v>
      </c>
      <c r="AU241" s="17" t="s">
        <v>143</v>
      </c>
    </row>
    <row r="242" spans="1:47" s="2" customFormat="1" ht="10">
      <c r="A242" s="29"/>
      <c r="B242" s="30"/>
      <c r="C242" s="29"/>
      <c r="D242" s="151" t="s">
        <v>131</v>
      </c>
      <c r="E242" s="29"/>
      <c r="F242" s="152" t="s">
        <v>344</v>
      </c>
      <c r="G242" s="29"/>
      <c r="H242" s="29"/>
      <c r="I242" s="29"/>
      <c r="J242" s="29"/>
      <c r="K242" s="29"/>
      <c r="L242" s="30"/>
      <c r="M242" s="149"/>
      <c r="N242" s="150"/>
      <c r="O242" s="50"/>
      <c r="P242" s="50"/>
      <c r="Q242" s="50"/>
      <c r="R242" s="50"/>
      <c r="S242" s="50"/>
      <c r="T242" s="51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131</v>
      </c>
      <c r="AU242" s="17" t="s">
        <v>143</v>
      </c>
    </row>
    <row r="243" spans="1:47" s="2" customFormat="1" ht="18">
      <c r="A243" s="29"/>
      <c r="B243" s="30"/>
      <c r="C243" s="29"/>
      <c r="D243" s="147" t="s">
        <v>217</v>
      </c>
      <c r="E243" s="29"/>
      <c r="F243" s="175" t="s">
        <v>345</v>
      </c>
      <c r="G243" s="29"/>
      <c r="H243" s="29"/>
      <c r="I243" s="29"/>
      <c r="J243" s="29"/>
      <c r="K243" s="29"/>
      <c r="L243" s="30"/>
      <c r="M243" s="149"/>
      <c r="N243" s="150"/>
      <c r="O243" s="50"/>
      <c r="P243" s="50"/>
      <c r="Q243" s="50"/>
      <c r="R243" s="50"/>
      <c r="S243" s="50"/>
      <c r="T243" s="51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217</v>
      </c>
      <c r="AU243" s="17" t="s">
        <v>143</v>
      </c>
    </row>
    <row r="244" spans="2:51" s="13" customFormat="1" ht="20">
      <c r="B244" s="153"/>
      <c r="D244" s="147" t="s">
        <v>133</v>
      </c>
      <c r="E244" s="154" t="s">
        <v>3</v>
      </c>
      <c r="F244" s="155" t="s">
        <v>346</v>
      </c>
      <c r="H244" s="154" t="s">
        <v>3</v>
      </c>
      <c r="L244" s="153"/>
      <c r="M244" s="156"/>
      <c r="N244" s="157"/>
      <c r="O244" s="157"/>
      <c r="P244" s="157"/>
      <c r="Q244" s="157"/>
      <c r="R244" s="157"/>
      <c r="S244" s="157"/>
      <c r="T244" s="158"/>
      <c r="AT244" s="154" t="s">
        <v>133</v>
      </c>
      <c r="AU244" s="154" t="s">
        <v>143</v>
      </c>
      <c r="AV244" s="13" t="s">
        <v>76</v>
      </c>
      <c r="AW244" s="13" t="s">
        <v>30</v>
      </c>
      <c r="AX244" s="13" t="s">
        <v>68</v>
      </c>
      <c r="AY244" s="154" t="s">
        <v>120</v>
      </c>
    </row>
    <row r="245" spans="2:51" s="14" customFormat="1" ht="10">
      <c r="B245" s="159"/>
      <c r="D245" s="147" t="s">
        <v>133</v>
      </c>
      <c r="E245" s="160" t="s">
        <v>3</v>
      </c>
      <c r="F245" s="161" t="s">
        <v>347</v>
      </c>
      <c r="H245" s="162">
        <v>4.021</v>
      </c>
      <c r="L245" s="159"/>
      <c r="M245" s="163"/>
      <c r="N245" s="164"/>
      <c r="O245" s="164"/>
      <c r="P245" s="164"/>
      <c r="Q245" s="164"/>
      <c r="R245" s="164"/>
      <c r="S245" s="164"/>
      <c r="T245" s="165"/>
      <c r="AT245" s="160" t="s">
        <v>133</v>
      </c>
      <c r="AU245" s="160" t="s">
        <v>143</v>
      </c>
      <c r="AV245" s="14" t="s">
        <v>78</v>
      </c>
      <c r="AW245" s="14" t="s">
        <v>30</v>
      </c>
      <c r="AX245" s="14" t="s">
        <v>68</v>
      </c>
      <c r="AY245" s="160" t="s">
        <v>120</v>
      </c>
    </row>
    <row r="246" spans="1:65" s="2" customFormat="1" ht="22.25" customHeight="1">
      <c r="A246" s="29"/>
      <c r="B246" s="134"/>
      <c r="C246" s="135" t="s">
        <v>348</v>
      </c>
      <c r="D246" s="135" t="s">
        <v>122</v>
      </c>
      <c r="E246" s="136" t="s">
        <v>349</v>
      </c>
      <c r="F246" s="137" t="s">
        <v>350</v>
      </c>
      <c r="G246" s="138" t="s">
        <v>125</v>
      </c>
      <c r="H246" s="139">
        <v>37.4</v>
      </c>
      <c r="I246" s="308"/>
      <c r="J246" s="140">
        <f>ROUND(I246*H246,2)</f>
        <v>0</v>
      </c>
      <c r="K246" s="137" t="s">
        <v>126</v>
      </c>
      <c r="L246" s="30"/>
      <c r="M246" s="141" t="s">
        <v>3</v>
      </c>
      <c r="N246" s="142" t="s">
        <v>39</v>
      </c>
      <c r="O246" s="143">
        <v>0.301</v>
      </c>
      <c r="P246" s="143">
        <f>O246*H246</f>
        <v>11.257399999999999</v>
      </c>
      <c r="Q246" s="143">
        <v>0</v>
      </c>
      <c r="R246" s="143">
        <f>Q246*H246</f>
        <v>0</v>
      </c>
      <c r="S246" s="143">
        <v>0.09</v>
      </c>
      <c r="T246" s="144">
        <f>S246*H246</f>
        <v>3.3659999999999997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45" t="s">
        <v>127</v>
      </c>
      <c r="AT246" s="145" t="s">
        <v>122</v>
      </c>
      <c r="AU246" s="145" t="s">
        <v>143</v>
      </c>
      <c r="AY246" s="17" t="s">
        <v>120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7" t="s">
        <v>76</v>
      </c>
      <c r="BK246" s="146">
        <f>ROUND(I246*H246,2)</f>
        <v>0</v>
      </c>
      <c r="BL246" s="17" t="s">
        <v>127</v>
      </c>
      <c r="BM246" s="145" t="s">
        <v>351</v>
      </c>
    </row>
    <row r="247" spans="1:47" s="2" customFormat="1" ht="18">
      <c r="A247" s="29"/>
      <c r="B247" s="30"/>
      <c r="C247" s="29"/>
      <c r="D247" s="147" t="s">
        <v>129</v>
      </c>
      <c r="E247" s="29"/>
      <c r="F247" s="148" t="s">
        <v>352</v>
      </c>
      <c r="G247" s="29"/>
      <c r="H247" s="29"/>
      <c r="I247" s="29"/>
      <c r="J247" s="29"/>
      <c r="K247" s="29"/>
      <c r="L247" s="30"/>
      <c r="M247" s="149"/>
      <c r="N247" s="150"/>
      <c r="O247" s="50"/>
      <c r="P247" s="50"/>
      <c r="Q247" s="50"/>
      <c r="R247" s="50"/>
      <c r="S247" s="50"/>
      <c r="T247" s="51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129</v>
      </c>
      <c r="AU247" s="17" t="s">
        <v>143</v>
      </c>
    </row>
    <row r="248" spans="1:47" s="2" customFormat="1" ht="10">
      <c r="A248" s="29"/>
      <c r="B248" s="30"/>
      <c r="C248" s="29"/>
      <c r="D248" s="151" t="s">
        <v>131</v>
      </c>
      <c r="E248" s="29"/>
      <c r="F248" s="152" t="s">
        <v>353</v>
      </c>
      <c r="G248" s="29"/>
      <c r="H248" s="29"/>
      <c r="I248" s="29"/>
      <c r="J248" s="29"/>
      <c r="K248" s="29"/>
      <c r="L248" s="30"/>
      <c r="M248" s="149"/>
      <c r="N248" s="150"/>
      <c r="O248" s="50"/>
      <c r="P248" s="50"/>
      <c r="Q248" s="50"/>
      <c r="R248" s="50"/>
      <c r="S248" s="50"/>
      <c r="T248" s="51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131</v>
      </c>
      <c r="AU248" s="17" t="s">
        <v>143</v>
      </c>
    </row>
    <row r="249" spans="2:51" s="13" customFormat="1" ht="10">
      <c r="B249" s="153"/>
      <c r="D249" s="147" t="s">
        <v>133</v>
      </c>
      <c r="E249" s="154" t="s">
        <v>3</v>
      </c>
      <c r="F249" s="155" t="s">
        <v>354</v>
      </c>
      <c r="H249" s="154" t="s">
        <v>3</v>
      </c>
      <c r="L249" s="153"/>
      <c r="M249" s="156"/>
      <c r="N249" s="157"/>
      <c r="O249" s="157"/>
      <c r="P249" s="157"/>
      <c r="Q249" s="157"/>
      <c r="R249" s="157"/>
      <c r="S249" s="157"/>
      <c r="T249" s="158"/>
      <c r="AT249" s="154" t="s">
        <v>133</v>
      </c>
      <c r="AU249" s="154" t="s">
        <v>143</v>
      </c>
      <c r="AV249" s="13" t="s">
        <v>76</v>
      </c>
      <c r="AW249" s="13" t="s">
        <v>30</v>
      </c>
      <c r="AX249" s="13" t="s">
        <v>68</v>
      </c>
      <c r="AY249" s="154" t="s">
        <v>120</v>
      </c>
    </row>
    <row r="250" spans="2:51" s="14" customFormat="1" ht="10">
      <c r="B250" s="159"/>
      <c r="D250" s="147" t="s">
        <v>133</v>
      </c>
      <c r="E250" s="160" t="s">
        <v>3</v>
      </c>
      <c r="F250" s="161" t="s">
        <v>355</v>
      </c>
      <c r="H250" s="162">
        <v>37.4</v>
      </c>
      <c r="L250" s="159"/>
      <c r="M250" s="163"/>
      <c r="N250" s="164"/>
      <c r="O250" s="164"/>
      <c r="P250" s="164"/>
      <c r="Q250" s="164"/>
      <c r="R250" s="164"/>
      <c r="S250" s="164"/>
      <c r="T250" s="165"/>
      <c r="AT250" s="160" t="s">
        <v>133</v>
      </c>
      <c r="AU250" s="160" t="s">
        <v>143</v>
      </c>
      <c r="AV250" s="14" t="s">
        <v>78</v>
      </c>
      <c r="AW250" s="14" t="s">
        <v>30</v>
      </c>
      <c r="AX250" s="14" t="s">
        <v>68</v>
      </c>
      <c r="AY250" s="160" t="s">
        <v>120</v>
      </c>
    </row>
    <row r="251" spans="1:65" s="2" customFormat="1" ht="14.4" customHeight="1">
      <c r="A251" s="29"/>
      <c r="B251" s="134"/>
      <c r="C251" s="135" t="s">
        <v>356</v>
      </c>
      <c r="D251" s="135" t="s">
        <v>122</v>
      </c>
      <c r="E251" s="136" t="s">
        <v>357</v>
      </c>
      <c r="F251" s="137" t="s">
        <v>358</v>
      </c>
      <c r="G251" s="138" t="s">
        <v>209</v>
      </c>
      <c r="H251" s="139">
        <v>2</v>
      </c>
      <c r="I251" s="308"/>
      <c r="J251" s="140">
        <f>ROUND(I251*H251,2)</f>
        <v>0</v>
      </c>
      <c r="K251" s="137" t="s">
        <v>3</v>
      </c>
      <c r="L251" s="30"/>
      <c r="M251" s="141" t="s">
        <v>3</v>
      </c>
      <c r="N251" s="142" t="s">
        <v>39</v>
      </c>
      <c r="O251" s="143">
        <v>0.32</v>
      </c>
      <c r="P251" s="143">
        <f>O251*H251</f>
        <v>0.64</v>
      </c>
      <c r="Q251" s="143">
        <v>0</v>
      </c>
      <c r="R251" s="143">
        <f>Q251*H251</f>
        <v>0</v>
      </c>
      <c r="S251" s="143">
        <v>0.008</v>
      </c>
      <c r="T251" s="144">
        <f>S251*H251</f>
        <v>0.016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5" t="s">
        <v>127</v>
      </c>
      <c r="AT251" s="145" t="s">
        <v>122</v>
      </c>
      <c r="AU251" s="145" t="s">
        <v>143</v>
      </c>
      <c r="AY251" s="17" t="s">
        <v>120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76</v>
      </c>
      <c r="BK251" s="146">
        <f>ROUND(I251*H251,2)</f>
        <v>0</v>
      </c>
      <c r="BL251" s="17" t="s">
        <v>127</v>
      </c>
      <c r="BM251" s="145" t="s">
        <v>359</v>
      </c>
    </row>
    <row r="252" spans="1:47" s="2" customFormat="1" ht="10">
      <c r="A252" s="29"/>
      <c r="B252" s="30"/>
      <c r="C252" s="29"/>
      <c r="D252" s="147" t="s">
        <v>129</v>
      </c>
      <c r="E252" s="29"/>
      <c r="F252" s="148" t="s">
        <v>358</v>
      </c>
      <c r="G252" s="29"/>
      <c r="H252" s="29"/>
      <c r="I252" s="29"/>
      <c r="J252" s="29"/>
      <c r="K252" s="29"/>
      <c r="L252" s="30"/>
      <c r="M252" s="149"/>
      <c r="N252" s="150"/>
      <c r="O252" s="50"/>
      <c r="P252" s="50"/>
      <c r="Q252" s="50"/>
      <c r="R252" s="50"/>
      <c r="S252" s="50"/>
      <c r="T252" s="51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129</v>
      </c>
      <c r="AU252" s="17" t="s">
        <v>143</v>
      </c>
    </row>
    <row r="253" spans="2:51" s="13" customFormat="1" ht="10">
      <c r="B253" s="153"/>
      <c r="D253" s="147" t="s">
        <v>133</v>
      </c>
      <c r="E253" s="154" t="s">
        <v>3</v>
      </c>
      <c r="F253" s="155" t="s">
        <v>360</v>
      </c>
      <c r="H253" s="154" t="s">
        <v>3</v>
      </c>
      <c r="L253" s="153"/>
      <c r="M253" s="156"/>
      <c r="N253" s="157"/>
      <c r="O253" s="157"/>
      <c r="P253" s="157"/>
      <c r="Q253" s="157"/>
      <c r="R253" s="157"/>
      <c r="S253" s="157"/>
      <c r="T253" s="158"/>
      <c r="AT253" s="154" t="s">
        <v>133</v>
      </c>
      <c r="AU253" s="154" t="s">
        <v>143</v>
      </c>
      <c r="AV253" s="13" t="s">
        <v>76</v>
      </c>
      <c r="AW253" s="13" t="s">
        <v>30</v>
      </c>
      <c r="AX253" s="13" t="s">
        <v>68</v>
      </c>
      <c r="AY253" s="154" t="s">
        <v>120</v>
      </c>
    </row>
    <row r="254" spans="2:51" s="14" customFormat="1" ht="10">
      <c r="B254" s="159"/>
      <c r="D254" s="147" t="s">
        <v>133</v>
      </c>
      <c r="E254" s="160" t="s">
        <v>3</v>
      </c>
      <c r="F254" s="161" t="s">
        <v>361</v>
      </c>
      <c r="H254" s="162">
        <v>2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133</v>
      </c>
      <c r="AU254" s="160" t="s">
        <v>143</v>
      </c>
      <c r="AV254" s="14" t="s">
        <v>78</v>
      </c>
      <c r="AW254" s="14" t="s">
        <v>30</v>
      </c>
      <c r="AX254" s="14" t="s">
        <v>68</v>
      </c>
      <c r="AY254" s="160" t="s">
        <v>120</v>
      </c>
    </row>
    <row r="255" spans="1:65" s="2" customFormat="1" ht="19.75" customHeight="1">
      <c r="A255" s="29"/>
      <c r="B255" s="134"/>
      <c r="C255" s="135" t="s">
        <v>362</v>
      </c>
      <c r="D255" s="135" t="s">
        <v>122</v>
      </c>
      <c r="E255" s="136" t="s">
        <v>363</v>
      </c>
      <c r="F255" s="137" t="s">
        <v>364</v>
      </c>
      <c r="G255" s="138" t="s">
        <v>209</v>
      </c>
      <c r="H255" s="139">
        <v>17</v>
      </c>
      <c r="I255" s="308"/>
      <c r="J255" s="140">
        <f>ROUND(I255*H255,2)</f>
        <v>0</v>
      </c>
      <c r="K255" s="137" t="s">
        <v>126</v>
      </c>
      <c r="L255" s="30"/>
      <c r="M255" s="141" t="s">
        <v>3</v>
      </c>
      <c r="N255" s="142" t="s">
        <v>39</v>
      </c>
      <c r="O255" s="143">
        <v>0.315</v>
      </c>
      <c r="P255" s="143">
        <f>O255*H255</f>
        <v>5.355</v>
      </c>
      <c r="Q255" s="143">
        <v>0</v>
      </c>
      <c r="R255" s="143">
        <f>Q255*H255</f>
        <v>0</v>
      </c>
      <c r="S255" s="143">
        <v>0.168</v>
      </c>
      <c r="T255" s="144">
        <f>S255*H255</f>
        <v>2.8560000000000003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5" t="s">
        <v>127</v>
      </c>
      <c r="AT255" s="145" t="s">
        <v>122</v>
      </c>
      <c r="AU255" s="145" t="s">
        <v>143</v>
      </c>
      <c r="AY255" s="17" t="s">
        <v>120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7" t="s">
        <v>76</v>
      </c>
      <c r="BK255" s="146">
        <f>ROUND(I255*H255,2)</f>
        <v>0</v>
      </c>
      <c r="BL255" s="17" t="s">
        <v>127</v>
      </c>
      <c r="BM255" s="145" t="s">
        <v>365</v>
      </c>
    </row>
    <row r="256" spans="1:47" s="2" customFormat="1" ht="18">
      <c r="A256" s="29"/>
      <c r="B256" s="30"/>
      <c r="C256" s="29"/>
      <c r="D256" s="147" t="s">
        <v>129</v>
      </c>
      <c r="E256" s="29"/>
      <c r="F256" s="148" t="s">
        <v>366</v>
      </c>
      <c r="G256" s="29"/>
      <c r="H256" s="29"/>
      <c r="I256" s="29"/>
      <c r="J256" s="29"/>
      <c r="K256" s="29"/>
      <c r="L256" s="30"/>
      <c r="M256" s="149"/>
      <c r="N256" s="150"/>
      <c r="O256" s="50"/>
      <c r="P256" s="50"/>
      <c r="Q256" s="50"/>
      <c r="R256" s="50"/>
      <c r="S256" s="50"/>
      <c r="T256" s="51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129</v>
      </c>
      <c r="AU256" s="17" t="s">
        <v>143</v>
      </c>
    </row>
    <row r="257" spans="1:47" s="2" customFormat="1" ht="10">
      <c r="A257" s="29"/>
      <c r="B257" s="30"/>
      <c r="C257" s="29"/>
      <c r="D257" s="151" t="s">
        <v>131</v>
      </c>
      <c r="E257" s="29"/>
      <c r="F257" s="152" t="s">
        <v>367</v>
      </c>
      <c r="G257" s="29"/>
      <c r="H257" s="29"/>
      <c r="I257" s="29"/>
      <c r="J257" s="29"/>
      <c r="K257" s="29"/>
      <c r="L257" s="30"/>
      <c r="M257" s="149"/>
      <c r="N257" s="150"/>
      <c r="O257" s="50"/>
      <c r="P257" s="50"/>
      <c r="Q257" s="50"/>
      <c r="R257" s="50"/>
      <c r="S257" s="50"/>
      <c r="T257" s="51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131</v>
      </c>
      <c r="AU257" s="17" t="s">
        <v>143</v>
      </c>
    </row>
    <row r="258" spans="2:51" s="13" customFormat="1" ht="20">
      <c r="B258" s="153"/>
      <c r="D258" s="147" t="s">
        <v>133</v>
      </c>
      <c r="E258" s="154" t="s">
        <v>3</v>
      </c>
      <c r="F258" s="155" t="s">
        <v>368</v>
      </c>
      <c r="H258" s="154" t="s">
        <v>3</v>
      </c>
      <c r="L258" s="153"/>
      <c r="M258" s="156"/>
      <c r="N258" s="157"/>
      <c r="O258" s="157"/>
      <c r="P258" s="157"/>
      <c r="Q258" s="157"/>
      <c r="R258" s="157"/>
      <c r="S258" s="157"/>
      <c r="T258" s="158"/>
      <c r="AT258" s="154" t="s">
        <v>133</v>
      </c>
      <c r="AU258" s="154" t="s">
        <v>143</v>
      </c>
      <c r="AV258" s="13" t="s">
        <v>76</v>
      </c>
      <c r="AW258" s="13" t="s">
        <v>30</v>
      </c>
      <c r="AX258" s="13" t="s">
        <v>68</v>
      </c>
      <c r="AY258" s="154" t="s">
        <v>120</v>
      </c>
    </row>
    <row r="259" spans="2:51" s="14" customFormat="1" ht="10">
      <c r="B259" s="159"/>
      <c r="D259" s="147" t="s">
        <v>133</v>
      </c>
      <c r="E259" s="160" t="s">
        <v>3</v>
      </c>
      <c r="F259" s="161" t="s">
        <v>369</v>
      </c>
      <c r="H259" s="162">
        <v>14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133</v>
      </c>
      <c r="AU259" s="160" t="s">
        <v>143</v>
      </c>
      <c r="AV259" s="14" t="s">
        <v>78</v>
      </c>
      <c r="AW259" s="14" t="s">
        <v>30</v>
      </c>
      <c r="AX259" s="14" t="s">
        <v>68</v>
      </c>
      <c r="AY259" s="160" t="s">
        <v>120</v>
      </c>
    </row>
    <row r="260" spans="2:51" s="14" customFormat="1" ht="10">
      <c r="B260" s="159"/>
      <c r="D260" s="147" t="s">
        <v>133</v>
      </c>
      <c r="E260" s="160" t="s">
        <v>3</v>
      </c>
      <c r="F260" s="161" t="s">
        <v>370</v>
      </c>
      <c r="H260" s="162">
        <v>3</v>
      </c>
      <c r="L260" s="159"/>
      <c r="M260" s="163"/>
      <c r="N260" s="164"/>
      <c r="O260" s="164"/>
      <c r="P260" s="164"/>
      <c r="Q260" s="164"/>
      <c r="R260" s="164"/>
      <c r="S260" s="164"/>
      <c r="T260" s="165"/>
      <c r="AT260" s="160" t="s">
        <v>133</v>
      </c>
      <c r="AU260" s="160" t="s">
        <v>143</v>
      </c>
      <c r="AV260" s="14" t="s">
        <v>78</v>
      </c>
      <c r="AW260" s="14" t="s">
        <v>30</v>
      </c>
      <c r="AX260" s="14" t="s">
        <v>68</v>
      </c>
      <c r="AY260" s="160" t="s">
        <v>120</v>
      </c>
    </row>
    <row r="261" spans="1:65" s="2" customFormat="1" ht="22.25" customHeight="1">
      <c r="A261" s="29"/>
      <c r="B261" s="134"/>
      <c r="C261" s="135" t="s">
        <v>371</v>
      </c>
      <c r="D261" s="135" t="s">
        <v>122</v>
      </c>
      <c r="E261" s="136" t="s">
        <v>372</v>
      </c>
      <c r="F261" s="137" t="s">
        <v>373</v>
      </c>
      <c r="G261" s="138" t="s">
        <v>187</v>
      </c>
      <c r="H261" s="139">
        <v>73.329</v>
      </c>
      <c r="I261" s="308"/>
      <c r="J261" s="140">
        <f>ROUND(I261*H261,2)</f>
        <v>0</v>
      </c>
      <c r="K261" s="137" t="s">
        <v>126</v>
      </c>
      <c r="L261" s="30"/>
      <c r="M261" s="141" t="s">
        <v>3</v>
      </c>
      <c r="N261" s="142" t="s">
        <v>39</v>
      </c>
      <c r="O261" s="143">
        <v>0.287</v>
      </c>
      <c r="P261" s="143">
        <f>O261*H261</f>
        <v>21.045422999999996</v>
      </c>
      <c r="Q261" s="143">
        <v>0</v>
      </c>
      <c r="R261" s="143">
        <f>Q261*H261</f>
        <v>0</v>
      </c>
      <c r="S261" s="143">
        <v>0.00925</v>
      </c>
      <c r="T261" s="144">
        <f>S261*H261</f>
        <v>0.67829325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5" t="s">
        <v>127</v>
      </c>
      <c r="AT261" s="145" t="s">
        <v>122</v>
      </c>
      <c r="AU261" s="145" t="s">
        <v>143</v>
      </c>
      <c r="AY261" s="17" t="s">
        <v>120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7" t="s">
        <v>76</v>
      </c>
      <c r="BK261" s="146">
        <f>ROUND(I261*H261,2)</f>
        <v>0</v>
      </c>
      <c r="BL261" s="17" t="s">
        <v>127</v>
      </c>
      <c r="BM261" s="145" t="s">
        <v>374</v>
      </c>
    </row>
    <row r="262" spans="1:47" s="2" customFormat="1" ht="18">
      <c r="A262" s="29"/>
      <c r="B262" s="30"/>
      <c r="C262" s="29"/>
      <c r="D262" s="147" t="s">
        <v>129</v>
      </c>
      <c r="E262" s="29"/>
      <c r="F262" s="148" t="s">
        <v>375</v>
      </c>
      <c r="G262" s="29"/>
      <c r="H262" s="29"/>
      <c r="I262" s="29"/>
      <c r="J262" s="29"/>
      <c r="K262" s="29"/>
      <c r="L262" s="30"/>
      <c r="M262" s="149"/>
      <c r="N262" s="150"/>
      <c r="O262" s="50"/>
      <c r="P262" s="50"/>
      <c r="Q262" s="50"/>
      <c r="R262" s="50"/>
      <c r="S262" s="50"/>
      <c r="T262" s="51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129</v>
      </c>
      <c r="AU262" s="17" t="s">
        <v>143</v>
      </c>
    </row>
    <row r="263" spans="1:47" s="2" customFormat="1" ht="10">
      <c r="A263" s="29"/>
      <c r="B263" s="30"/>
      <c r="C263" s="29"/>
      <c r="D263" s="151" t="s">
        <v>131</v>
      </c>
      <c r="E263" s="29"/>
      <c r="F263" s="152" t="s">
        <v>376</v>
      </c>
      <c r="G263" s="29"/>
      <c r="H263" s="29"/>
      <c r="I263" s="29"/>
      <c r="J263" s="29"/>
      <c r="K263" s="29"/>
      <c r="L263" s="30"/>
      <c r="M263" s="149"/>
      <c r="N263" s="150"/>
      <c r="O263" s="50"/>
      <c r="P263" s="50"/>
      <c r="Q263" s="50"/>
      <c r="R263" s="50"/>
      <c r="S263" s="50"/>
      <c r="T263" s="51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131</v>
      </c>
      <c r="AU263" s="17" t="s">
        <v>143</v>
      </c>
    </row>
    <row r="264" spans="1:47" s="2" customFormat="1" ht="18">
      <c r="A264" s="29"/>
      <c r="B264" s="30"/>
      <c r="C264" s="29"/>
      <c r="D264" s="147" t="s">
        <v>217</v>
      </c>
      <c r="E264" s="29"/>
      <c r="F264" s="175" t="s">
        <v>377</v>
      </c>
      <c r="G264" s="29"/>
      <c r="H264" s="29"/>
      <c r="I264" s="29"/>
      <c r="J264" s="29"/>
      <c r="K264" s="29"/>
      <c r="L264" s="30"/>
      <c r="M264" s="149"/>
      <c r="N264" s="150"/>
      <c r="O264" s="50"/>
      <c r="P264" s="50"/>
      <c r="Q264" s="50"/>
      <c r="R264" s="50"/>
      <c r="S264" s="50"/>
      <c r="T264" s="51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217</v>
      </c>
      <c r="AU264" s="17" t="s">
        <v>143</v>
      </c>
    </row>
    <row r="265" spans="2:51" s="14" customFormat="1" ht="10">
      <c r="B265" s="159"/>
      <c r="D265" s="147" t="s">
        <v>133</v>
      </c>
      <c r="E265" s="160" t="s">
        <v>3</v>
      </c>
      <c r="F265" s="161" t="s">
        <v>378</v>
      </c>
      <c r="H265" s="162">
        <v>73.329</v>
      </c>
      <c r="L265" s="159"/>
      <c r="M265" s="163"/>
      <c r="N265" s="164"/>
      <c r="O265" s="164"/>
      <c r="P265" s="164"/>
      <c r="Q265" s="164"/>
      <c r="R265" s="164"/>
      <c r="S265" s="164"/>
      <c r="T265" s="165"/>
      <c r="AT265" s="160" t="s">
        <v>133</v>
      </c>
      <c r="AU265" s="160" t="s">
        <v>143</v>
      </c>
      <c r="AV265" s="14" t="s">
        <v>78</v>
      </c>
      <c r="AW265" s="14" t="s">
        <v>30</v>
      </c>
      <c r="AX265" s="14" t="s">
        <v>68</v>
      </c>
      <c r="AY265" s="160" t="s">
        <v>120</v>
      </c>
    </row>
    <row r="266" spans="1:65" s="2" customFormat="1" ht="22.25" customHeight="1">
      <c r="A266" s="29"/>
      <c r="B266" s="134"/>
      <c r="C266" s="135" t="s">
        <v>379</v>
      </c>
      <c r="D266" s="135" t="s">
        <v>122</v>
      </c>
      <c r="E266" s="136" t="s">
        <v>372</v>
      </c>
      <c r="F266" s="137" t="s">
        <v>373</v>
      </c>
      <c r="G266" s="138" t="s">
        <v>187</v>
      </c>
      <c r="H266" s="139">
        <v>1.471</v>
      </c>
      <c r="I266" s="308"/>
      <c r="J266" s="140">
        <f>ROUND(I266*H266,2)</f>
        <v>0</v>
      </c>
      <c r="K266" s="137" t="s">
        <v>126</v>
      </c>
      <c r="L266" s="30"/>
      <c r="M266" s="141" t="s">
        <v>3</v>
      </c>
      <c r="N266" s="142" t="s">
        <v>39</v>
      </c>
      <c r="O266" s="143">
        <v>0.287</v>
      </c>
      <c r="P266" s="143">
        <f>O266*H266</f>
        <v>0.42217699999999997</v>
      </c>
      <c r="Q266" s="143">
        <v>0</v>
      </c>
      <c r="R266" s="143">
        <f>Q266*H266</f>
        <v>0</v>
      </c>
      <c r="S266" s="143">
        <v>0.00925</v>
      </c>
      <c r="T266" s="144">
        <f>S266*H266</f>
        <v>0.01360675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45" t="s">
        <v>127</v>
      </c>
      <c r="AT266" s="145" t="s">
        <v>122</v>
      </c>
      <c r="AU266" s="145" t="s">
        <v>143</v>
      </c>
      <c r="AY266" s="17" t="s">
        <v>120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7" t="s">
        <v>76</v>
      </c>
      <c r="BK266" s="146">
        <f>ROUND(I266*H266,2)</f>
        <v>0</v>
      </c>
      <c r="BL266" s="17" t="s">
        <v>127</v>
      </c>
      <c r="BM266" s="145" t="s">
        <v>380</v>
      </c>
    </row>
    <row r="267" spans="1:47" s="2" customFormat="1" ht="18">
      <c r="A267" s="29"/>
      <c r="B267" s="30"/>
      <c r="C267" s="29"/>
      <c r="D267" s="147" t="s">
        <v>129</v>
      </c>
      <c r="E267" s="29"/>
      <c r="F267" s="148" t="s">
        <v>375</v>
      </c>
      <c r="G267" s="29"/>
      <c r="H267" s="29"/>
      <c r="I267" s="29"/>
      <c r="J267" s="29"/>
      <c r="K267" s="29"/>
      <c r="L267" s="30"/>
      <c r="M267" s="149"/>
      <c r="N267" s="150"/>
      <c r="O267" s="50"/>
      <c r="P267" s="50"/>
      <c r="Q267" s="50"/>
      <c r="R267" s="50"/>
      <c r="S267" s="50"/>
      <c r="T267" s="51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129</v>
      </c>
      <c r="AU267" s="17" t="s">
        <v>143</v>
      </c>
    </row>
    <row r="268" spans="1:47" s="2" customFormat="1" ht="10">
      <c r="A268" s="29"/>
      <c r="B268" s="30"/>
      <c r="C268" s="29"/>
      <c r="D268" s="151" t="s">
        <v>131</v>
      </c>
      <c r="E268" s="29"/>
      <c r="F268" s="152" t="s">
        <v>376</v>
      </c>
      <c r="G268" s="29"/>
      <c r="H268" s="29"/>
      <c r="I268" s="29"/>
      <c r="J268" s="29"/>
      <c r="K268" s="29"/>
      <c r="L268" s="30"/>
      <c r="M268" s="149"/>
      <c r="N268" s="150"/>
      <c r="O268" s="50"/>
      <c r="P268" s="50"/>
      <c r="Q268" s="50"/>
      <c r="R268" s="50"/>
      <c r="S268" s="50"/>
      <c r="T268" s="51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131</v>
      </c>
      <c r="AU268" s="17" t="s">
        <v>143</v>
      </c>
    </row>
    <row r="269" spans="2:51" s="13" customFormat="1" ht="10">
      <c r="B269" s="153"/>
      <c r="D269" s="147" t="s">
        <v>133</v>
      </c>
      <c r="E269" s="154" t="s">
        <v>3</v>
      </c>
      <c r="F269" s="155" t="s">
        <v>381</v>
      </c>
      <c r="H269" s="154" t="s">
        <v>3</v>
      </c>
      <c r="L269" s="153"/>
      <c r="M269" s="156"/>
      <c r="N269" s="157"/>
      <c r="O269" s="157"/>
      <c r="P269" s="157"/>
      <c r="Q269" s="157"/>
      <c r="R269" s="157"/>
      <c r="S269" s="157"/>
      <c r="T269" s="158"/>
      <c r="AT269" s="154" t="s">
        <v>133</v>
      </c>
      <c r="AU269" s="154" t="s">
        <v>143</v>
      </c>
      <c r="AV269" s="13" t="s">
        <v>76</v>
      </c>
      <c r="AW269" s="13" t="s">
        <v>30</v>
      </c>
      <c r="AX269" s="13" t="s">
        <v>68</v>
      </c>
      <c r="AY269" s="154" t="s">
        <v>120</v>
      </c>
    </row>
    <row r="270" spans="2:51" s="14" customFormat="1" ht="10">
      <c r="B270" s="159"/>
      <c r="D270" s="147" t="s">
        <v>133</v>
      </c>
      <c r="E270" s="160" t="s">
        <v>3</v>
      </c>
      <c r="F270" s="161" t="s">
        <v>382</v>
      </c>
      <c r="H270" s="162">
        <v>1.471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133</v>
      </c>
      <c r="AU270" s="160" t="s">
        <v>143</v>
      </c>
      <c r="AV270" s="14" t="s">
        <v>78</v>
      </c>
      <c r="AW270" s="14" t="s">
        <v>30</v>
      </c>
      <c r="AX270" s="14" t="s">
        <v>68</v>
      </c>
      <c r="AY270" s="160" t="s">
        <v>120</v>
      </c>
    </row>
    <row r="271" spans="1:65" s="2" customFormat="1" ht="22.25" customHeight="1">
      <c r="A271" s="29"/>
      <c r="B271" s="134"/>
      <c r="C271" s="135" t="s">
        <v>383</v>
      </c>
      <c r="D271" s="135" t="s">
        <v>122</v>
      </c>
      <c r="E271" s="136" t="s">
        <v>384</v>
      </c>
      <c r="F271" s="137" t="s">
        <v>385</v>
      </c>
      <c r="G271" s="138" t="s">
        <v>125</v>
      </c>
      <c r="H271" s="139">
        <v>37.236</v>
      </c>
      <c r="I271" s="308"/>
      <c r="J271" s="140">
        <f>ROUND(I271*H271,2)</f>
        <v>0</v>
      </c>
      <c r="K271" s="137" t="s">
        <v>126</v>
      </c>
      <c r="L271" s="30"/>
      <c r="M271" s="141" t="s">
        <v>3</v>
      </c>
      <c r="N271" s="142" t="s">
        <v>39</v>
      </c>
      <c r="O271" s="143">
        <v>0.22</v>
      </c>
      <c r="P271" s="143">
        <f>O271*H271</f>
        <v>8.19192</v>
      </c>
      <c r="Q271" s="143">
        <v>0</v>
      </c>
      <c r="R271" s="143">
        <f>Q271*H271</f>
        <v>0</v>
      </c>
      <c r="S271" s="143">
        <v>0</v>
      </c>
      <c r="T271" s="144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5" t="s">
        <v>127</v>
      </c>
      <c r="AT271" s="145" t="s">
        <v>122</v>
      </c>
      <c r="AU271" s="145" t="s">
        <v>143</v>
      </c>
      <c r="AY271" s="17" t="s">
        <v>120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7" t="s">
        <v>76</v>
      </c>
      <c r="BK271" s="146">
        <f>ROUND(I271*H271,2)</f>
        <v>0</v>
      </c>
      <c r="BL271" s="17" t="s">
        <v>127</v>
      </c>
      <c r="BM271" s="145" t="s">
        <v>386</v>
      </c>
    </row>
    <row r="272" spans="1:47" s="2" customFormat="1" ht="27">
      <c r="A272" s="29"/>
      <c r="B272" s="30"/>
      <c r="C272" s="29"/>
      <c r="D272" s="147" t="s">
        <v>129</v>
      </c>
      <c r="E272" s="29"/>
      <c r="F272" s="148" t="s">
        <v>387</v>
      </c>
      <c r="G272" s="29"/>
      <c r="H272" s="29"/>
      <c r="I272" s="29"/>
      <c r="J272" s="29"/>
      <c r="K272" s="29"/>
      <c r="L272" s="30"/>
      <c r="M272" s="149"/>
      <c r="N272" s="150"/>
      <c r="O272" s="50"/>
      <c r="P272" s="50"/>
      <c r="Q272" s="50"/>
      <c r="R272" s="50"/>
      <c r="S272" s="50"/>
      <c r="T272" s="51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129</v>
      </c>
      <c r="AU272" s="17" t="s">
        <v>143</v>
      </c>
    </row>
    <row r="273" spans="1:47" s="2" customFormat="1" ht="10">
      <c r="A273" s="29"/>
      <c r="B273" s="30"/>
      <c r="C273" s="29"/>
      <c r="D273" s="151" t="s">
        <v>131</v>
      </c>
      <c r="E273" s="29"/>
      <c r="F273" s="152" t="s">
        <v>388</v>
      </c>
      <c r="G273" s="29"/>
      <c r="H273" s="29"/>
      <c r="I273" s="29"/>
      <c r="J273" s="29"/>
      <c r="K273" s="29"/>
      <c r="L273" s="30"/>
      <c r="M273" s="149"/>
      <c r="N273" s="150"/>
      <c r="O273" s="50"/>
      <c r="P273" s="50"/>
      <c r="Q273" s="50"/>
      <c r="R273" s="50"/>
      <c r="S273" s="50"/>
      <c r="T273" s="51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131</v>
      </c>
      <c r="AU273" s="17" t="s">
        <v>143</v>
      </c>
    </row>
    <row r="274" spans="2:51" s="13" customFormat="1" ht="10">
      <c r="B274" s="153"/>
      <c r="D274" s="147" t="s">
        <v>133</v>
      </c>
      <c r="E274" s="154" t="s">
        <v>3</v>
      </c>
      <c r="F274" s="155" t="s">
        <v>256</v>
      </c>
      <c r="H274" s="154" t="s">
        <v>3</v>
      </c>
      <c r="L274" s="153"/>
      <c r="M274" s="156"/>
      <c r="N274" s="157"/>
      <c r="O274" s="157"/>
      <c r="P274" s="157"/>
      <c r="Q274" s="157"/>
      <c r="R274" s="157"/>
      <c r="S274" s="157"/>
      <c r="T274" s="158"/>
      <c r="AT274" s="154" t="s">
        <v>133</v>
      </c>
      <c r="AU274" s="154" t="s">
        <v>143</v>
      </c>
      <c r="AV274" s="13" t="s">
        <v>76</v>
      </c>
      <c r="AW274" s="13" t="s">
        <v>30</v>
      </c>
      <c r="AX274" s="13" t="s">
        <v>68</v>
      </c>
      <c r="AY274" s="154" t="s">
        <v>120</v>
      </c>
    </row>
    <row r="275" spans="2:51" s="14" customFormat="1" ht="10">
      <c r="B275" s="159"/>
      <c r="D275" s="147" t="s">
        <v>133</v>
      </c>
      <c r="E275" s="160" t="s">
        <v>3</v>
      </c>
      <c r="F275" s="161" t="s">
        <v>135</v>
      </c>
      <c r="H275" s="162">
        <v>37.236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133</v>
      </c>
      <c r="AU275" s="160" t="s">
        <v>143</v>
      </c>
      <c r="AV275" s="14" t="s">
        <v>78</v>
      </c>
      <c r="AW275" s="14" t="s">
        <v>30</v>
      </c>
      <c r="AX275" s="14" t="s">
        <v>68</v>
      </c>
      <c r="AY275" s="160" t="s">
        <v>120</v>
      </c>
    </row>
    <row r="276" spans="2:63" s="12" customFormat="1" ht="22.75" customHeight="1">
      <c r="B276" s="122"/>
      <c r="D276" s="123" t="s">
        <v>67</v>
      </c>
      <c r="E276" s="132" t="s">
        <v>389</v>
      </c>
      <c r="F276" s="132" t="s">
        <v>390</v>
      </c>
      <c r="J276" s="133">
        <f>BK276</f>
        <v>0</v>
      </c>
      <c r="L276" s="122"/>
      <c r="M276" s="126"/>
      <c r="N276" s="127"/>
      <c r="O276" s="127"/>
      <c r="P276" s="128">
        <f>SUM(P277:P318)</f>
        <v>0.47758400000000006</v>
      </c>
      <c r="Q276" s="127"/>
      <c r="R276" s="128">
        <f>SUM(R277:R318)</f>
        <v>0</v>
      </c>
      <c r="S276" s="127"/>
      <c r="T276" s="129">
        <f>SUM(T277:T318)</f>
        <v>0</v>
      </c>
      <c r="AR276" s="123" t="s">
        <v>76</v>
      </c>
      <c r="AT276" s="130" t="s">
        <v>67</v>
      </c>
      <c r="AU276" s="130" t="s">
        <v>76</v>
      </c>
      <c r="AY276" s="123" t="s">
        <v>120</v>
      </c>
      <c r="BK276" s="131">
        <f>SUM(BK277:BK318)</f>
        <v>0</v>
      </c>
    </row>
    <row r="277" spans="1:65" s="2" customFormat="1" ht="19.75" customHeight="1">
      <c r="A277" s="29"/>
      <c r="B277" s="134"/>
      <c r="C277" s="135" t="s">
        <v>391</v>
      </c>
      <c r="D277" s="135" t="s">
        <v>122</v>
      </c>
      <c r="E277" s="136" t="s">
        <v>392</v>
      </c>
      <c r="F277" s="137" t="s">
        <v>393</v>
      </c>
      <c r="G277" s="138" t="s">
        <v>172</v>
      </c>
      <c r="H277" s="139">
        <v>6.182</v>
      </c>
      <c r="I277" s="308"/>
      <c r="J277" s="140">
        <f>ROUND(I277*H277,2)</f>
        <v>0</v>
      </c>
      <c r="K277" s="137" t="s">
        <v>126</v>
      </c>
      <c r="L277" s="30"/>
      <c r="M277" s="141" t="s">
        <v>3</v>
      </c>
      <c r="N277" s="142" t="s">
        <v>39</v>
      </c>
      <c r="O277" s="143">
        <v>0.03</v>
      </c>
      <c r="P277" s="143">
        <f>O277*H277</f>
        <v>0.18546</v>
      </c>
      <c r="Q277" s="143">
        <v>0</v>
      </c>
      <c r="R277" s="143">
        <f>Q277*H277</f>
        <v>0</v>
      </c>
      <c r="S277" s="143">
        <v>0</v>
      </c>
      <c r="T277" s="144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45" t="s">
        <v>127</v>
      </c>
      <c r="AT277" s="145" t="s">
        <v>122</v>
      </c>
      <c r="AU277" s="145" t="s">
        <v>78</v>
      </c>
      <c r="AY277" s="17" t="s">
        <v>120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7" t="s">
        <v>76</v>
      </c>
      <c r="BK277" s="146">
        <f>ROUND(I277*H277,2)</f>
        <v>0</v>
      </c>
      <c r="BL277" s="17" t="s">
        <v>127</v>
      </c>
      <c r="BM277" s="145" t="s">
        <v>394</v>
      </c>
    </row>
    <row r="278" spans="1:47" s="2" customFormat="1" ht="18">
      <c r="A278" s="29"/>
      <c r="B278" s="30"/>
      <c r="C278" s="29"/>
      <c r="D278" s="147" t="s">
        <v>129</v>
      </c>
      <c r="E278" s="29"/>
      <c r="F278" s="148" t="s">
        <v>395</v>
      </c>
      <c r="G278" s="29"/>
      <c r="H278" s="29"/>
      <c r="I278" s="29"/>
      <c r="J278" s="29"/>
      <c r="K278" s="29"/>
      <c r="L278" s="30"/>
      <c r="M278" s="149"/>
      <c r="N278" s="150"/>
      <c r="O278" s="50"/>
      <c r="P278" s="50"/>
      <c r="Q278" s="50"/>
      <c r="R278" s="50"/>
      <c r="S278" s="50"/>
      <c r="T278" s="51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T278" s="17" t="s">
        <v>129</v>
      </c>
      <c r="AU278" s="17" t="s">
        <v>78</v>
      </c>
    </row>
    <row r="279" spans="1:47" s="2" customFormat="1" ht="10">
      <c r="A279" s="29"/>
      <c r="B279" s="30"/>
      <c r="C279" s="29"/>
      <c r="D279" s="151" t="s">
        <v>131</v>
      </c>
      <c r="E279" s="29"/>
      <c r="F279" s="152" t="s">
        <v>396</v>
      </c>
      <c r="G279" s="29"/>
      <c r="H279" s="29"/>
      <c r="I279" s="29"/>
      <c r="J279" s="29"/>
      <c r="K279" s="29"/>
      <c r="L279" s="30"/>
      <c r="M279" s="149"/>
      <c r="N279" s="150"/>
      <c r="O279" s="50"/>
      <c r="P279" s="50"/>
      <c r="Q279" s="50"/>
      <c r="R279" s="50"/>
      <c r="S279" s="50"/>
      <c r="T279" s="51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131</v>
      </c>
      <c r="AU279" s="17" t="s">
        <v>78</v>
      </c>
    </row>
    <row r="280" spans="2:51" s="14" customFormat="1" ht="10">
      <c r="B280" s="159"/>
      <c r="D280" s="147" t="s">
        <v>133</v>
      </c>
      <c r="E280" s="160" t="s">
        <v>3</v>
      </c>
      <c r="F280" s="161" t="s">
        <v>397</v>
      </c>
      <c r="H280" s="162">
        <v>2.816</v>
      </c>
      <c r="L280" s="159"/>
      <c r="M280" s="163"/>
      <c r="N280" s="164"/>
      <c r="O280" s="164"/>
      <c r="P280" s="164"/>
      <c r="Q280" s="164"/>
      <c r="R280" s="164"/>
      <c r="S280" s="164"/>
      <c r="T280" s="165"/>
      <c r="AT280" s="160" t="s">
        <v>133</v>
      </c>
      <c r="AU280" s="160" t="s">
        <v>78</v>
      </c>
      <c r="AV280" s="14" t="s">
        <v>78</v>
      </c>
      <c r="AW280" s="14" t="s">
        <v>30</v>
      </c>
      <c r="AX280" s="14" t="s">
        <v>68</v>
      </c>
      <c r="AY280" s="160" t="s">
        <v>120</v>
      </c>
    </row>
    <row r="281" spans="2:51" s="14" customFormat="1" ht="10">
      <c r="B281" s="159"/>
      <c r="D281" s="147" t="s">
        <v>133</v>
      </c>
      <c r="E281" s="160" t="s">
        <v>3</v>
      </c>
      <c r="F281" s="161" t="s">
        <v>398</v>
      </c>
      <c r="H281" s="162">
        <v>3.366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133</v>
      </c>
      <c r="AU281" s="160" t="s">
        <v>78</v>
      </c>
      <c r="AV281" s="14" t="s">
        <v>78</v>
      </c>
      <c r="AW281" s="14" t="s">
        <v>30</v>
      </c>
      <c r="AX281" s="14" t="s">
        <v>68</v>
      </c>
      <c r="AY281" s="160" t="s">
        <v>120</v>
      </c>
    </row>
    <row r="282" spans="1:65" s="2" customFormat="1" ht="22.25" customHeight="1">
      <c r="A282" s="29"/>
      <c r="B282" s="134"/>
      <c r="C282" s="135" t="s">
        <v>399</v>
      </c>
      <c r="D282" s="135" t="s">
        <v>122</v>
      </c>
      <c r="E282" s="136" t="s">
        <v>400</v>
      </c>
      <c r="F282" s="137" t="s">
        <v>401</v>
      </c>
      <c r="G282" s="138" t="s">
        <v>172</v>
      </c>
      <c r="H282" s="139">
        <v>49.456</v>
      </c>
      <c r="I282" s="308"/>
      <c r="J282" s="140">
        <f>ROUND(I282*H282,2)</f>
        <v>0</v>
      </c>
      <c r="K282" s="137" t="s">
        <v>126</v>
      </c>
      <c r="L282" s="30"/>
      <c r="M282" s="141" t="s">
        <v>3</v>
      </c>
      <c r="N282" s="142" t="s">
        <v>39</v>
      </c>
      <c r="O282" s="143">
        <v>0.002</v>
      </c>
      <c r="P282" s="143">
        <f>O282*H282</f>
        <v>0.09891200000000001</v>
      </c>
      <c r="Q282" s="143">
        <v>0</v>
      </c>
      <c r="R282" s="143">
        <f>Q282*H282</f>
        <v>0</v>
      </c>
      <c r="S282" s="143">
        <v>0</v>
      </c>
      <c r="T282" s="144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45" t="s">
        <v>127</v>
      </c>
      <c r="AT282" s="145" t="s">
        <v>122</v>
      </c>
      <c r="AU282" s="145" t="s">
        <v>78</v>
      </c>
      <c r="AY282" s="17" t="s">
        <v>120</v>
      </c>
      <c r="BE282" s="146">
        <f>IF(N282="základní",J282,0)</f>
        <v>0</v>
      </c>
      <c r="BF282" s="146">
        <f>IF(N282="snížená",J282,0)</f>
        <v>0</v>
      </c>
      <c r="BG282" s="146">
        <f>IF(N282="zákl. přenesená",J282,0)</f>
        <v>0</v>
      </c>
      <c r="BH282" s="146">
        <f>IF(N282="sníž. přenesená",J282,0)</f>
        <v>0</v>
      </c>
      <c r="BI282" s="146">
        <f>IF(N282="nulová",J282,0)</f>
        <v>0</v>
      </c>
      <c r="BJ282" s="17" t="s">
        <v>76</v>
      </c>
      <c r="BK282" s="146">
        <f>ROUND(I282*H282,2)</f>
        <v>0</v>
      </c>
      <c r="BL282" s="17" t="s">
        <v>127</v>
      </c>
      <c r="BM282" s="145" t="s">
        <v>402</v>
      </c>
    </row>
    <row r="283" spans="1:47" s="2" customFormat="1" ht="18">
      <c r="A283" s="29"/>
      <c r="B283" s="30"/>
      <c r="C283" s="29"/>
      <c r="D283" s="147" t="s">
        <v>129</v>
      </c>
      <c r="E283" s="29"/>
      <c r="F283" s="148" t="s">
        <v>403</v>
      </c>
      <c r="G283" s="29"/>
      <c r="H283" s="29"/>
      <c r="I283" s="29"/>
      <c r="J283" s="29"/>
      <c r="K283" s="29"/>
      <c r="L283" s="30"/>
      <c r="M283" s="149"/>
      <c r="N283" s="150"/>
      <c r="O283" s="50"/>
      <c r="P283" s="50"/>
      <c r="Q283" s="50"/>
      <c r="R283" s="50"/>
      <c r="S283" s="50"/>
      <c r="T283" s="51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T283" s="17" t="s">
        <v>129</v>
      </c>
      <c r="AU283" s="17" t="s">
        <v>78</v>
      </c>
    </row>
    <row r="284" spans="1:47" s="2" customFormat="1" ht="10">
      <c r="A284" s="29"/>
      <c r="B284" s="30"/>
      <c r="C284" s="29"/>
      <c r="D284" s="151" t="s">
        <v>131</v>
      </c>
      <c r="E284" s="29"/>
      <c r="F284" s="152" t="s">
        <v>404</v>
      </c>
      <c r="G284" s="29"/>
      <c r="H284" s="29"/>
      <c r="I284" s="29"/>
      <c r="J284" s="29"/>
      <c r="K284" s="29"/>
      <c r="L284" s="30"/>
      <c r="M284" s="149"/>
      <c r="N284" s="150"/>
      <c r="O284" s="50"/>
      <c r="P284" s="50"/>
      <c r="Q284" s="50"/>
      <c r="R284" s="50"/>
      <c r="S284" s="50"/>
      <c r="T284" s="51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131</v>
      </c>
      <c r="AU284" s="17" t="s">
        <v>78</v>
      </c>
    </row>
    <row r="285" spans="2:51" s="14" customFormat="1" ht="10">
      <c r="B285" s="159"/>
      <c r="D285" s="147" t="s">
        <v>133</v>
      </c>
      <c r="E285" s="160" t="s">
        <v>3</v>
      </c>
      <c r="F285" s="161" t="s">
        <v>405</v>
      </c>
      <c r="H285" s="162">
        <v>22.528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133</v>
      </c>
      <c r="AU285" s="160" t="s">
        <v>78</v>
      </c>
      <c r="AV285" s="14" t="s">
        <v>78</v>
      </c>
      <c r="AW285" s="14" t="s">
        <v>30</v>
      </c>
      <c r="AX285" s="14" t="s">
        <v>68</v>
      </c>
      <c r="AY285" s="160" t="s">
        <v>120</v>
      </c>
    </row>
    <row r="286" spans="2:51" s="14" customFormat="1" ht="10">
      <c r="B286" s="159"/>
      <c r="D286" s="147" t="s">
        <v>133</v>
      </c>
      <c r="E286" s="160" t="s">
        <v>3</v>
      </c>
      <c r="F286" s="161" t="s">
        <v>406</v>
      </c>
      <c r="H286" s="162">
        <v>26.928</v>
      </c>
      <c r="L286" s="159"/>
      <c r="M286" s="163"/>
      <c r="N286" s="164"/>
      <c r="O286" s="164"/>
      <c r="P286" s="164"/>
      <c r="Q286" s="164"/>
      <c r="R286" s="164"/>
      <c r="S286" s="164"/>
      <c r="T286" s="165"/>
      <c r="AT286" s="160" t="s">
        <v>133</v>
      </c>
      <c r="AU286" s="160" t="s">
        <v>78</v>
      </c>
      <c r="AV286" s="14" t="s">
        <v>78</v>
      </c>
      <c r="AW286" s="14" t="s">
        <v>30</v>
      </c>
      <c r="AX286" s="14" t="s">
        <v>68</v>
      </c>
      <c r="AY286" s="160" t="s">
        <v>120</v>
      </c>
    </row>
    <row r="287" spans="1:65" s="2" customFormat="1" ht="40.25" customHeight="1">
      <c r="A287" s="29"/>
      <c r="B287" s="134"/>
      <c r="C287" s="135" t="s">
        <v>407</v>
      </c>
      <c r="D287" s="135" t="s">
        <v>122</v>
      </c>
      <c r="E287" s="136" t="s">
        <v>408</v>
      </c>
      <c r="F287" s="137" t="s">
        <v>174</v>
      </c>
      <c r="G287" s="138" t="s">
        <v>172</v>
      </c>
      <c r="H287" s="139">
        <v>2.816</v>
      </c>
      <c r="I287" s="308"/>
      <c r="J287" s="140">
        <f>ROUND(I287*H287,2)</f>
        <v>0</v>
      </c>
      <c r="K287" s="137" t="s">
        <v>126</v>
      </c>
      <c r="L287" s="30"/>
      <c r="M287" s="141" t="s">
        <v>3</v>
      </c>
      <c r="N287" s="142" t="s">
        <v>39</v>
      </c>
      <c r="O287" s="143">
        <v>0</v>
      </c>
      <c r="P287" s="143">
        <f>O287*H287</f>
        <v>0</v>
      </c>
      <c r="Q287" s="143">
        <v>0</v>
      </c>
      <c r="R287" s="143">
        <f>Q287*H287</f>
        <v>0</v>
      </c>
      <c r="S287" s="143">
        <v>0</v>
      </c>
      <c r="T287" s="144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45" t="s">
        <v>127</v>
      </c>
      <c r="AT287" s="145" t="s">
        <v>122</v>
      </c>
      <c r="AU287" s="145" t="s">
        <v>78</v>
      </c>
      <c r="AY287" s="17" t="s">
        <v>120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76</v>
      </c>
      <c r="BK287" s="146">
        <f>ROUND(I287*H287,2)</f>
        <v>0</v>
      </c>
      <c r="BL287" s="17" t="s">
        <v>127</v>
      </c>
      <c r="BM287" s="145" t="s">
        <v>409</v>
      </c>
    </row>
    <row r="288" spans="1:47" s="2" customFormat="1" ht="27">
      <c r="A288" s="29"/>
      <c r="B288" s="30"/>
      <c r="C288" s="29"/>
      <c r="D288" s="147" t="s">
        <v>129</v>
      </c>
      <c r="E288" s="29"/>
      <c r="F288" s="148" t="s">
        <v>174</v>
      </c>
      <c r="G288" s="29"/>
      <c r="H288" s="29"/>
      <c r="I288" s="29"/>
      <c r="J288" s="29"/>
      <c r="K288" s="29"/>
      <c r="L288" s="30"/>
      <c r="M288" s="149"/>
      <c r="N288" s="150"/>
      <c r="O288" s="50"/>
      <c r="P288" s="50"/>
      <c r="Q288" s="50"/>
      <c r="R288" s="50"/>
      <c r="S288" s="50"/>
      <c r="T288" s="51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129</v>
      </c>
      <c r="AU288" s="17" t="s">
        <v>78</v>
      </c>
    </row>
    <row r="289" spans="1:47" s="2" customFormat="1" ht="10">
      <c r="A289" s="29"/>
      <c r="B289" s="30"/>
      <c r="C289" s="29"/>
      <c r="D289" s="151" t="s">
        <v>131</v>
      </c>
      <c r="E289" s="29"/>
      <c r="F289" s="152" t="s">
        <v>410</v>
      </c>
      <c r="G289" s="29"/>
      <c r="H289" s="29"/>
      <c r="I289" s="29"/>
      <c r="J289" s="29"/>
      <c r="K289" s="29"/>
      <c r="L289" s="30"/>
      <c r="M289" s="149"/>
      <c r="N289" s="150"/>
      <c r="O289" s="50"/>
      <c r="P289" s="50"/>
      <c r="Q289" s="50"/>
      <c r="R289" s="50"/>
      <c r="S289" s="50"/>
      <c r="T289" s="51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7" t="s">
        <v>131</v>
      </c>
      <c r="AU289" s="17" t="s">
        <v>78</v>
      </c>
    </row>
    <row r="290" spans="2:51" s="14" customFormat="1" ht="10">
      <c r="B290" s="159"/>
      <c r="D290" s="147" t="s">
        <v>133</v>
      </c>
      <c r="E290" s="160" t="s">
        <v>3</v>
      </c>
      <c r="F290" s="161" t="s">
        <v>397</v>
      </c>
      <c r="H290" s="162">
        <v>2.816</v>
      </c>
      <c r="L290" s="159"/>
      <c r="M290" s="163"/>
      <c r="N290" s="164"/>
      <c r="O290" s="164"/>
      <c r="P290" s="164"/>
      <c r="Q290" s="164"/>
      <c r="R290" s="164"/>
      <c r="S290" s="164"/>
      <c r="T290" s="165"/>
      <c r="AT290" s="160" t="s">
        <v>133</v>
      </c>
      <c r="AU290" s="160" t="s">
        <v>78</v>
      </c>
      <c r="AV290" s="14" t="s">
        <v>78</v>
      </c>
      <c r="AW290" s="14" t="s">
        <v>30</v>
      </c>
      <c r="AX290" s="14" t="s">
        <v>68</v>
      </c>
      <c r="AY290" s="160" t="s">
        <v>120</v>
      </c>
    </row>
    <row r="291" spans="1:65" s="2" customFormat="1" ht="19.75" customHeight="1">
      <c r="A291" s="29"/>
      <c r="B291" s="134"/>
      <c r="C291" s="135" t="s">
        <v>411</v>
      </c>
      <c r="D291" s="135" t="s">
        <v>122</v>
      </c>
      <c r="E291" s="136" t="s">
        <v>412</v>
      </c>
      <c r="F291" s="137" t="s">
        <v>413</v>
      </c>
      <c r="G291" s="138" t="s">
        <v>172</v>
      </c>
      <c r="H291" s="139">
        <v>0.708</v>
      </c>
      <c r="I291" s="308"/>
      <c r="J291" s="140">
        <f>ROUND(I291*H291,2)</f>
        <v>0</v>
      </c>
      <c r="K291" s="137" t="s">
        <v>126</v>
      </c>
      <c r="L291" s="30"/>
      <c r="M291" s="141" t="s">
        <v>3</v>
      </c>
      <c r="N291" s="142" t="s">
        <v>39</v>
      </c>
      <c r="O291" s="143">
        <v>0.032</v>
      </c>
      <c r="P291" s="143">
        <f>O291*H291</f>
        <v>0.022656</v>
      </c>
      <c r="Q291" s="143">
        <v>0</v>
      </c>
      <c r="R291" s="143">
        <f>Q291*H291</f>
        <v>0</v>
      </c>
      <c r="S291" s="143">
        <v>0</v>
      </c>
      <c r="T291" s="144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45" t="s">
        <v>127</v>
      </c>
      <c r="AT291" s="145" t="s">
        <v>122</v>
      </c>
      <c r="AU291" s="145" t="s">
        <v>78</v>
      </c>
      <c r="AY291" s="17" t="s">
        <v>120</v>
      </c>
      <c r="BE291" s="146">
        <f>IF(N291="základní",J291,0)</f>
        <v>0</v>
      </c>
      <c r="BF291" s="146">
        <f>IF(N291="snížená",J291,0)</f>
        <v>0</v>
      </c>
      <c r="BG291" s="146">
        <f>IF(N291="zákl. přenesená",J291,0)</f>
        <v>0</v>
      </c>
      <c r="BH291" s="146">
        <f>IF(N291="sníž. přenesená",J291,0)</f>
        <v>0</v>
      </c>
      <c r="BI291" s="146">
        <f>IF(N291="nulová",J291,0)</f>
        <v>0</v>
      </c>
      <c r="BJ291" s="17" t="s">
        <v>76</v>
      </c>
      <c r="BK291" s="146">
        <f>ROUND(I291*H291,2)</f>
        <v>0</v>
      </c>
      <c r="BL291" s="17" t="s">
        <v>127</v>
      </c>
      <c r="BM291" s="145" t="s">
        <v>414</v>
      </c>
    </row>
    <row r="292" spans="1:47" s="2" customFormat="1" ht="18">
      <c r="A292" s="29"/>
      <c r="B292" s="30"/>
      <c r="C292" s="29"/>
      <c r="D292" s="147" t="s">
        <v>129</v>
      </c>
      <c r="E292" s="29"/>
      <c r="F292" s="148" t="s">
        <v>415</v>
      </c>
      <c r="G292" s="29"/>
      <c r="H292" s="29"/>
      <c r="I292" s="29"/>
      <c r="J292" s="29"/>
      <c r="K292" s="29"/>
      <c r="L292" s="30"/>
      <c r="M292" s="149"/>
      <c r="N292" s="150"/>
      <c r="O292" s="50"/>
      <c r="P292" s="50"/>
      <c r="Q292" s="50"/>
      <c r="R292" s="50"/>
      <c r="S292" s="50"/>
      <c r="T292" s="51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T292" s="17" t="s">
        <v>129</v>
      </c>
      <c r="AU292" s="17" t="s">
        <v>78</v>
      </c>
    </row>
    <row r="293" spans="1:47" s="2" customFormat="1" ht="10">
      <c r="A293" s="29"/>
      <c r="B293" s="30"/>
      <c r="C293" s="29"/>
      <c r="D293" s="151" t="s">
        <v>131</v>
      </c>
      <c r="E293" s="29"/>
      <c r="F293" s="152" t="s">
        <v>416</v>
      </c>
      <c r="G293" s="29"/>
      <c r="H293" s="29"/>
      <c r="I293" s="29"/>
      <c r="J293" s="29"/>
      <c r="K293" s="29"/>
      <c r="L293" s="30"/>
      <c r="M293" s="149"/>
      <c r="N293" s="150"/>
      <c r="O293" s="50"/>
      <c r="P293" s="50"/>
      <c r="Q293" s="50"/>
      <c r="R293" s="50"/>
      <c r="S293" s="50"/>
      <c r="T293" s="51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131</v>
      </c>
      <c r="AU293" s="17" t="s">
        <v>78</v>
      </c>
    </row>
    <row r="294" spans="2:51" s="14" customFormat="1" ht="10">
      <c r="B294" s="159"/>
      <c r="D294" s="147" t="s">
        <v>133</v>
      </c>
      <c r="E294" s="160" t="s">
        <v>3</v>
      </c>
      <c r="F294" s="161" t="s">
        <v>417</v>
      </c>
      <c r="H294" s="162">
        <v>0.678</v>
      </c>
      <c r="L294" s="159"/>
      <c r="M294" s="163"/>
      <c r="N294" s="164"/>
      <c r="O294" s="164"/>
      <c r="P294" s="164"/>
      <c r="Q294" s="164"/>
      <c r="R294" s="164"/>
      <c r="S294" s="164"/>
      <c r="T294" s="165"/>
      <c r="AT294" s="160" t="s">
        <v>133</v>
      </c>
      <c r="AU294" s="160" t="s">
        <v>78</v>
      </c>
      <c r="AV294" s="14" t="s">
        <v>78</v>
      </c>
      <c r="AW294" s="14" t="s">
        <v>30</v>
      </c>
      <c r="AX294" s="14" t="s">
        <v>68</v>
      </c>
      <c r="AY294" s="160" t="s">
        <v>120</v>
      </c>
    </row>
    <row r="295" spans="2:51" s="14" customFormat="1" ht="10">
      <c r="B295" s="159"/>
      <c r="D295" s="147" t="s">
        <v>133</v>
      </c>
      <c r="E295" s="160" t="s">
        <v>3</v>
      </c>
      <c r="F295" s="161" t="s">
        <v>418</v>
      </c>
      <c r="H295" s="162">
        <v>0.03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133</v>
      </c>
      <c r="AU295" s="160" t="s">
        <v>78</v>
      </c>
      <c r="AV295" s="14" t="s">
        <v>78</v>
      </c>
      <c r="AW295" s="14" t="s">
        <v>30</v>
      </c>
      <c r="AX295" s="14" t="s">
        <v>68</v>
      </c>
      <c r="AY295" s="160" t="s">
        <v>120</v>
      </c>
    </row>
    <row r="296" spans="1:65" s="2" customFormat="1" ht="22.25" customHeight="1">
      <c r="A296" s="29"/>
      <c r="B296" s="134"/>
      <c r="C296" s="135" t="s">
        <v>419</v>
      </c>
      <c r="D296" s="135" t="s">
        <v>122</v>
      </c>
      <c r="E296" s="136" t="s">
        <v>420</v>
      </c>
      <c r="F296" s="137" t="s">
        <v>421</v>
      </c>
      <c r="G296" s="138" t="s">
        <v>172</v>
      </c>
      <c r="H296" s="139">
        <v>3.54</v>
      </c>
      <c r="I296" s="308"/>
      <c r="J296" s="140">
        <f>ROUND(I296*H296,2)</f>
        <v>0</v>
      </c>
      <c r="K296" s="137" t="s">
        <v>126</v>
      </c>
      <c r="L296" s="30"/>
      <c r="M296" s="141" t="s">
        <v>3</v>
      </c>
      <c r="N296" s="142" t="s">
        <v>39</v>
      </c>
      <c r="O296" s="143">
        <v>0.003</v>
      </c>
      <c r="P296" s="143">
        <f>O296*H296</f>
        <v>0.010620000000000001</v>
      </c>
      <c r="Q296" s="143">
        <v>0</v>
      </c>
      <c r="R296" s="143">
        <f>Q296*H296</f>
        <v>0</v>
      </c>
      <c r="S296" s="143">
        <v>0</v>
      </c>
      <c r="T296" s="144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45" t="s">
        <v>127</v>
      </c>
      <c r="AT296" s="145" t="s">
        <v>122</v>
      </c>
      <c r="AU296" s="145" t="s">
        <v>78</v>
      </c>
      <c r="AY296" s="17" t="s">
        <v>120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7" t="s">
        <v>76</v>
      </c>
      <c r="BK296" s="146">
        <f>ROUND(I296*H296,2)</f>
        <v>0</v>
      </c>
      <c r="BL296" s="17" t="s">
        <v>127</v>
      </c>
      <c r="BM296" s="145" t="s">
        <v>422</v>
      </c>
    </row>
    <row r="297" spans="1:47" s="2" customFormat="1" ht="18">
      <c r="A297" s="29"/>
      <c r="B297" s="30"/>
      <c r="C297" s="29"/>
      <c r="D297" s="147" t="s">
        <v>129</v>
      </c>
      <c r="E297" s="29"/>
      <c r="F297" s="148" t="s">
        <v>403</v>
      </c>
      <c r="G297" s="29"/>
      <c r="H297" s="29"/>
      <c r="I297" s="29"/>
      <c r="J297" s="29"/>
      <c r="K297" s="29"/>
      <c r="L297" s="30"/>
      <c r="M297" s="149"/>
      <c r="N297" s="150"/>
      <c r="O297" s="50"/>
      <c r="P297" s="50"/>
      <c r="Q297" s="50"/>
      <c r="R297" s="50"/>
      <c r="S297" s="50"/>
      <c r="T297" s="51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129</v>
      </c>
      <c r="AU297" s="17" t="s">
        <v>78</v>
      </c>
    </row>
    <row r="298" spans="1:47" s="2" customFormat="1" ht="10">
      <c r="A298" s="29"/>
      <c r="B298" s="30"/>
      <c r="C298" s="29"/>
      <c r="D298" s="151" t="s">
        <v>131</v>
      </c>
      <c r="E298" s="29"/>
      <c r="F298" s="152" t="s">
        <v>423</v>
      </c>
      <c r="G298" s="29"/>
      <c r="H298" s="29"/>
      <c r="I298" s="29"/>
      <c r="J298" s="29"/>
      <c r="K298" s="29"/>
      <c r="L298" s="30"/>
      <c r="M298" s="149"/>
      <c r="N298" s="150"/>
      <c r="O298" s="50"/>
      <c r="P298" s="50"/>
      <c r="Q298" s="50"/>
      <c r="R298" s="50"/>
      <c r="S298" s="50"/>
      <c r="T298" s="51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131</v>
      </c>
      <c r="AU298" s="17" t="s">
        <v>78</v>
      </c>
    </row>
    <row r="299" spans="2:51" s="13" customFormat="1" ht="10">
      <c r="B299" s="153"/>
      <c r="D299" s="147" t="s">
        <v>133</v>
      </c>
      <c r="E299" s="154" t="s">
        <v>3</v>
      </c>
      <c r="F299" s="155" t="s">
        <v>424</v>
      </c>
      <c r="H299" s="154" t="s">
        <v>3</v>
      </c>
      <c r="L299" s="153"/>
      <c r="M299" s="156"/>
      <c r="N299" s="157"/>
      <c r="O299" s="157"/>
      <c r="P299" s="157"/>
      <c r="Q299" s="157"/>
      <c r="R299" s="157"/>
      <c r="S299" s="157"/>
      <c r="T299" s="158"/>
      <c r="AT299" s="154" t="s">
        <v>133</v>
      </c>
      <c r="AU299" s="154" t="s">
        <v>78</v>
      </c>
      <c r="AV299" s="13" t="s">
        <v>76</v>
      </c>
      <c r="AW299" s="13" t="s">
        <v>30</v>
      </c>
      <c r="AX299" s="13" t="s">
        <v>68</v>
      </c>
      <c r="AY299" s="154" t="s">
        <v>120</v>
      </c>
    </row>
    <row r="300" spans="2:51" s="14" customFormat="1" ht="10">
      <c r="B300" s="159"/>
      <c r="D300" s="147" t="s">
        <v>133</v>
      </c>
      <c r="E300" s="160" t="s">
        <v>3</v>
      </c>
      <c r="F300" s="161" t="s">
        <v>425</v>
      </c>
      <c r="H300" s="162">
        <v>3.39</v>
      </c>
      <c r="L300" s="159"/>
      <c r="M300" s="163"/>
      <c r="N300" s="164"/>
      <c r="O300" s="164"/>
      <c r="P300" s="164"/>
      <c r="Q300" s="164"/>
      <c r="R300" s="164"/>
      <c r="S300" s="164"/>
      <c r="T300" s="165"/>
      <c r="AT300" s="160" t="s">
        <v>133</v>
      </c>
      <c r="AU300" s="160" t="s">
        <v>78</v>
      </c>
      <c r="AV300" s="14" t="s">
        <v>78</v>
      </c>
      <c r="AW300" s="14" t="s">
        <v>30</v>
      </c>
      <c r="AX300" s="14" t="s">
        <v>68</v>
      </c>
      <c r="AY300" s="160" t="s">
        <v>120</v>
      </c>
    </row>
    <row r="301" spans="2:51" s="14" customFormat="1" ht="10">
      <c r="B301" s="159"/>
      <c r="D301" s="147" t="s">
        <v>133</v>
      </c>
      <c r="E301" s="160" t="s">
        <v>3</v>
      </c>
      <c r="F301" s="161" t="s">
        <v>426</v>
      </c>
      <c r="H301" s="162">
        <v>0.15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133</v>
      </c>
      <c r="AU301" s="160" t="s">
        <v>78</v>
      </c>
      <c r="AV301" s="14" t="s">
        <v>78</v>
      </c>
      <c r="AW301" s="14" t="s">
        <v>30</v>
      </c>
      <c r="AX301" s="14" t="s">
        <v>68</v>
      </c>
      <c r="AY301" s="160" t="s">
        <v>120</v>
      </c>
    </row>
    <row r="302" spans="1:65" s="2" customFormat="1" ht="14.4" customHeight="1">
      <c r="A302" s="29"/>
      <c r="B302" s="134"/>
      <c r="C302" s="135" t="s">
        <v>427</v>
      </c>
      <c r="D302" s="135" t="s">
        <v>122</v>
      </c>
      <c r="E302" s="136" t="s">
        <v>428</v>
      </c>
      <c r="F302" s="137" t="s">
        <v>429</v>
      </c>
      <c r="G302" s="138" t="s">
        <v>172</v>
      </c>
      <c r="H302" s="139">
        <v>0.708</v>
      </c>
      <c r="I302" s="308"/>
      <c r="J302" s="140">
        <f>ROUND(I302*H302,2)</f>
        <v>0</v>
      </c>
      <c r="K302" s="137" t="s">
        <v>3</v>
      </c>
      <c r="L302" s="30"/>
      <c r="M302" s="141" t="s">
        <v>3</v>
      </c>
      <c r="N302" s="142" t="s">
        <v>39</v>
      </c>
      <c r="O302" s="143">
        <v>0</v>
      </c>
      <c r="P302" s="143">
        <f>O302*H302</f>
        <v>0</v>
      </c>
      <c r="Q302" s="143">
        <v>0</v>
      </c>
      <c r="R302" s="143">
        <f>Q302*H302</f>
        <v>0</v>
      </c>
      <c r="S302" s="143">
        <v>0</v>
      </c>
      <c r="T302" s="144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45" t="s">
        <v>127</v>
      </c>
      <c r="AT302" s="145" t="s">
        <v>122</v>
      </c>
      <c r="AU302" s="145" t="s">
        <v>78</v>
      </c>
      <c r="AY302" s="17" t="s">
        <v>120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7" t="s">
        <v>76</v>
      </c>
      <c r="BK302" s="146">
        <f>ROUND(I302*H302,2)</f>
        <v>0</v>
      </c>
      <c r="BL302" s="17" t="s">
        <v>127</v>
      </c>
      <c r="BM302" s="145" t="s">
        <v>430</v>
      </c>
    </row>
    <row r="303" spans="1:47" s="2" customFormat="1" ht="10">
      <c r="A303" s="29"/>
      <c r="B303" s="30"/>
      <c r="C303" s="29"/>
      <c r="D303" s="147" t="s">
        <v>129</v>
      </c>
      <c r="E303" s="29"/>
      <c r="F303" s="148" t="s">
        <v>429</v>
      </c>
      <c r="G303" s="29"/>
      <c r="H303" s="29"/>
      <c r="I303" s="29"/>
      <c r="J303" s="29"/>
      <c r="K303" s="29"/>
      <c r="L303" s="30"/>
      <c r="M303" s="149"/>
      <c r="N303" s="150"/>
      <c r="O303" s="50"/>
      <c r="P303" s="50"/>
      <c r="Q303" s="50"/>
      <c r="R303" s="50"/>
      <c r="S303" s="50"/>
      <c r="T303" s="51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T303" s="17" t="s">
        <v>129</v>
      </c>
      <c r="AU303" s="17" t="s">
        <v>78</v>
      </c>
    </row>
    <row r="304" spans="2:51" s="14" customFormat="1" ht="10">
      <c r="B304" s="159"/>
      <c r="D304" s="147" t="s">
        <v>133</v>
      </c>
      <c r="E304" s="160" t="s">
        <v>3</v>
      </c>
      <c r="F304" s="161" t="s">
        <v>417</v>
      </c>
      <c r="H304" s="162">
        <v>0.678</v>
      </c>
      <c r="L304" s="159"/>
      <c r="M304" s="163"/>
      <c r="N304" s="164"/>
      <c r="O304" s="164"/>
      <c r="P304" s="164"/>
      <c r="Q304" s="164"/>
      <c r="R304" s="164"/>
      <c r="S304" s="164"/>
      <c r="T304" s="165"/>
      <c r="AT304" s="160" t="s">
        <v>133</v>
      </c>
      <c r="AU304" s="160" t="s">
        <v>78</v>
      </c>
      <c r="AV304" s="14" t="s">
        <v>78</v>
      </c>
      <c r="AW304" s="14" t="s">
        <v>30</v>
      </c>
      <c r="AX304" s="14" t="s">
        <v>68</v>
      </c>
      <c r="AY304" s="160" t="s">
        <v>120</v>
      </c>
    </row>
    <row r="305" spans="2:51" s="14" customFormat="1" ht="10">
      <c r="B305" s="159"/>
      <c r="D305" s="147" t="s">
        <v>133</v>
      </c>
      <c r="E305" s="160" t="s">
        <v>3</v>
      </c>
      <c r="F305" s="161" t="s">
        <v>418</v>
      </c>
      <c r="H305" s="162">
        <v>0.03</v>
      </c>
      <c r="L305" s="159"/>
      <c r="M305" s="163"/>
      <c r="N305" s="164"/>
      <c r="O305" s="164"/>
      <c r="P305" s="164"/>
      <c r="Q305" s="164"/>
      <c r="R305" s="164"/>
      <c r="S305" s="164"/>
      <c r="T305" s="165"/>
      <c r="AT305" s="160" t="s">
        <v>133</v>
      </c>
      <c r="AU305" s="160" t="s">
        <v>78</v>
      </c>
      <c r="AV305" s="14" t="s">
        <v>78</v>
      </c>
      <c r="AW305" s="14" t="s">
        <v>30</v>
      </c>
      <c r="AX305" s="14" t="s">
        <v>68</v>
      </c>
      <c r="AY305" s="160" t="s">
        <v>120</v>
      </c>
    </row>
    <row r="306" spans="1:65" s="2" customFormat="1" ht="19.75" customHeight="1">
      <c r="A306" s="29"/>
      <c r="B306" s="134"/>
      <c r="C306" s="135" t="s">
        <v>431</v>
      </c>
      <c r="D306" s="135" t="s">
        <v>122</v>
      </c>
      <c r="E306" s="136" t="s">
        <v>412</v>
      </c>
      <c r="F306" s="137" t="s">
        <v>413</v>
      </c>
      <c r="G306" s="138" t="s">
        <v>172</v>
      </c>
      <c r="H306" s="139">
        <v>2.856</v>
      </c>
      <c r="I306" s="308"/>
      <c r="J306" s="140">
        <f>ROUND(I306*H306,2)</f>
        <v>0</v>
      </c>
      <c r="K306" s="137" t="s">
        <v>126</v>
      </c>
      <c r="L306" s="30"/>
      <c r="M306" s="141" t="s">
        <v>3</v>
      </c>
      <c r="N306" s="142" t="s">
        <v>39</v>
      </c>
      <c r="O306" s="143">
        <v>0.032</v>
      </c>
      <c r="P306" s="143">
        <f>O306*H306</f>
        <v>0.091392</v>
      </c>
      <c r="Q306" s="143">
        <v>0</v>
      </c>
      <c r="R306" s="143">
        <f>Q306*H306</f>
        <v>0</v>
      </c>
      <c r="S306" s="143">
        <v>0</v>
      </c>
      <c r="T306" s="144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45" t="s">
        <v>127</v>
      </c>
      <c r="AT306" s="145" t="s">
        <v>122</v>
      </c>
      <c r="AU306" s="145" t="s">
        <v>78</v>
      </c>
      <c r="AY306" s="17" t="s">
        <v>120</v>
      </c>
      <c r="BE306" s="146">
        <f>IF(N306="základní",J306,0)</f>
        <v>0</v>
      </c>
      <c r="BF306" s="146">
        <f>IF(N306="snížená",J306,0)</f>
        <v>0</v>
      </c>
      <c r="BG306" s="146">
        <f>IF(N306="zákl. přenesená",J306,0)</f>
        <v>0</v>
      </c>
      <c r="BH306" s="146">
        <f>IF(N306="sníž. přenesená",J306,0)</f>
        <v>0</v>
      </c>
      <c r="BI306" s="146">
        <f>IF(N306="nulová",J306,0)</f>
        <v>0</v>
      </c>
      <c r="BJ306" s="17" t="s">
        <v>76</v>
      </c>
      <c r="BK306" s="146">
        <f>ROUND(I306*H306,2)</f>
        <v>0</v>
      </c>
      <c r="BL306" s="17" t="s">
        <v>127</v>
      </c>
      <c r="BM306" s="145" t="s">
        <v>432</v>
      </c>
    </row>
    <row r="307" spans="1:47" s="2" customFormat="1" ht="18">
      <c r="A307" s="29"/>
      <c r="B307" s="30"/>
      <c r="C307" s="29"/>
      <c r="D307" s="147" t="s">
        <v>129</v>
      </c>
      <c r="E307" s="29"/>
      <c r="F307" s="148" t="s">
        <v>415</v>
      </c>
      <c r="G307" s="29"/>
      <c r="H307" s="29"/>
      <c r="I307" s="29"/>
      <c r="J307" s="29"/>
      <c r="K307" s="29"/>
      <c r="L307" s="30"/>
      <c r="M307" s="149"/>
      <c r="N307" s="150"/>
      <c r="O307" s="50"/>
      <c r="P307" s="50"/>
      <c r="Q307" s="50"/>
      <c r="R307" s="50"/>
      <c r="S307" s="50"/>
      <c r="T307" s="51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129</v>
      </c>
      <c r="AU307" s="17" t="s">
        <v>78</v>
      </c>
    </row>
    <row r="308" spans="1:47" s="2" customFormat="1" ht="10">
      <c r="A308" s="29"/>
      <c r="B308" s="30"/>
      <c r="C308" s="29"/>
      <c r="D308" s="151" t="s">
        <v>131</v>
      </c>
      <c r="E308" s="29"/>
      <c r="F308" s="152" t="s">
        <v>416</v>
      </c>
      <c r="G308" s="29"/>
      <c r="H308" s="29"/>
      <c r="I308" s="29"/>
      <c r="J308" s="29"/>
      <c r="K308" s="29"/>
      <c r="L308" s="30"/>
      <c r="M308" s="149"/>
      <c r="N308" s="150"/>
      <c r="O308" s="50"/>
      <c r="P308" s="50"/>
      <c r="Q308" s="50"/>
      <c r="R308" s="50"/>
      <c r="S308" s="50"/>
      <c r="T308" s="51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T308" s="17" t="s">
        <v>131</v>
      </c>
      <c r="AU308" s="17" t="s">
        <v>78</v>
      </c>
    </row>
    <row r="309" spans="2:51" s="14" customFormat="1" ht="10">
      <c r="B309" s="159"/>
      <c r="D309" s="147" t="s">
        <v>133</v>
      </c>
      <c r="E309" s="160" t="s">
        <v>3</v>
      </c>
      <c r="F309" s="161" t="s">
        <v>433</v>
      </c>
      <c r="H309" s="162">
        <v>2.856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133</v>
      </c>
      <c r="AU309" s="160" t="s">
        <v>78</v>
      </c>
      <c r="AV309" s="14" t="s">
        <v>78</v>
      </c>
      <c r="AW309" s="14" t="s">
        <v>30</v>
      </c>
      <c r="AX309" s="14" t="s">
        <v>68</v>
      </c>
      <c r="AY309" s="160" t="s">
        <v>120</v>
      </c>
    </row>
    <row r="310" spans="1:65" s="2" customFormat="1" ht="22.25" customHeight="1">
      <c r="A310" s="29"/>
      <c r="B310" s="134"/>
      <c r="C310" s="135" t="s">
        <v>434</v>
      </c>
      <c r="D310" s="135" t="s">
        <v>122</v>
      </c>
      <c r="E310" s="136" t="s">
        <v>420</v>
      </c>
      <c r="F310" s="137" t="s">
        <v>421</v>
      </c>
      <c r="G310" s="138" t="s">
        <v>172</v>
      </c>
      <c r="H310" s="139">
        <v>22.848</v>
      </c>
      <c r="I310" s="308"/>
      <c r="J310" s="140">
        <f>ROUND(I310*H310,2)</f>
        <v>0</v>
      </c>
      <c r="K310" s="137" t="s">
        <v>126</v>
      </c>
      <c r="L310" s="30"/>
      <c r="M310" s="141" t="s">
        <v>3</v>
      </c>
      <c r="N310" s="142" t="s">
        <v>39</v>
      </c>
      <c r="O310" s="143">
        <v>0.003</v>
      </c>
      <c r="P310" s="143">
        <f>O310*H310</f>
        <v>0.068544</v>
      </c>
      <c r="Q310" s="143">
        <v>0</v>
      </c>
      <c r="R310" s="143">
        <f>Q310*H310</f>
        <v>0</v>
      </c>
      <c r="S310" s="143">
        <v>0</v>
      </c>
      <c r="T310" s="144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45" t="s">
        <v>127</v>
      </c>
      <c r="AT310" s="145" t="s">
        <v>122</v>
      </c>
      <c r="AU310" s="145" t="s">
        <v>78</v>
      </c>
      <c r="AY310" s="17" t="s">
        <v>120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7" t="s">
        <v>76</v>
      </c>
      <c r="BK310" s="146">
        <f>ROUND(I310*H310,2)</f>
        <v>0</v>
      </c>
      <c r="BL310" s="17" t="s">
        <v>127</v>
      </c>
      <c r="BM310" s="145" t="s">
        <v>435</v>
      </c>
    </row>
    <row r="311" spans="1:47" s="2" customFormat="1" ht="18">
      <c r="A311" s="29"/>
      <c r="B311" s="30"/>
      <c r="C311" s="29"/>
      <c r="D311" s="147" t="s">
        <v>129</v>
      </c>
      <c r="E311" s="29"/>
      <c r="F311" s="148" t="s">
        <v>403</v>
      </c>
      <c r="G311" s="29"/>
      <c r="H311" s="29"/>
      <c r="I311" s="29"/>
      <c r="J311" s="29"/>
      <c r="K311" s="29"/>
      <c r="L311" s="30"/>
      <c r="M311" s="149"/>
      <c r="N311" s="150"/>
      <c r="O311" s="50"/>
      <c r="P311" s="50"/>
      <c r="Q311" s="50"/>
      <c r="R311" s="50"/>
      <c r="S311" s="50"/>
      <c r="T311" s="51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7" t="s">
        <v>129</v>
      </c>
      <c r="AU311" s="17" t="s">
        <v>78</v>
      </c>
    </row>
    <row r="312" spans="1:47" s="2" customFormat="1" ht="10">
      <c r="A312" s="29"/>
      <c r="B312" s="30"/>
      <c r="C312" s="29"/>
      <c r="D312" s="151" t="s">
        <v>131</v>
      </c>
      <c r="E312" s="29"/>
      <c r="F312" s="152" t="s">
        <v>423</v>
      </c>
      <c r="G312" s="29"/>
      <c r="H312" s="29"/>
      <c r="I312" s="29"/>
      <c r="J312" s="29"/>
      <c r="K312" s="29"/>
      <c r="L312" s="30"/>
      <c r="M312" s="149"/>
      <c r="N312" s="150"/>
      <c r="O312" s="50"/>
      <c r="P312" s="50"/>
      <c r="Q312" s="50"/>
      <c r="R312" s="50"/>
      <c r="S312" s="50"/>
      <c r="T312" s="51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7" t="s">
        <v>131</v>
      </c>
      <c r="AU312" s="17" t="s">
        <v>78</v>
      </c>
    </row>
    <row r="313" spans="2:51" s="14" customFormat="1" ht="10">
      <c r="B313" s="159"/>
      <c r="D313" s="147" t="s">
        <v>133</v>
      </c>
      <c r="F313" s="161" t="s">
        <v>436</v>
      </c>
      <c r="H313" s="162">
        <v>22.848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133</v>
      </c>
      <c r="AU313" s="160" t="s">
        <v>78</v>
      </c>
      <c r="AV313" s="14" t="s">
        <v>78</v>
      </c>
      <c r="AW313" s="14" t="s">
        <v>4</v>
      </c>
      <c r="AX313" s="14" t="s">
        <v>76</v>
      </c>
      <c r="AY313" s="160" t="s">
        <v>120</v>
      </c>
    </row>
    <row r="314" spans="1:65" s="2" customFormat="1" ht="34.75" customHeight="1">
      <c r="A314" s="29"/>
      <c r="B314" s="134"/>
      <c r="C314" s="135" t="s">
        <v>437</v>
      </c>
      <c r="D314" s="135" t="s">
        <v>122</v>
      </c>
      <c r="E314" s="136" t="s">
        <v>438</v>
      </c>
      <c r="F314" s="137" t="s">
        <v>439</v>
      </c>
      <c r="G314" s="138" t="s">
        <v>172</v>
      </c>
      <c r="H314" s="139">
        <v>6.222</v>
      </c>
      <c r="I314" s="308"/>
      <c r="J314" s="140">
        <f>ROUND(I314*H314,2)</f>
        <v>0</v>
      </c>
      <c r="K314" s="137" t="s">
        <v>126</v>
      </c>
      <c r="L314" s="30"/>
      <c r="M314" s="141" t="s">
        <v>3</v>
      </c>
      <c r="N314" s="142" t="s">
        <v>39</v>
      </c>
      <c r="O314" s="143">
        <v>0</v>
      </c>
      <c r="P314" s="143">
        <f>O314*H314</f>
        <v>0</v>
      </c>
      <c r="Q314" s="143">
        <v>0</v>
      </c>
      <c r="R314" s="143">
        <f>Q314*H314</f>
        <v>0</v>
      </c>
      <c r="S314" s="143">
        <v>0</v>
      </c>
      <c r="T314" s="144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45" t="s">
        <v>127</v>
      </c>
      <c r="AT314" s="145" t="s">
        <v>122</v>
      </c>
      <c r="AU314" s="145" t="s">
        <v>78</v>
      </c>
      <c r="AY314" s="17" t="s">
        <v>120</v>
      </c>
      <c r="BE314" s="146">
        <f>IF(N314="základní",J314,0)</f>
        <v>0</v>
      </c>
      <c r="BF314" s="146">
        <f>IF(N314="snížená",J314,0)</f>
        <v>0</v>
      </c>
      <c r="BG314" s="146">
        <f>IF(N314="zákl. přenesená",J314,0)</f>
        <v>0</v>
      </c>
      <c r="BH314" s="146">
        <f>IF(N314="sníž. přenesená",J314,0)</f>
        <v>0</v>
      </c>
      <c r="BI314" s="146">
        <f>IF(N314="nulová",J314,0)</f>
        <v>0</v>
      </c>
      <c r="BJ314" s="17" t="s">
        <v>76</v>
      </c>
      <c r="BK314" s="146">
        <f>ROUND(I314*H314,2)</f>
        <v>0</v>
      </c>
      <c r="BL314" s="17" t="s">
        <v>127</v>
      </c>
      <c r="BM314" s="145" t="s">
        <v>440</v>
      </c>
    </row>
    <row r="315" spans="1:47" s="2" customFormat="1" ht="27">
      <c r="A315" s="29"/>
      <c r="B315" s="30"/>
      <c r="C315" s="29"/>
      <c r="D315" s="147" t="s">
        <v>129</v>
      </c>
      <c r="E315" s="29"/>
      <c r="F315" s="148" t="s">
        <v>441</v>
      </c>
      <c r="G315" s="29"/>
      <c r="H315" s="29"/>
      <c r="I315" s="29"/>
      <c r="J315" s="29"/>
      <c r="K315" s="29"/>
      <c r="L315" s="30"/>
      <c r="M315" s="149"/>
      <c r="N315" s="150"/>
      <c r="O315" s="50"/>
      <c r="P315" s="50"/>
      <c r="Q315" s="50"/>
      <c r="R315" s="50"/>
      <c r="S315" s="50"/>
      <c r="T315" s="51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T315" s="17" t="s">
        <v>129</v>
      </c>
      <c r="AU315" s="17" t="s">
        <v>78</v>
      </c>
    </row>
    <row r="316" spans="1:47" s="2" customFormat="1" ht="10">
      <c r="A316" s="29"/>
      <c r="B316" s="30"/>
      <c r="C316" s="29"/>
      <c r="D316" s="151" t="s">
        <v>131</v>
      </c>
      <c r="E316" s="29"/>
      <c r="F316" s="152" t="s">
        <v>442</v>
      </c>
      <c r="G316" s="29"/>
      <c r="H316" s="29"/>
      <c r="I316" s="29"/>
      <c r="J316" s="29"/>
      <c r="K316" s="29"/>
      <c r="L316" s="30"/>
      <c r="M316" s="149"/>
      <c r="N316" s="150"/>
      <c r="O316" s="50"/>
      <c r="P316" s="50"/>
      <c r="Q316" s="50"/>
      <c r="R316" s="50"/>
      <c r="S316" s="50"/>
      <c r="T316" s="51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131</v>
      </c>
      <c r="AU316" s="17" t="s">
        <v>78</v>
      </c>
    </row>
    <row r="317" spans="2:51" s="14" customFormat="1" ht="10">
      <c r="B317" s="159"/>
      <c r="D317" s="147" t="s">
        <v>133</v>
      </c>
      <c r="E317" s="160" t="s">
        <v>3</v>
      </c>
      <c r="F317" s="161" t="s">
        <v>433</v>
      </c>
      <c r="H317" s="162">
        <v>2.856</v>
      </c>
      <c r="L317" s="159"/>
      <c r="M317" s="163"/>
      <c r="N317" s="164"/>
      <c r="O317" s="164"/>
      <c r="P317" s="164"/>
      <c r="Q317" s="164"/>
      <c r="R317" s="164"/>
      <c r="S317" s="164"/>
      <c r="T317" s="165"/>
      <c r="AT317" s="160" t="s">
        <v>133</v>
      </c>
      <c r="AU317" s="160" t="s">
        <v>78</v>
      </c>
      <c r="AV317" s="14" t="s">
        <v>78</v>
      </c>
      <c r="AW317" s="14" t="s">
        <v>30</v>
      </c>
      <c r="AX317" s="14" t="s">
        <v>68</v>
      </c>
      <c r="AY317" s="160" t="s">
        <v>120</v>
      </c>
    </row>
    <row r="318" spans="2:51" s="14" customFormat="1" ht="10">
      <c r="B318" s="159"/>
      <c r="D318" s="147" t="s">
        <v>133</v>
      </c>
      <c r="E318" s="160" t="s">
        <v>3</v>
      </c>
      <c r="F318" s="161" t="s">
        <v>398</v>
      </c>
      <c r="H318" s="162">
        <v>3.366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133</v>
      </c>
      <c r="AU318" s="160" t="s">
        <v>78</v>
      </c>
      <c r="AV318" s="14" t="s">
        <v>78</v>
      </c>
      <c r="AW318" s="14" t="s">
        <v>30</v>
      </c>
      <c r="AX318" s="14" t="s">
        <v>68</v>
      </c>
      <c r="AY318" s="160" t="s">
        <v>120</v>
      </c>
    </row>
    <row r="319" spans="2:63" s="12" customFormat="1" ht="22.75" customHeight="1">
      <c r="B319" s="122"/>
      <c r="D319" s="123" t="s">
        <v>67</v>
      </c>
      <c r="E319" s="132" t="s">
        <v>443</v>
      </c>
      <c r="F319" s="132" t="s">
        <v>444</v>
      </c>
      <c r="J319" s="133">
        <f>BK319</f>
        <v>0</v>
      </c>
      <c r="L319" s="122"/>
      <c r="M319" s="126"/>
      <c r="N319" s="127"/>
      <c r="O319" s="127"/>
      <c r="P319" s="128">
        <f>SUM(P320:P322)</f>
        <v>17.0222</v>
      </c>
      <c r="Q319" s="127"/>
      <c r="R319" s="128">
        <f>SUM(R320:R322)</f>
        <v>0</v>
      </c>
      <c r="S319" s="127"/>
      <c r="T319" s="129">
        <f>SUM(T320:T322)</f>
        <v>0</v>
      </c>
      <c r="AR319" s="123" t="s">
        <v>76</v>
      </c>
      <c r="AT319" s="130" t="s">
        <v>67</v>
      </c>
      <c r="AU319" s="130" t="s">
        <v>76</v>
      </c>
      <c r="AY319" s="123" t="s">
        <v>120</v>
      </c>
      <c r="BK319" s="131">
        <f>SUM(BK320:BK322)</f>
        <v>0</v>
      </c>
    </row>
    <row r="320" spans="1:65" s="2" customFormat="1" ht="22.25" customHeight="1">
      <c r="A320" s="29"/>
      <c r="B320" s="134"/>
      <c r="C320" s="135" t="s">
        <v>445</v>
      </c>
      <c r="D320" s="135" t="s">
        <v>122</v>
      </c>
      <c r="E320" s="136" t="s">
        <v>446</v>
      </c>
      <c r="F320" s="137" t="s">
        <v>447</v>
      </c>
      <c r="G320" s="138" t="s">
        <v>172</v>
      </c>
      <c r="H320" s="139">
        <v>26.188</v>
      </c>
      <c r="I320" s="308"/>
      <c r="J320" s="140">
        <f>ROUND(I320*H320,2)</f>
        <v>0</v>
      </c>
      <c r="K320" s="137" t="s">
        <v>126</v>
      </c>
      <c r="L320" s="30"/>
      <c r="M320" s="141" t="s">
        <v>3</v>
      </c>
      <c r="N320" s="142" t="s">
        <v>39</v>
      </c>
      <c r="O320" s="143">
        <v>0.65</v>
      </c>
      <c r="P320" s="143">
        <f>O320*H320</f>
        <v>17.0222</v>
      </c>
      <c r="Q320" s="143">
        <v>0</v>
      </c>
      <c r="R320" s="143">
        <f>Q320*H320</f>
        <v>0</v>
      </c>
      <c r="S320" s="143">
        <v>0</v>
      </c>
      <c r="T320" s="144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45" t="s">
        <v>127</v>
      </c>
      <c r="AT320" s="145" t="s">
        <v>122</v>
      </c>
      <c r="AU320" s="145" t="s">
        <v>78</v>
      </c>
      <c r="AY320" s="17" t="s">
        <v>120</v>
      </c>
      <c r="BE320" s="146">
        <f>IF(N320="základní",J320,0)</f>
        <v>0</v>
      </c>
      <c r="BF320" s="146">
        <f>IF(N320="snížená",J320,0)</f>
        <v>0</v>
      </c>
      <c r="BG320" s="146">
        <f>IF(N320="zákl. přenesená",J320,0)</f>
        <v>0</v>
      </c>
      <c r="BH320" s="146">
        <f>IF(N320="sníž. přenesená",J320,0)</f>
        <v>0</v>
      </c>
      <c r="BI320" s="146">
        <f>IF(N320="nulová",J320,0)</f>
        <v>0</v>
      </c>
      <c r="BJ320" s="17" t="s">
        <v>76</v>
      </c>
      <c r="BK320" s="146">
        <f>ROUND(I320*H320,2)</f>
        <v>0</v>
      </c>
      <c r="BL320" s="17" t="s">
        <v>127</v>
      </c>
      <c r="BM320" s="145" t="s">
        <v>448</v>
      </c>
    </row>
    <row r="321" spans="1:47" s="2" customFormat="1" ht="27">
      <c r="A321" s="29"/>
      <c r="B321" s="30"/>
      <c r="C321" s="29"/>
      <c r="D321" s="147" t="s">
        <v>129</v>
      </c>
      <c r="E321" s="29"/>
      <c r="F321" s="148" t="s">
        <v>449</v>
      </c>
      <c r="G321" s="29"/>
      <c r="H321" s="29"/>
      <c r="I321" s="29"/>
      <c r="J321" s="29"/>
      <c r="K321" s="29"/>
      <c r="L321" s="30"/>
      <c r="M321" s="149"/>
      <c r="N321" s="150"/>
      <c r="O321" s="50"/>
      <c r="P321" s="50"/>
      <c r="Q321" s="50"/>
      <c r="R321" s="50"/>
      <c r="S321" s="50"/>
      <c r="T321" s="51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T321" s="17" t="s">
        <v>129</v>
      </c>
      <c r="AU321" s="17" t="s">
        <v>78</v>
      </c>
    </row>
    <row r="322" spans="1:47" s="2" customFormat="1" ht="10">
      <c r="A322" s="29"/>
      <c r="B322" s="30"/>
      <c r="C322" s="29"/>
      <c r="D322" s="151" t="s">
        <v>131</v>
      </c>
      <c r="E322" s="29"/>
      <c r="F322" s="152" t="s">
        <v>450</v>
      </c>
      <c r="G322" s="29"/>
      <c r="H322" s="29"/>
      <c r="I322" s="29"/>
      <c r="J322" s="29"/>
      <c r="K322" s="29"/>
      <c r="L322" s="30"/>
      <c r="M322" s="149"/>
      <c r="N322" s="150"/>
      <c r="O322" s="50"/>
      <c r="P322" s="50"/>
      <c r="Q322" s="50"/>
      <c r="R322" s="50"/>
      <c r="S322" s="50"/>
      <c r="T322" s="51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T322" s="17" t="s">
        <v>131</v>
      </c>
      <c r="AU322" s="17" t="s">
        <v>78</v>
      </c>
    </row>
    <row r="323" spans="2:63" s="12" customFormat="1" ht="25.9" customHeight="1">
      <c r="B323" s="122"/>
      <c r="D323" s="123" t="s">
        <v>67</v>
      </c>
      <c r="E323" s="124" t="s">
        <v>451</v>
      </c>
      <c r="F323" s="124" t="s">
        <v>452</v>
      </c>
      <c r="J323" s="125">
        <f>BK323</f>
        <v>0</v>
      </c>
      <c r="L323" s="122"/>
      <c r="M323" s="126"/>
      <c r="N323" s="127"/>
      <c r="O323" s="127"/>
      <c r="P323" s="128">
        <f>P324+P340+P352</f>
        <v>8.516818</v>
      </c>
      <c r="Q323" s="127"/>
      <c r="R323" s="128">
        <f>R324+R340+R352</f>
        <v>0.0683405</v>
      </c>
      <c r="S323" s="127"/>
      <c r="T323" s="129">
        <f>T324+T340+T352</f>
        <v>0</v>
      </c>
      <c r="AR323" s="123" t="s">
        <v>78</v>
      </c>
      <c r="AT323" s="130" t="s">
        <v>67</v>
      </c>
      <c r="AU323" s="130" t="s">
        <v>68</v>
      </c>
      <c r="AY323" s="123" t="s">
        <v>120</v>
      </c>
      <c r="BK323" s="131">
        <f>BK324+BK340+BK352</f>
        <v>0</v>
      </c>
    </row>
    <row r="324" spans="2:63" s="12" customFormat="1" ht="22.75" customHeight="1">
      <c r="B324" s="122"/>
      <c r="D324" s="123" t="s">
        <v>67</v>
      </c>
      <c r="E324" s="132" t="s">
        <v>453</v>
      </c>
      <c r="F324" s="132" t="s">
        <v>454</v>
      </c>
      <c r="J324" s="133">
        <f>BK324</f>
        <v>0</v>
      </c>
      <c r="L324" s="122"/>
      <c r="M324" s="126"/>
      <c r="N324" s="127"/>
      <c r="O324" s="127"/>
      <c r="P324" s="128">
        <f>SUM(P325:P339)</f>
        <v>1.8198380000000003</v>
      </c>
      <c r="Q324" s="127"/>
      <c r="R324" s="128">
        <f>SUM(R325:R339)</f>
        <v>0.054021</v>
      </c>
      <c r="S324" s="127"/>
      <c r="T324" s="129">
        <f>SUM(T325:T339)</f>
        <v>0</v>
      </c>
      <c r="AR324" s="123" t="s">
        <v>78</v>
      </c>
      <c r="AT324" s="130" t="s">
        <v>67</v>
      </c>
      <c r="AU324" s="130" t="s">
        <v>76</v>
      </c>
      <c r="AY324" s="123" t="s">
        <v>120</v>
      </c>
      <c r="BK324" s="131">
        <f>SUM(BK325:BK339)</f>
        <v>0</v>
      </c>
    </row>
    <row r="325" spans="1:65" s="2" customFormat="1" ht="22.25" customHeight="1">
      <c r="A325" s="29"/>
      <c r="B325" s="134"/>
      <c r="C325" s="135" t="s">
        <v>455</v>
      </c>
      <c r="D325" s="135" t="s">
        <v>122</v>
      </c>
      <c r="E325" s="136" t="s">
        <v>456</v>
      </c>
      <c r="F325" s="137" t="s">
        <v>457</v>
      </c>
      <c r="G325" s="138" t="s">
        <v>125</v>
      </c>
      <c r="H325" s="139">
        <v>6.548</v>
      </c>
      <c r="I325" s="308"/>
      <c r="J325" s="140">
        <f>ROUND(I325*H325,2)</f>
        <v>0</v>
      </c>
      <c r="K325" s="137" t="s">
        <v>126</v>
      </c>
      <c r="L325" s="30"/>
      <c r="M325" s="141" t="s">
        <v>3</v>
      </c>
      <c r="N325" s="142" t="s">
        <v>39</v>
      </c>
      <c r="O325" s="143">
        <v>0.265</v>
      </c>
      <c r="P325" s="143">
        <f>O325*H325</f>
        <v>1.7352200000000002</v>
      </c>
      <c r="Q325" s="143">
        <v>0</v>
      </c>
      <c r="R325" s="143">
        <f>Q325*H325</f>
        <v>0</v>
      </c>
      <c r="S325" s="143">
        <v>0</v>
      </c>
      <c r="T325" s="144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45" t="s">
        <v>241</v>
      </c>
      <c r="AT325" s="145" t="s">
        <v>122</v>
      </c>
      <c r="AU325" s="145" t="s">
        <v>78</v>
      </c>
      <c r="AY325" s="17" t="s">
        <v>120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7" t="s">
        <v>76</v>
      </c>
      <c r="BK325" s="146">
        <f>ROUND(I325*H325,2)</f>
        <v>0</v>
      </c>
      <c r="BL325" s="17" t="s">
        <v>241</v>
      </c>
      <c r="BM325" s="145" t="s">
        <v>458</v>
      </c>
    </row>
    <row r="326" spans="1:47" s="2" customFormat="1" ht="18">
      <c r="A326" s="29"/>
      <c r="B326" s="30"/>
      <c r="C326" s="29"/>
      <c r="D326" s="147" t="s">
        <v>129</v>
      </c>
      <c r="E326" s="29"/>
      <c r="F326" s="148" t="s">
        <v>459</v>
      </c>
      <c r="G326" s="29"/>
      <c r="H326" s="29"/>
      <c r="I326" s="29"/>
      <c r="J326" s="29"/>
      <c r="K326" s="29"/>
      <c r="L326" s="30"/>
      <c r="M326" s="149"/>
      <c r="N326" s="150"/>
      <c r="O326" s="50"/>
      <c r="P326" s="50"/>
      <c r="Q326" s="50"/>
      <c r="R326" s="50"/>
      <c r="S326" s="50"/>
      <c r="T326" s="51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T326" s="17" t="s">
        <v>129</v>
      </c>
      <c r="AU326" s="17" t="s">
        <v>78</v>
      </c>
    </row>
    <row r="327" spans="1:47" s="2" customFormat="1" ht="10">
      <c r="A327" s="29"/>
      <c r="B327" s="30"/>
      <c r="C327" s="29"/>
      <c r="D327" s="151" t="s">
        <v>131</v>
      </c>
      <c r="E327" s="29"/>
      <c r="F327" s="152" t="s">
        <v>460</v>
      </c>
      <c r="G327" s="29"/>
      <c r="H327" s="29"/>
      <c r="I327" s="29"/>
      <c r="J327" s="29"/>
      <c r="K327" s="29"/>
      <c r="L327" s="30"/>
      <c r="M327" s="149"/>
      <c r="N327" s="150"/>
      <c r="O327" s="50"/>
      <c r="P327" s="50"/>
      <c r="Q327" s="50"/>
      <c r="R327" s="50"/>
      <c r="S327" s="50"/>
      <c r="T327" s="51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131</v>
      </c>
      <c r="AU327" s="17" t="s">
        <v>78</v>
      </c>
    </row>
    <row r="328" spans="1:47" s="2" customFormat="1" ht="27">
      <c r="A328" s="29"/>
      <c r="B328" s="30"/>
      <c r="C328" s="29"/>
      <c r="D328" s="147" t="s">
        <v>217</v>
      </c>
      <c r="E328" s="29"/>
      <c r="F328" s="175" t="s">
        <v>461</v>
      </c>
      <c r="G328" s="29"/>
      <c r="H328" s="29"/>
      <c r="I328" s="29"/>
      <c r="J328" s="29"/>
      <c r="K328" s="29"/>
      <c r="L328" s="30"/>
      <c r="M328" s="149"/>
      <c r="N328" s="150"/>
      <c r="O328" s="50"/>
      <c r="P328" s="50"/>
      <c r="Q328" s="50"/>
      <c r="R328" s="50"/>
      <c r="S328" s="50"/>
      <c r="T328" s="51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T328" s="17" t="s">
        <v>217</v>
      </c>
      <c r="AU328" s="17" t="s">
        <v>78</v>
      </c>
    </row>
    <row r="329" spans="2:51" s="13" customFormat="1" ht="10">
      <c r="B329" s="153"/>
      <c r="D329" s="147" t="s">
        <v>133</v>
      </c>
      <c r="E329" s="154" t="s">
        <v>3</v>
      </c>
      <c r="F329" s="155" t="s">
        <v>462</v>
      </c>
      <c r="H329" s="154" t="s">
        <v>3</v>
      </c>
      <c r="L329" s="153"/>
      <c r="M329" s="156"/>
      <c r="N329" s="157"/>
      <c r="O329" s="157"/>
      <c r="P329" s="157"/>
      <c r="Q329" s="157"/>
      <c r="R329" s="157"/>
      <c r="S329" s="157"/>
      <c r="T329" s="158"/>
      <c r="AT329" s="154" t="s">
        <v>133</v>
      </c>
      <c r="AU329" s="154" t="s">
        <v>78</v>
      </c>
      <c r="AV329" s="13" t="s">
        <v>76</v>
      </c>
      <c r="AW329" s="13" t="s">
        <v>30</v>
      </c>
      <c r="AX329" s="13" t="s">
        <v>68</v>
      </c>
      <c r="AY329" s="154" t="s">
        <v>120</v>
      </c>
    </row>
    <row r="330" spans="2:51" s="14" customFormat="1" ht="10">
      <c r="B330" s="159"/>
      <c r="D330" s="147" t="s">
        <v>133</v>
      </c>
      <c r="E330" s="160" t="s">
        <v>3</v>
      </c>
      <c r="F330" s="161" t="s">
        <v>463</v>
      </c>
      <c r="H330" s="162">
        <v>6.548</v>
      </c>
      <c r="L330" s="159"/>
      <c r="M330" s="163"/>
      <c r="N330" s="164"/>
      <c r="O330" s="164"/>
      <c r="P330" s="164"/>
      <c r="Q330" s="164"/>
      <c r="R330" s="164"/>
      <c r="S330" s="164"/>
      <c r="T330" s="165"/>
      <c r="AT330" s="160" t="s">
        <v>133</v>
      </c>
      <c r="AU330" s="160" t="s">
        <v>78</v>
      </c>
      <c r="AV330" s="14" t="s">
        <v>78</v>
      </c>
      <c r="AW330" s="14" t="s">
        <v>30</v>
      </c>
      <c r="AX330" s="14" t="s">
        <v>68</v>
      </c>
      <c r="AY330" s="160" t="s">
        <v>120</v>
      </c>
    </row>
    <row r="331" spans="1:65" s="2" customFormat="1" ht="22.25" customHeight="1">
      <c r="A331" s="29"/>
      <c r="B331" s="134"/>
      <c r="C331" s="166" t="s">
        <v>464</v>
      </c>
      <c r="D331" s="166" t="s">
        <v>194</v>
      </c>
      <c r="E331" s="167" t="s">
        <v>465</v>
      </c>
      <c r="F331" s="168" t="s">
        <v>466</v>
      </c>
      <c r="G331" s="169" t="s">
        <v>197</v>
      </c>
      <c r="H331" s="170">
        <v>54.021</v>
      </c>
      <c r="I331" s="309"/>
      <c r="J331" s="171">
        <f>ROUND(I331*H331,2)</f>
        <v>0</v>
      </c>
      <c r="K331" s="168" t="s">
        <v>126</v>
      </c>
      <c r="L331" s="172"/>
      <c r="M331" s="173" t="s">
        <v>3</v>
      </c>
      <c r="N331" s="174" t="s">
        <v>39</v>
      </c>
      <c r="O331" s="143">
        <v>0</v>
      </c>
      <c r="P331" s="143">
        <f>O331*H331</f>
        <v>0</v>
      </c>
      <c r="Q331" s="143">
        <v>0.001</v>
      </c>
      <c r="R331" s="143">
        <f>Q331*H331</f>
        <v>0.054021</v>
      </c>
      <c r="S331" s="143">
        <v>0</v>
      </c>
      <c r="T331" s="144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45" t="s">
        <v>371</v>
      </c>
      <c r="AT331" s="145" t="s">
        <v>194</v>
      </c>
      <c r="AU331" s="145" t="s">
        <v>78</v>
      </c>
      <c r="AY331" s="17" t="s">
        <v>120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7" t="s">
        <v>76</v>
      </c>
      <c r="BK331" s="146">
        <f>ROUND(I331*H331,2)</f>
        <v>0</v>
      </c>
      <c r="BL331" s="17" t="s">
        <v>241</v>
      </c>
      <c r="BM331" s="145" t="s">
        <v>467</v>
      </c>
    </row>
    <row r="332" spans="1:47" s="2" customFormat="1" ht="10">
      <c r="A332" s="29"/>
      <c r="B332" s="30"/>
      <c r="C332" s="29"/>
      <c r="D332" s="147" t="s">
        <v>129</v>
      </c>
      <c r="E332" s="29"/>
      <c r="F332" s="148" t="s">
        <v>466</v>
      </c>
      <c r="G332" s="29"/>
      <c r="H332" s="29"/>
      <c r="I332" s="29"/>
      <c r="J332" s="29"/>
      <c r="K332" s="29"/>
      <c r="L332" s="30"/>
      <c r="M332" s="149"/>
      <c r="N332" s="150"/>
      <c r="O332" s="50"/>
      <c r="P332" s="50"/>
      <c r="Q332" s="50"/>
      <c r="R332" s="50"/>
      <c r="S332" s="50"/>
      <c r="T332" s="51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T332" s="17" t="s">
        <v>129</v>
      </c>
      <c r="AU332" s="17" t="s">
        <v>78</v>
      </c>
    </row>
    <row r="333" spans="1:47" s="2" customFormat="1" ht="18">
      <c r="A333" s="29"/>
      <c r="B333" s="30"/>
      <c r="C333" s="29"/>
      <c r="D333" s="147" t="s">
        <v>217</v>
      </c>
      <c r="E333" s="29"/>
      <c r="F333" s="175" t="s">
        <v>468</v>
      </c>
      <c r="G333" s="29"/>
      <c r="H333" s="29"/>
      <c r="I333" s="29"/>
      <c r="J333" s="29"/>
      <c r="K333" s="29"/>
      <c r="L333" s="30"/>
      <c r="M333" s="149"/>
      <c r="N333" s="150"/>
      <c r="O333" s="50"/>
      <c r="P333" s="50"/>
      <c r="Q333" s="50"/>
      <c r="R333" s="50"/>
      <c r="S333" s="50"/>
      <c r="T333" s="51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T333" s="17" t="s">
        <v>217</v>
      </c>
      <c r="AU333" s="17" t="s">
        <v>78</v>
      </c>
    </row>
    <row r="334" spans="2:51" s="13" customFormat="1" ht="10">
      <c r="B334" s="153"/>
      <c r="D334" s="147" t="s">
        <v>133</v>
      </c>
      <c r="E334" s="154" t="s">
        <v>3</v>
      </c>
      <c r="F334" s="155" t="s">
        <v>469</v>
      </c>
      <c r="H334" s="154" t="s">
        <v>3</v>
      </c>
      <c r="L334" s="153"/>
      <c r="M334" s="156"/>
      <c r="N334" s="157"/>
      <c r="O334" s="157"/>
      <c r="P334" s="157"/>
      <c r="Q334" s="157"/>
      <c r="R334" s="157"/>
      <c r="S334" s="157"/>
      <c r="T334" s="158"/>
      <c r="AT334" s="154" t="s">
        <v>133</v>
      </c>
      <c r="AU334" s="154" t="s">
        <v>78</v>
      </c>
      <c r="AV334" s="13" t="s">
        <v>76</v>
      </c>
      <c r="AW334" s="13" t="s">
        <v>30</v>
      </c>
      <c r="AX334" s="13" t="s">
        <v>68</v>
      </c>
      <c r="AY334" s="154" t="s">
        <v>120</v>
      </c>
    </row>
    <row r="335" spans="2:51" s="13" customFormat="1" ht="10">
      <c r="B335" s="153"/>
      <c r="D335" s="147" t="s">
        <v>133</v>
      </c>
      <c r="E335" s="154" t="s">
        <v>3</v>
      </c>
      <c r="F335" s="155" t="s">
        <v>470</v>
      </c>
      <c r="H335" s="154" t="s">
        <v>3</v>
      </c>
      <c r="L335" s="153"/>
      <c r="M335" s="156"/>
      <c r="N335" s="157"/>
      <c r="O335" s="157"/>
      <c r="P335" s="157"/>
      <c r="Q335" s="157"/>
      <c r="R335" s="157"/>
      <c r="S335" s="157"/>
      <c r="T335" s="158"/>
      <c r="AT335" s="154" t="s">
        <v>133</v>
      </c>
      <c r="AU335" s="154" t="s">
        <v>78</v>
      </c>
      <c r="AV335" s="13" t="s">
        <v>76</v>
      </c>
      <c r="AW335" s="13" t="s">
        <v>30</v>
      </c>
      <c r="AX335" s="13" t="s">
        <v>68</v>
      </c>
      <c r="AY335" s="154" t="s">
        <v>120</v>
      </c>
    </row>
    <row r="336" spans="2:51" s="14" customFormat="1" ht="10">
      <c r="B336" s="159"/>
      <c r="D336" s="147" t="s">
        <v>133</v>
      </c>
      <c r="E336" s="160" t="s">
        <v>3</v>
      </c>
      <c r="F336" s="161" t="s">
        <v>471</v>
      </c>
      <c r="H336" s="162">
        <v>54.021</v>
      </c>
      <c r="L336" s="159"/>
      <c r="M336" s="163"/>
      <c r="N336" s="164"/>
      <c r="O336" s="164"/>
      <c r="P336" s="164"/>
      <c r="Q336" s="164"/>
      <c r="R336" s="164"/>
      <c r="S336" s="164"/>
      <c r="T336" s="165"/>
      <c r="AT336" s="160" t="s">
        <v>133</v>
      </c>
      <c r="AU336" s="160" t="s">
        <v>78</v>
      </c>
      <c r="AV336" s="14" t="s">
        <v>78</v>
      </c>
      <c r="AW336" s="14" t="s">
        <v>30</v>
      </c>
      <c r="AX336" s="14" t="s">
        <v>68</v>
      </c>
      <c r="AY336" s="160" t="s">
        <v>120</v>
      </c>
    </row>
    <row r="337" spans="1:65" s="2" customFormat="1" ht="22.25" customHeight="1">
      <c r="A337" s="29"/>
      <c r="B337" s="134"/>
      <c r="C337" s="135" t="s">
        <v>472</v>
      </c>
      <c r="D337" s="135" t="s">
        <v>122</v>
      </c>
      <c r="E337" s="136" t="s">
        <v>473</v>
      </c>
      <c r="F337" s="137" t="s">
        <v>474</v>
      </c>
      <c r="G337" s="138" t="s">
        <v>172</v>
      </c>
      <c r="H337" s="139">
        <v>0.054</v>
      </c>
      <c r="I337" s="308"/>
      <c r="J337" s="140">
        <f>ROUND(I337*H337,2)</f>
        <v>0</v>
      </c>
      <c r="K337" s="137" t="s">
        <v>126</v>
      </c>
      <c r="L337" s="30"/>
      <c r="M337" s="141" t="s">
        <v>3</v>
      </c>
      <c r="N337" s="142" t="s">
        <v>39</v>
      </c>
      <c r="O337" s="143">
        <v>1.567</v>
      </c>
      <c r="P337" s="143">
        <f>O337*H337</f>
        <v>0.084618</v>
      </c>
      <c r="Q337" s="143">
        <v>0</v>
      </c>
      <c r="R337" s="143">
        <f>Q337*H337</f>
        <v>0</v>
      </c>
      <c r="S337" s="143">
        <v>0</v>
      </c>
      <c r="T337" s="144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45" t="s">
        <v>241</v>
      </c>
      <c r="AT337" s="145" t="s">
        <v>122</v>
      </c>
      <c r="AU337" s="145" t="s">
        <v>78</v>
      </c>
      <c r="AY337" s="17" t="s">
        <v>120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7" t="s">
        <v>76</v>
      </c>
      <c r="BK337" s="146">
        <f>ROUND(I337*H337,2)</f>
        <v>0</v>
      </c>
      <c r="BL337" s="17" t="s">
        <v>241</v>
      </c>
      <c r="BM337" s="145" t="s">
        <v>475</v>
      </c>
    </row>
    <row r="338" spans="1:47" s="2" customFormat="1" ht="27">
      <c r="A338" s="29"/>
      <c r="B338" s="30"/>
      <c r="C338" s="29"/>
      <c r="D338" s="147" t="s">
        <v>129</v>
      </c>
      <c r="E338" s="29"/>
      <c r="F338" s="148" t="s">
        <v>476</v>
      </c>
      <c r="G338" s="29"/>
      <c r="H338" s="29"/>
      <c r="I338" s="29"/>
      <c r="J338" s="29"/>
      <c r="K338" s="29"/>
      <c r="L338" s="30"/>
      <c r="M338" s="149"/>
      <c r="N338" s="150"/>
      <c r="O338" s="50"/>
      <c r="P338" s="50"/>
      <c r="Q338" s="50"/>
      <c r="R338" s="50"/>
      <c r="S338" s="50"/>
      <c r="T338" s="51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7" t="s">
        <v>129</v>
      </c>
      <c r="AU338" s="17" t="s">
        <v>78</v>
      </c>
    </row>
    <row r="339" spans="1:47" s="2" customFormat="1" ht="10">
      <c r="A339" s="29"/>
      <c r="B339" s="30"/>
      <c r="C339" s="29"/>
      <c r="D339" s="151" t="s">
        <v>131</v>
      </c>
      <c r="E339" s="29"/>
      <c r="F339" s="152" t="s">
        <v>477</v>
      </c>
      <c r="G339" s="29"/>
      <c r="H339" s="29"/>
      <c r="I339" s="29"/>
      <c r="J339" s="29"/>
      <c r="K339" s="29"/>
      <c r="L339" s="30"/>
      <c r="M339" s="149"/>
      <c r="N339" s="150"/>
      <c r="O339" s="50"/>
      <c r="P339" s="50"/>
      <c r="Q339" s="50"/>
      <c r="R339" s="50"/>
      <c r="S339" s="50"/>
      <c r="T339" s="51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T339" s="17" t="s">
        <v>131</v>
      </c>
      <c r="AU339" s="17" t="s">
        <v>78</v>
      </c>
    </row>
    <row r="340" spans="2:63" s="12" customFormat="1" ht="22.75" customHeight="1">
      <c r="B340" s="122"/>
      <c r="D340" s="123" t="s">
        <v>67</v>
      </c>
      <c r="E340" s="132" t="s">
        <v>478</v>
      </c>
      <c r="F340" s="132" t="s">
        <v>479</v>
      </c>
      <c r="J340" s="133">
        <f>BK340</f>
        <v>0</v>
      </c>
      <c r="L340" s="122"/>
      <c r="M340" s="126"/>
      <c r="N340" s="127"/>
      <c r="O340" s="127"/>
      <c r="P340" s="128">
        <f>SUM(P341:P351)</f>
        <v>0.8062900000000001</v>
      </c>
      <c r="Q340" s="127"/>
      <c r="R340" s="128">
        <f>SUM(R341:R351)</f>
        <v>0.0065</v>
      </c>
      <c r="S340" s="127"/>
      <c r="T340" s="129">
        <f>SUM(T341:T351)</f>
        <v>0</v>
      </c>
      <c r="AR340" s="123" t="s">
        <v>78</v>
      </c>
      <c r="AT340" s="130" t="s">
        <v>67</v>
      </c>
      <c r="AU340" s="130" t="s">
        <v>76</v>
      </c>
      <c r="AY340" s="123" t="s">
        <v>120</v>
      </c>
      <c r="BK340" s="131">
        <f>SUM(BK341:BK351)</f>
        <v>0</v>
      </c>
    </row>
    <row r="341" spans="1:65" s="2" customFormat="1" ht="14.4" customHeight="1">
      <c r="A341" s="29"/>
      <c r="B341" s="134"/>
      <c r="C341" s="135" t="s">
        <v>480</v>
      </c>
      <c r="D341" s="135" t="s">
        <v>122</v>
      </c>
      <c r="E341" s="136" t="s">
        <v>481</v>
      </c>
      <c r="F341" s="137" t="s">
        <v>482</v>
      </c>
      <c r="G341" s="138" t="s">
        <v>209</v>
      </c>
      <c r="H341" s="139">
        <v>1</v>
      </c>
      <c r="I341" s="308"/>
      <c r="J341" s="140">
        <f>ROUND(I341*H341,2)</f>
        <v>0</v>
      </c>
      <c r="K341" s="137" t="s">
        <v>126</v>
      </c>
      <c r="L341" s="30"/>
      <c r="M341" s="141" t="s">
        <v>3</v>
      </c>
      <c r="N341" s="142" t="s">
        <v>39</v>
      </c>
      <c r="O341" s="143">
        <v>0.796</v>
      </c>
      <c r="P341" s="143">
        <f>O341*H341</f>
        <v>0.796</v>
      </c>
      <c r="Q341" s="143">
        <v>0</v>
      </c>
      <c r="R341" s="143">
        <f>Q341*H341</f>
        <v>0</v>
      </c>
      <c r="S341" s="143">
        <v>0</v>
      </c>
      <c r="T341" s="144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45" t="s">
        <v>241</v>
      </c>
      <c r="AT341" s="145" t="s">
        <v>122</v>
      </c>
      <c r="AU341" s="145" t="s">
        <v>78</v>
      </c>
      <c r="AY341" s="17" t="s">
        <v>120</v>
      </c>
      <c r="BE341" s="146">
        <f>IF(N341="základní",J341,0)</f>
        <v>0</v>
      </c>
      <c r="BF341" s="146">
        <f>IF(N341="snížená",J341,0)</f>
        <v>0</v>
      </c>
      <c r="BG341" s="146">
        <f>IF(N341="zákl. přenesená",J341,0)</f>
        <v>0</v>
      </c>
      <c r="BH341" s="146">
        <f>IF(N341="sníž. přenesená",J341,0)</f>
        <v>0</v>
      </c>
      <c r="BI341" s="146">
        <f>IF(N341="nulová",J341,0)</f>
        <v>0</v>
      </c>
      <c r="BJ341" s="17" t="s">
        <v>76</v>
      </c>
      <c r="BK341" s="146">
        <f>ROUND(I341*H341,2)</f>
        <v>0</v>
      </c>
      <c r="BL341" s="17" t="s">
        <v>241</v>
      </c>
      <c r="BM341" s="145" t="s">
        <v>483</v>
      </c>
    </row>
    <row r="342" spans="1:47" s="2" customFormat="1" ht="10">
      <c r="A342" s="29"/>
      <c r="B342" s="30"/>
      <c r="C342" s="29"/>
      <c r="D342" s="147" t="s">
        <v>129</v>
      </c>
      <c r="E342" s="29"/>
      <c r="F342" s="148" t="s">
        <v>484</v>
      </c>
      <c r="G342" s="29"/>
      <c r="H342" s="29"/>
      <c r="I342" s="29"/>
      <c r="J342" s="29"/>
      <c r="K342" s="29"/>
      <c r="L342" s="30"/>
      <c r="M342" s="149"/>
      <c r="N342" s="150"/>
      <c r="O342" s="50"/>
      <c r="P342" s="50"/>
      <c r="Q342" s="50"/>
      <c r="R342" s="50"/>
      <c r="S342" s="50"/>
      <c r="T342" s="51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T342" s="17" t="s">
        <v>129</v>
      </c>
      <c r="AU342" s="17" t="s">
        <v>78</v>
      </c>
    </row>
    <row r="343" spans="1:47" s="2" customFormat="1" ht="10">
      <c r="A343" s="29"/>
      <c r="B343" s="30"/>
      <c r="C343" s="29"/>
      <c r="D343" s="151" t="s">
        <v>131</v>
      </c>
      <c r="E343" s="29"/>
      <c r="F343" s="152" t="s">
        <v>485</v>
      </c>
      <c r="G343" s="29"/>
      <c r="H343" s="29"/>
      <c r="I343" s="29"/>
      <c r="J343" s="29"/>
      <c r="K343" s="29"/>
      <c r="L343" s="30"/>
      <c r="M343" s="149"/>
      <c r="N343" s="150"/>
      <c r="O343" s="50"/>
      <c r="P343" s="50"/>
      <c r="Q343" s="50"/>
      <c r="R343" s="50"/>
      <c r="S343" s="50"/>
      <c r="T343" s="51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T343" s="17" t="s">
        <v>131</v>
      </c>
      <c r="AU343" s="17" t="s">
        <v>78</v>
      </c>
    </row>
    <row r="344" spans="2:51" s="14" customFormat="1" ht="10">
      <c r="B344" s="159"/>
      <c r="D344" s="147" t="s">
        <v>133</v>
      </c>
      <c r="E344" s="160" t="s">
        <v>3</v>
      </c>
      <c r="F344" s="161" t="s">
        <v>486</v>
      </c>
      <c r="H344" s="162">
        <v>1</v>
      </c>
      <c r="L344" s="159"/>
      <c r="M344" s="163"/>
      <c r="N344" s="164"/>
      <c r="O344" s="164"/>
      <c r="P344" s="164"/>
      <c r="Q344" s="164"/>
      <c r="R344" s="164"/>
      <c r="S344" s="164"/>
      <c r="T344" s="165"/>
      <c r="AT344" s="160" t="s">
        <v>133</v>
      </c>
      <c r="AU344" s="160" t="s">
        <v>78</v>
      </c>
      <c r="AV344" s="14" t="s">
        <v>78</v>
      </c>
      <c r="AW344" s="14" t="s">
        <v>30</v>
      </c>
      <c r="AX344" s="14" t="s">
        <v>68</v>
      </c>
      <c r="AY344" s="160" t="s">
        <v>120</v>
      </c>
    </row>
    <row r="345" spans="1:65" s="2" customFormat="1" ht="14.4" customHeight="1">
      <c r="A345" s="29"/>
      <c r="B345" s="134"/>
      <c r="C345" s="166" t="s">
        <v>487</v>
      </c>
      <c r="D345" s="166" t="s">
        <v>194</v>
      </c>
      <c r="E345" s="167" t="s">
        <v>488</v>
      </c>
      <c r="F345" s="168" t="s">
        <v>489</v>
      </c>
      <c r="G345" s="169" t="s">
        <v>209</v>
      </c>
      <c r="H345" s="170">
        <v>1</v>
      </c>
      <c r="I345" s="309"/>
      <c r="J345" s="171">
        <f>ROUND(I345*H345,2)</f>
        <v>0</v>
      </c>
      <c r="K345" s="168" t="s">
        <v>126</v>
      </c>
      <c r="L345" s="172"/>
      <c r="M345" s="173" t="s">
        <v>3</v>
      </c>
      <c r="N345" s="174" t="s">
        <v>39</v>
      </c>
      <c r="O345" s="143">
        <v>0</v>
      </c>
      <c r="P345" s="143">
        <f>O345*H345</f>
        <v>0</v>
      </c>
      <c r="Q345" s="143">
        <v>0.0065</v>
      </c>
      <c r="R345" s="143">
        <f>Q345*H345</f>
        <v>0.0065</v>
      </c>
      <c r="S345" s="143">
        <v>0</v>
      </c>
      <c r="T345" s="144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45" t="s">
        <v>371</v>
      </c>
      <c r="AT345" s="145" t="s">
        <v>194</v>
      </c>
      <c r="AU345" s="145" t="s">
        <v>78</v>
      </c>
      <c r="AY345" s="17" t="s">
        <v>120</v>
      </c>
      <c r="BE345" s="146">
        <f>IF(N345="základní",J345,0)</f>
        <v>0</v>
      </c>
      <c r="BF345" s="146">
        <f>IF(N345="snížená",J345,0)</f>
        <v>0</v>
      </c>
      <c r="BG345" s="146">
        <f>IF(N345="zákl. přenesená",J345,0)</f>
        <v>0</v>
      </c>
      <c r="BH345" s="146">
        <f>IF(N345="sníž. přenesená",J345,0)</f>
        <v>0</v>
      </c>
      <c r="BI345" s="146">
        <f>IF(N345="nulová",J345,0)</f>
        <v>0</v>
      </c>
      <c r="BJ345" s="17" t="s">
        <v>76</v>
      </c>
      <c r="BK345" s="146">
        <f>ROUND(I345*H345,2)</f>
        <v>0</v>
      </c>
      <c r="BL345" s="17" t="s">
        <v>241</v>
      </c>
      <c r="BM345" s="145" t="s">
        <v>490</v>
      </c>
    </row>
    <row r="346" spans="1:47" s="2" customFormat="1" ht="10">
      <c r="A346" s="29"/>
      <c r="B346" s="30"/>
      <c r="C346" s="29"/>
      <c r="D346" s="147" t="s">
        <v>129</v>
      </c>
      <c r="E346" s="29"/>
      <c r="F346" s="148" t="s">
        <v>489</v>
      </c>
      <c r="G346" s="29"/>
      <c r="H346" s="29"/>
      <c r="I346" s="29"/>
      <c r="J346" s="29"/>
      <c r="K346" s="29"/>
      <c r="L346" s="30"/>
      <c r="M346" s="149"/>
      <c r="N346" s="150"/>
      <c r="O346" s="50"/>
      <c r="P346" s="50"/>
      <c r="Q346" s="50"/>
      <c r="R346" s="50"/>
      <c r="S346" s="50"/>
      <c r="T346" s="51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T346" s="17" t="s">
        <v>129</v>
      </c>
      <c r="AU346" s="17" t="s">
        <v>78</v>
      </c>
    </row>
    <row r="347" spans="2:51" s="13" customFormat="1" ht="10">
      <c r="B347" s="153"/>
      <c r="D347" s="147" t="s">
        <v>133</v>
      </c>
      <c r="E347" s="154" t="s">
        <v>3</v>
      </c>
      <c r="F347" s="155" t="s">
        <v>491</v>
      </c>
      <c r="H347" s="154" t="s">
        <v>3</v>
      </c>
      <c r="L347" s="153"/>
      <c r="M347" s="156"/>
      <c r="N347" s="157"/>
      <c r="O347" s="157"/>
      <c r="P347" s="157"/>
      <c r="Q347" s="157"/>
      <c r="R347" s="157"/>
      <c r="S347" s="157"/>
      <c r="T347" s="158"/>
      <c r="AT347" s="154" t="s">
        <v>133</v>
      </c>
      <c r="AU347" s="154" t="s">
        <v>78</v>
      </c>
      <c r="AV347" s="13" t="s">
        <v>76</v>
      </c>
      <c r="AW347" s="13" t="s">
        <v>30</v>
      </c>
      <c r="AX347" s="13" t="s">
        <v>68</v>
      </c>
      <c r="AY347" s="154" t="s">
        <v>120</v>
      </c>
    </row>
    <row r="348" spans="2:51" s="14" customFormat="1" ht="10">
      <c r="B348" s="159"/>
      <c r="D348" s="147" t="s">
        <v>133</v>
      </c>
      <c r="E348" s="160" t="s">
        <v>3</v>
      </c>
      <c r="F348" s="161" t="s">
        <v>486</v>
      </c>
      <c r="H348" s="162">
        <v>1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133</v>
      </c>
      <c r="AU348" s="160" t="s">
        <v>78</v>
      </c>
      <c r="AV348" s="14" t="s">
        <v>78</v>
      </c>
      <c r="AW348" s="14" t="s">
        <v>30</v>
      </c>
      <c r="AX348" s="14" t="s">
        <v>68</v>
      </c>
      <c r="AY348" s="160" t="s">
        <v>120</v>
      </c>
    </row>
    <row r="349" spans="1:65" s="2" customFormat="1" ht="22.25" customHeight="1">
      <c r="A349" s="29"/>
      <c r="B349" s="134"/>
      <c r="C349" s="135" t="s">
        <v>492</v>
      </c>
      <c r="D349" s="135" t="s">
        <v>122</v>
      </c>
      <c r="E349" s="136" t="s">
        <v>493</v>
      </c>
      <c r="F349" s="137" t="s">
        <v>494</v>
      </c>
      <c r="G349" s="138" t="s">
        <v>172</v>
      </c>
      <c r="H349" s="139">
        <v>0.007</v>
      </c>
      <c r="I349" s="308"/>
      <c r="J349" s="140">
        <f>ROUND(I349*H349,2)</f>
        <v>0</v>
      </c>
      <c r="K349" s="137" t="s">
        <v>126</v>
      </c>
      <c r="L349" s="30"/>
      <c r="M349" s="141" t="s">
        <v>3</v>
      </c>
      <c r="N349" s="142" t="s">
        <v>39</v>
      </c>
      <c r="O349" s="143">
        <v>1.47</v>
      </c>
      <c r="P349" s="143">
        <f>O349*H349</f>
        <v>0.01029</v>
      </c>
      <c r="Q349" s="143">
        <v>0</v>
      </c>
      <c r="R349" s="143">
        <f>Q349*H349</f>
        <v>0</v>
      </c>
      <c r="S349" s="143">
        <v>0</v>
      </c>
      <c r="T349" s="144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45" t="s">
        <v>241</v>
      </c>
      <c r="AT349" s="145" t="s">
        <v>122</v>
      </c>
      <c r="AU349" s="145" t="s">
        <v>78</v>
      </c>
      <c r="AY349" s="17" t="s">
        <v>120</v>
      </c>
      <c r="BE349" s="146">
        <f>IF(N349="základní",J349,0)</f>
        <v>0</v>
      </c>
      <c r="BF349" s="146">
        <f>IF(N349="snížená",J349,0)</f>
        <v>0</v>
      </c>
      <c r="BG349" s="146">
        <f>IF(N349="zákl. přenesená",J349,0)</f>
        <v>0</v>
      </c>
      <c r="BH349" s="146">
        <f>IF(N349="sníž. přenesená",J349,0)</f>
        <v>0</v>
      </c>
      <c r="BI349" s="146">
        <f>IF(N349="nulová",J349,0)</f>
        <v>0</v>
      </c>
      <c r="BJ349" s="17" t="s">
        <v>76</v>
      </c>
      <c r="BK349" s="146">
        <f>ROUND(I349*H349,2)</f>
        <v>0</v>
      </c>
      <c r="BL349" s="17" t="s">
        <v>241</v>
      </c>
      <c r="BM349" s="145" t="s">
        <v>495</v>
      </c>
    </row>
    <row r="350" spans="1:47" s="2" customFormat="1" ht="27">
      <c r="A350" s="29"/>
      <c r="B350" s="30"/>
      <c r="C350" s="29"/>
      <c r="D350" s="147" t="s">
        <v>129</v>
      </c>
      <c r="E350" s="29"/>
      <c r="F350" s="148" t="s">
        <v>496</v>
      </c>
      <c r="G350" s="29"/>
      <c r="H350" s="29"/>
      <c r="I350" s="29"/>
      <c r="J350" s="29"/>
      <c r="K350" s="29"/>
      <c r="L350" s="30"/>
      <c r="M350" s="149"/>
      <c r="N350" s="150"/>
      <c r="O350" s="50"/>
      <c r="P350" s="50"/>
      <c r="Q350" s="50"/>
      <c r="R350" s="50"/>
      <c r="S350" s="50"/>
      <c r="T350" s="51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T350" s="17" t="s">
        <v>129</v>
      </c>
      <c r="AU350" s="17" t="s">
        <v>78</v>
      </c>
    </row>
    <row r="351" spans="1:47" s="2" customFormat="1" ht="10">
      <c r="A351" s="29"/>
      <c r="B351" s="30"/>
      <c r="C351" s="29"/>
      <c r="D351" s="151" t="s">
        <v>131</v>
      </c>
      <c r="E351" s="29"/>
      <c r="F351" s="152" t="s">
        <v>497</v>
      </c>
      <c r="G351" s="29"/>
      <c r="H351" s="29"/>
      <c r="I351" s="29"/>
      <c r="J351" s="29"/>
      <c r="K351" s="29"/>
      <c r="L351" s="30"/>
      <c r="M351" s="149"/>
      <c r="N351" s="150"/>
      <c r="O351" s="50"/>
      <c r="P351" s="50"/>
      <c r="Q351" s="50"/>
      <c r="R351" s="50"/>
      <c r="S351" s="50"/>
      <c r="T351" s="51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T351" s="17" t="s">
        <v>131</v>
      </c>
      <c r="AU351" s="17" t="s">
        <v>78</v>
      </c>
    </row>
    <row r="352" spans="2:63" s="12" customFormat="1" ht="22.75" customHeight="1">
      <c r="B352" s="122"/>
      <c r="D352" s="123" t="s">
        <v>67</v>
      </c>
      <c r="E352" s="132" t="s">
        <v>498</v>
      </c>
      <c r="F352" s="132" t="s">
        <v>499</v>
      </c>
      <c r="J352" s="133">
        <f>BK352</f>
        <v>0</v>
      </c>
      <c r="L352" s="122"/>
      <c r="M352" s="126"/>
      <c r="N352" s="127"/>
      <c r="O352" s="127"/>
      <c r="P352" s="128">
        <f>SUM(P353:P357)</f>
        <v>5.89069</v>
      </c>
      <c r="Q352" s="127"/>
      <c r="R352" s="128">
        <f>SUM(R353:R357)</f>
        <v>0.0078195</v>
      </c>
      <c r="S352" s="127"/>
      <c r="T352" s="129">
        <f>SUM(T353:T357)</f>
        <v>0</v>
      </c>
      <c r="AR352" s="123" t="s">
        <v>78</v>
      </c>
      <c r="AT352" s="130" t="s">
        <v>67</v>
      </c>
      <c r="AU352" s="130" t="s">
        <v>76</v>
      </c>
      <c r="AY352" s="123" t="s">
        <v>120</v>
      </c>
      <c r="BK352" s="131">
        <f>SUM(BK353:BK357)</f>
        <v>0</v>
      </c>
    </row>
    <row r="353" spans="1:65" s="2" customFormat="1" ht="22.25" customHeight="1">
      <c r="A353" s="29"/>
      <c r="B353" s="134"/>
      <c r="C353" s="135" t="s">
        <v>500</v>
      </c>
      <c r="D353" s="135" t="s">
        <v>122</v>
      </c>
      <c r="E353" s="136" t="s">
        <v>501</v>
      </c>
      <c r="F353" s="137" t="s">
        <v>502</v>
      </c>
      <c r="G353" s="138" t="s">
        <v>125</v>
      </c>
      <c r="H353" s="139">
        <v>52.13</v>
      </c>
      <c r="I353" s="308"/>
      <c r="J353" s="140">
        <f>ROUND(I353*H353,2)</f>
        <v>0</v>
      </c>
      <c r="K353" s="137" t="s">
        <v>126</v>
      </c>
      <c r="L353" s="30"/>
      <c r="M353" s="141" t="s">
        <v>3</v>
      </c>
      <c r="N353" s="142" t="s">
        <v>39</v>
      </c>
      <c r="O353" s="143">
        <v>0.113</v>
      </c>
      <c r="P353" s="143">
        <f>O353*H353</f>
        <v>5.89069</v>
      </c>
      <c r="Q353" s="143">
        <v>0.00015</v>
      </c>
      <c r="R353" s="143">
        <f>Q353*H353</f>
        <v>0.0078195</v>
      </c>
      <c r="S353" s="143">
        <v>0</v>
      </c>
      <c r="T353" s="144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45" t="s">
        <v>241</v>
      </c>
      <c r="AT353" s="145" t="s">
        <v>122</v>
      </c>
      <c r="AU353" s="145" t="s">
        <v>78</v>
      </c>
      <c r="AY353" s="17" t="s">
        <v>120</v>
      </c>
      <c r="BE353" s="146">
        <f>IF(N353="základní",J353,0)</f>
        <v>0</v>
      </c>
      <c r="BF353" s="146">
        <f>IF(N353="snížená",J353,0)</f>
        <v>0</v>
      </c>
      <c r="BG353" s="146">
        <f>IF(N353="zákl. přenesená",J353,0)</f>
        <v>0</v>
      </c>
      <c r="BH353" s="146">
        <f>IF(N353="sníž. přenesená",J353,0)</f>
        <v>0</v>
      </c>
      <c r="BI353" s="146">
        <f>IF(N353="nulová",J353,0)</f>
        <v>0</v>
      </c>
      <c r="BJ353" s="17" t="s">
        <v>76</v>
      </c>
      <c r="BK353" s="146">
        <f>ROUND(I353*H353,2)</f>
        <v>0</v>
      </c>
      <c r="BL353" s="17" t="s">
        <v>241</v>
      </c>
      <c r="BM353" s="145" t="s">
        <v>503</v>
      </c>
    </row>
    <row r="354" spans="1:47" s="2" customFormat="1" ht="27">
      <c r="A354" s="29"/>
      <c r="B354" s="30"/>
      <c r="C354" s="29"/>
      <c r="D354" s="147" t="s">
        <v>129</v>
      </c>
      <c r="E354" s="29"/>
      <c r="F354" s="148" t="s">
        <v>504</v>
      </c>
      <c r="G354" s="29"/>
      <c r="H354" s="29"/>
      <c r="I354" s="29"/>
      <c r="J354" s="29"/>
      <c r="K354" s="29"/>
      <c r="L354" s="30"/>
      <c r="M354" s="149"/>
      <c r="N354" s="150"/>
      <c r="O354" s="50"/>
      <c r="P354" s="50"/>
      <c r="Q354" s="50"/>
      <c r="R354" s="50"/>
      <c r="S354" s="50"/>
      <c r="T354" s="51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T354" s="17" t="s">
        <v>129</v>
      </c>
      <c r="AU354" s="17" t="s">
        <v>78</v>
      </c>
    </row>
    <row r="355" spans="1:47" s="2" customFormat="1" ht="10">
      <c r="A355" s="29"/>
      <c r="B355" s="30"/>
      <c r="C355" s="29"/>
      <c r="D355" s="151" t="s">
        <v>131</v>
      </c>
      <c r="E355" s="29"/>
      <c r="F355" s="152" t="s">
        <v>505</v>
      </c>
      <c r="G355" s="29"/>
      <c r="H355" s="29"/>
      <c r="I355" s="29"/>
      <c r="J355" s="29"/>
      <c r="K355" s="29"/>
      <c r="L355" s="30"/>
      <c r="M355" s="149"/>
      <c r="N355" s="150"/>
      <c r="O355" s="50"/>
      <c r="P355" s="50"/>
      <c r="Q355" s="50"/>
      <c r="R355" s="50"/>
      <c r="S355" s="50"/>
      <c r="T355" s="51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T355" s="17" t="s">
        <v>131</v>
      </c>
      <c r="AU355" s="17" t="s">
        <v>78</v>
      </c>
    </row>
    <row r="356" spans="2:51" s="13" customFormat="1" ht="10">
      <c r="B356" s="153"/>
      <c r="D356" s="147" t="s">
        <v>133</v>
      </c>
      <c r="E356" s="154" t="s">
        <v>3</v>
      </c>
      <c r="F356" s="155" t="s">
        <v>219</v>
      </c>
      <c r="H356" s="154" t="s">
        <v>3</v>
      </c>
      <c r="L356" s="153"/>
      <c r="M356" s="156"/>
      <c r="N356" s="157"/>
      <c r="O356" s="157"/>
      <c r="P356" s="157"/>
      <c r="Q356" s="157"/>
      <c r="R356" s="157"/>
      <c r="S356" s="157"/>
      <c r="T356" s="158"/>
      <c r="AT356" s="154" t="s">
        <v>133</v>
      </c>
      <c r="AU356" s="154" t="s">
        <v>78</v>
      </c>
      <c r="AV356" s="13" t="s">
        <v>76</v>
      </c>
      <c r="AW356" s="13" t="s">
        <v>30</v>
      </c>
      <c r="AX356" s="13" t="s">
        <v>68</v>
      </c>
      <c r="AY356" s="154" t="s">
        <v>120</v>
      </c>
    </row>
    <row r="357" spans="2:51" s="14" customFormat="1" ht="10">
      <c r="B357" s="159"/>
      <c r="D357" s="147" t="s">
        <v>133</v>
      </c>
      <c r="E357" s="160" t="s">
        <v>3</v>
      </c>
      <c r="F357" s="161" t="s">
        <v>506</v>
      </c>
      <c r="H357" s="162">
        <v>52.13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133</v>
      </c>
      <c r="AU357" s="160" t="s">
        <v>78</v>
      </c>
      <c r="AV357" s="14" t="s">
        <v>78</v>
      </c>
      <c r="AW357" s="14" t="s">
        <v>30</v>
      </c>
      <c r="AX357" s="14" t="s">
        <v>68</v>
      </c>
      <c r="AY357" s="160" t="s">
        <v>120</v>
      </c>
    </row>
    <row r="358" spans="2:63" s="12" customFormat="1" ht="25.9" customHeight="1">
      <c r="B358" s="122"/>
      <c r="D358" s="123" t="s">
        <v>67</v>
      </c>
      <c r="E358" s="124" t="s">
        <v>507</v>
      </c>
      <c r="F358" s="124" t="s">
        <v>508</v>
      </c>
      <c r="J358" s="125">
        <f>BK358</f>
        <v>0</v>
      </c>
      <c r="L358" s="122"/>
      <c r="M358" s="126"/>
      <c r="N358" s="127"/>
      <c r="O358" s="127"/>
      <c r="P358" s="128">
        <f>SUM(P359:P363)</f>
        <v>2</v>
      </c>
      <c r="Q358" s="127"/>
      <c r="R358" s="128">
        <f>SUM(R359:R363)</f>
        <v>0</v>
      </c>
      <c r="S358" s="127"/>
      <c r="T358" s="129">
        <f>SUM(T359:T363)</f>
        <v>0</v>
      </c>
      <c r="AR358" s="123" t="s">
        <v>127</v>
      </c>
      <c r="AT358" s="130" t="s">
        <v>67</v>
      </c>
      <c r="AU358" s="130" t="s">
        <v>68</v>
      </c>
      <c r="AY358" s="123" t="s">
        <v>120</v>
      </c>
      <c r="BK358" s="131">
        <f>SUM(BK359:BK363)</f>
        <v>0</v>
      </c>
    </row>
    <row r="359" spans="1:65" s="2" customFormat="1" ht="14.4" customHeight="1">
      <c r="A359" s="29"/>
      <c r="B359" s="134"/>
      <c r="C359" s="135" t="s">
        <v>509</v>
      </c>
      <c r="D359" s="135" t="s">
        <v>122</v>
      </c>
      <c r="E359" s="136" t="s">
        <v>510</v>
      </c>
      <c r="F359" s="137" t="s">
        <v>511</v>
      </c>
      <c r="G359" s="138" t="s">
        <v>512</v>
      </c>
      <c r="H359" s="139">
        <v>2</v>
      </c>
      <c r="I359" s="308"/>
      <c r="J359" s="140">
        <f>ROUND(I359*H359,2)</f>
        <v>0</v>
      </c>
      <c r="K359" s="137" t="s">
        <v>126</v>
      </c>
      <c r="L359" s="30"/>
      <c r="M359" s="141" t="s">
        <v>3</v>
      </c>
      <c r="N359" s="142" t="s">
        <v>39</v>
      </c>
      <c r="O359" s="143">
        <v>1</v>
      </c>
      <c r="P359" s="143">
        <f>O359*H359</f>
        <v>2</v>
      </c>
      <c r="Q359" s="143">
        <v>0</v>
      </c>
      <c r="R359" s="143">
        <f>Q359*H359</f>
        <v>0</v>
      </c>
      <c r="S359" s="143">
        <v>0</v>
      </c>
      <c r="T359" s="144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45" t="s">
        <v>513</v>
      </c>
      <c r="AT359" s="145" t="s">
        <v>122</v>
      </c>
      <c r="AU359" s="145" t="s">
        <v>76</v>
      </c>
      <c r="AY359" s="17" t="s">
        <v>120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7" t="s">
        <v>76</v>
      </c>
      <c r="BK359" s="146">
        <f>ROUND(I359*H359,2)</f>
        <v>0</v>
      </c>
      <c r="BL359" s="17" t="s">
        <v>513</v>
      </c>
      <c r="BM359" s="145" t="s">
        <v>514</v>
      </c>
    </row>
    <row r="360" spans="1:47" s="2" customFormat="1" ht="18">
      <c r="A360" s="29"/>
      <c r="B360" s="30"/>
      <c r="C360" s="29"/>
      <c r="D360" s="147" t="s">
        <v>129</v>
      </c>
      <c r="E360" s="29"/>
      <c r="F360" s="148" t="s">
        <v>515</v>
      </c>
      <c r="G360" s="29"/>
      <c r="H360" s="29"/>
      <c r="I360" s="29"/>
      <c r="J360" s="29"/>
      <c r="K360" s="29"/>
      <c r="L360" s="30"/>
      <c r="M360" s="149"/>
      <c r="N360" s="150"/>
      <c r="O360" s="50"/>
      <c r="P360" s="50"/>
      <c r="Q360" s="50"/>
      <c r="R360" s="50"/>
      <c r="S360" s="50"/>
      <c r="T360" s="51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T360" s="17" t="s">
        <v>129</v>
      </c>
      <c r="AU360" s="17" t="s">
        <v>76</v>
      </c>
    </row>
    <row r="361" spans="1:47" s="2" customFormat="1" ht="10">
      <c r="A361" s="29"/>
      <c r="B361" s="30"/>
      <c r="C361" s="29"/>
      <c r="D361" s="151" t="s">
        <v>131</v>
      </c>
      <c r="E361" s="29"/>
      <c r="F361" s="152" t="s">
        <v>516</v>
      </c>
      <c r="G361" s="29"/>
      <c r="H361" s="29"/>
      <c r="I361" s="29"/>
      <c r="J361" s="29"/>
      <c r="K361" s="29"/>
      <c r="L361" s="30"/>
      <c r="M361" s="149"/>
      <c r="N361" s="150"/>
      <c r="O361" s="50"/>
      <c r="P361" s="50"/>
      <c r="Q361" s="50"/>
      <c r="R361" s="50"/>
      <c r="S361" s="50"/>
      <c r="T361" s="51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131</v>
      </c>
      <c r="AU361" s="17" t="s">
        <v>76</v>
      </c>
    </row>
    <row r="362" spans="2:51" s="13" customFormat="1" ht="10">
      <c r="B362" s="153"/>
      <c r="D362" s="147" t="s">
        <v>133</v>
      </c>
      <c r="E362" s="154" t="s">
        <v>3</v>
      </c>
      <c r="F362" s="155" t="s">
        <v>517</v>
      </c>
      <c r="H362" s="154" t="s">
        <v>3</v>
      </c>
      <c r="L362" s="153"/>
      <c r="M362" s="156"/>
      <c r="N362" s="157"/>
      <c r="O362" s="157"/>
      <c r="P362" s="157"/>
      <c r="Q362" s="157"/>
      <c r="R362" s="157"/>
      <c r="S362" s="157"/>
      <c r="T362" s="158"/>
      <c r="AT362" s="154" t="s">
        <v>133</v>
      </c>
      <c r="AU362" s="154" t="s">
        <v>76</v>
      </c>
      <c r="AV362" s="13" t="s">
        <v>76</v>
      </c>
      <c r="AW362" s="13" t="s">
        <v>30</v>
      </c>
      <c r="AX362" s="13" t="s">
        <v>68</v>
      </c>
      <c r="AY362" s="154" t="s">
        <v>120</v>
      </c>
    </row>
    <row r="363" spans="2:51" s="14" customFormat="1" ht="10">
      <c r="B363" s="159"/>
      <c r="D363" s="147" t="s">
        <v>133</v>
      </c>
      <c r="E363" s="160" t="s">
        <v>3</v>
      </c>
      <c r="F363" s="161" t="s">
        <v>78</v>
      </c>
      <c r="H363" s="162">
        <v>2</v>
      </c>
      <c r="L363" s="159"/>
      <c r="M363" s="176"/>
      <c r="N363" s="177"/>
      <c r="O363" s="177"/>
      <c r="P363" s="177"/>
      <c r="Q363" s="177"/>
      <c r="R363" s="177"/>
      <c r="S363" s="177"/>
      <c r="T363" s="178"/>
      <c r="AT363" s="160" t="s">
        <v>133</v>
      </c>
      <c r="AU363" s="160" t="s">
        <v>76</v>
      </c>
      <c r="AV363" s="14" t="s">
        <v>78</v>
      </c>
      <c r="AW363" s="14" t="s">
        <v>30</v>
      </c>
      <c r="AX363" s="14" t="s">
        <v>68</v>
      </c>
      <c r="AY363" s="160" t="s">
        <v>120</v>
      </c>
    </row>
    <row r="364" spans="1:31" s="2" customFormat="1" ht="7" customHeight="1">
      <c r="A364" s="29"/>
      <c r="B364" s="39"/>
      <c r="C364" s="40"/>
      <c r="D364" s="40"/>
      <c r="E364" s="40"/>
      <c r="F364" s="40"/>
      <c r="G364" s="40"/>
      <c r="H364" s="40"/>
      <c r="I364" s="40"/>
      <c r="J364" s="40"/>
      <c r="K364" s="40"/>
      <c r="L364" s="30"/>
      <c r="M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</row>
  </sheetData>
  <autoFilter ref="C94:K363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3_01/113106123"/>
    <hyperlink ref="F105" r:id="rId2" display="https://podminky.urs.cz/item/CS_URS_2023_01/111251201"/>
    <hyperlink ref="F110" r:id="rId3" display="https://podminky.urs.cz/item/CS_URS_2023_01/112155311"/>
    <hyperlink ref="F115" r:id="rId4" display="https://podminky.urs.cz/item/CS_URS_2023_01/122251101"/>
    <hyperlink ref="F120" r:id="rId5" display="https://podminky.urs.cz/item/CS_URS_2023_01/162751115"/>
    <hyperlink ref="F123" r:id="rId6" display="https://podminky.urs.cz/item/CS_URS_2023_01/171251101"/>
    <hyperlink ref="F126" r:id="rId7" display="https://podminky.urs.cz/item/CS_URS_2023_01/171201231"/>
    <hyperlink ref="F130" r:id="rId8" display="https://podminky.urs.cz/item/CS_URS_2023_01/182151111"/>
    <hyperlink ref="F136" r:id="rId9" display="https://podminky.urs.cz/item/CS_URS_2023_01/348171320"/>
    <hyperlink ref="F159" r:id="rId10" display="https://podminky.urs.cz/item/CS_URS_2023_01/413351191"/>
    <hyperlink ref="F164" r:id="rId11" display="https://podminky.urs.cz/item/CS_URS_2023_01/417351115"/>
    <hyperlink ref="F171" r:id="rId12" display="https://podminky.urs.cz/item/CS_URS_2023_01/417351116"/>
    <hyperlink ref="F174" r:id="rId13" display="https://podminky.urs.cz/item/CS_URS_2023_01/417361821"/>
    <hyperlink ref="F180" r:id="rId14" display="https://podminky.urs.cz/item/CS_URS_2023_01/596211110"/>
    <hyperlink ref="F186" r:id="rId15" display="https://podminky.urs.cz/item/CS_URS_2023_01/622631011"/>
    <hyperlink ref="F191" r:id="rId16" display="https://podminky.urs.cz/item/CS_URS_2023_01/632451024"/>
    <hyperlink ref="F196" r:id="rId17" display="https://podminky.urs.cz/item/CS_URS_2023_01/634661111"/>
    <hyperlink ref="F202" r:id="rId18" display="https://podminky.urs.cz/item/CS_URS_2023_01/634911113"/>
    <hyperlink ref="F209" r:id="rId19" display="https://podminky.urs.cz/item/CS_URS_2023_01/919121112"/>
    <hyperlink ref="F214" r:id="rId20" display="https://podminky.urs.cz/item/CS_URS_2023_01/938902322"/>
    <hyperlink ref="F219" r:id="rId21" display="https://podminky.urs.cz/item/CS_URS_2023_01/953961215"/>
    <hyperlink ref="F226" r:id="rId22" display="https://podminky.urs.cz/item/CS_URS_2023_01/953965141"/>
    <hyperlink ref="F232" r:id="rId23" display="https://podminky.urs.cz/item/CS_URS_2023_01/985221111"/>
    <hyperlink ref="F242" r:id="rId24" display="https://podminky.urs.cz/item/CS_URS_2023_01/962022491"/>
    <hyperlink ref="F248" r:id="rId25" display="https://podminky.urs.cz/item/CS_URS_2023_01/965045113"/>
    <hyperlink ref="F257" r:id="rId26" display="https://podminky.urs.cz/item/CS_URS_2023_01/966052121"/>
    <hyperlink ref="F263" r:id="rId27" display="https://podminky.urs.cz/item/CS_URS_2023_01/966072811"/>
    <hyperlink ref="F268" r:id="rId28" display="https://podminky.urs.cz/item/CS_URS_2023_01/966072811"/>
    <hyperlink ref="F273" r:id="rId29" display="https://podminky.urs.cz/item/CS_URS_2023_01/979054451"/>
    <hyperlink ref="F279" r:id="rId30" display="https://podminky.urs.cz/item/CS_URS_2023_01/997221551"/>
    <hyperlink ref="F284" r:id="rId31" display="https://podminky.urs.cz/item/CS_URS_2023_01/997221559"/>
    <hyperlink ref="F289" r:id="rId32" display="https://podminky.urs.cz/item/CS_URS_2023_01/997221873"/>
    <hyperlink ref="F293" r:id="rId33" display="https://podminky.urs.cz/item/CS_URS_2023_01/997221561"/>
    <hyperlink ref="F298" r:id="rId34" display="https://podminky.urs.cz/item/CS_URS_2023_01/997221569"/>
    <hyperlink ref="F308" r:id="rId35" display="https://podminky.urs.cz/item/CS_URS_2023_01/997221561"/>
    <hyperlink ref="F312" r:id="rId36" display="https://podminky.urs.cz/item/CS_URS_2023_01/997221569"/>
    <hyperlink ref="F316" r:id="rId37" display="https://podminky.urs.cz/item/CS_URS_2023_01/997221861"/>
    <hyperlink ref="F322" r:id="rId38" display="https://podminky.urs.cz/item/CS_URS_2023_01/998232110"/>
    <hyperlink ref="F327" r:id="rId39" display="https://podminky.urs.cz/item/CS_URS_2023_01/711191101"/>
    <hyperlink ref="F339" r:id="rId40" display="https://podminky.urs.cz/item/CS_URS_2023_01/998711101"/>
    <hyperlink ref="F343" r:id="rId41" display="https://podminky.urs.cz/item/CS_URS_2023_01/721910941"/>
    <hyperlink ref="F351" r:id="rId42" display="https://podminky.urs.cz/item/CS_URS_2023_01/998721101"/>
    <hyperlink ref="F355" r:id="rId43" display="https://podminky.urs.cz/item/CS_URS_2023_01/783826675"/>
    <hyperlink ref="F361" r:id="rId44" display="https://podminky.urs.cz/item/CS_URS_2023_01/HZS21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23"/>
  <sheetViews>
    <sheetView showGridLines="0" workbookViewId="0" topLeftCell="A19">
      <selection activeCell="J129" sqref="J129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>
      <c r="A1" s="85"/>
    </row>
    <row r="2" spans="12:46" s="1" customFormat="1" ht="37" customHeight="1">
      <c r="L2" s="296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81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s="1" customFormat="1" ht="25" customHeight="1">
      <c r="B4" s="20"/>
      <c r="D4" s="21" t="s">
        <v>82</v>
      </c>
      <c r="L4" s="20"/>
      <c r="M4" s="86" t="s">
        <v>11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6" t="s">
        <v>15</v>
      </c>
      <c r="L6" s="20"/>
    </row>
    <row r="7" spans="2:12" s="1" customFormat="1" ht="27" customHeight="1">
      <c r="B7" s="20"/>
      <c r="E7" s="297" t="str">
        <f>'Rekapitulace stavby'!K6</f>
        <v>K.Vary p.p.č.2730/1, 2711/1 oprava části oplocení areálu Krajské nemocnice - úsek 2 Americká ulice</v>
      </c>
      <c r="F7" s="298"/>
      <c r="G7" s="298"/>
      <c r="H7" s="298"/>
      <c r="L7" s="20"/>
    </row>
    <row r="8" spans="1:31" s="2" customFormat="1" ht="12" customHeight="1">
      <c r="A8" s="29"/>
      <c r="B8" s="30"/>
      <c r="C8" s="29"/>
      <c r="D8" s="26" t="s">
        <v>83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5.65" customHeight="1">
      <c r="A9" s="29"/>
      <c r="B9" s="30"/>
      <c r="C9" s="29"/>
      <c r="D9" s="29"/>
      <c r="E9" s="278" t="s">
        <v>518</v>
      </c>
      <c r="F9" s="299"/>
      <c r="G9" s="299"/>
      <c r="H9" s="29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 t="str">
        <f>'Rekapitulace stavby'!AN8</f>
        <v>14. 4. 2023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3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3</v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64" t="str">
        <f>'Rekapitulace stavby'!E14</f>
        <v xml:space="preserve"> </v>
      </c>
      <c r="F18" s="264"/>
      <c r="G18" s="264"/>
      <c r="H18" s="264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3</v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3</v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72" customHeight="1">
      <c r="A27" s="88"/>
      <c r="B27" s="89"/>
      <c r="C27" s="88"/>
      <c r="D27" s="88"/>
      <c r="E27" s="267" t="s">
        <v>33</v>
      </c>
      <c r="F27" s="267"/>
      <c r="G27" s="267"/>
      <c r="H27" s="26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1" t="s">
        <v>34</v>
      </c>
      <c r="E30" s="29"/>
      <c r="F30" s="29"/>
      <c r="G30" s="29"/>
      <c r="H30" s="29"/>
      <c r="I30" s="29"/>
      <c r="J30" s="63">
        <f>ROUND(J85,2)</f>
        <v>0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2" t="s">
        <v>38</v>
      </c>
      <c r="E33" s="26" t="s">
        <v>39</v>
      </c>
      <c r="F33" s="93">
        <f>ROUND((SUM(BE85:BE122)),2)</f>
        <v>0</v>
      </c>
      <c r="G33" s="29"/>
      <c r="H33" s="29"/>
      <c r="I33" s="94">
        <v>0.21</v>
      </c>
      <c r="J33" s="93">
        <f>ROUND(((SUM(BE85:BE122))*I33),2)</f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6" t="s">
        <v>40</v>
      </c>
      <c r="F34" s="93">
        <f>ROUND((SUM(BF85:BF122)),2)</f>
        <v>0</v>
      </c>
      <c r="G34" s="29"/>
      <c r="H34" s="29"/>
      <c r="I34" s="94">
        <v>0.15</v>
      </c>
      <c r="J34" s="93">
        <f>ROUND(((SUM(BF85:BF122))*I34),2)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6" t="s">
        <v>41</v>
      </c>
      <c r="F35" s="93">
        <f>ROUND((SUM(BG85:BG122)),2)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6" t="s">
        <v>42</v>
      </c>
      <c r="F36" s="93">
        <f>ROUND((SUM(BH85:BH122)),2)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26" t="s">
        <v>43</v>
      </c>
      <c r="F37" s="93">
        <f>ROUND((SUM(BI85:BI122)),2)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95"/>
      <c r="D39" s="96" t="s">
        <v>44</v>
      </c>
      <c r="E39" s="52"/>
      <c r="F39" s="52"/>
      <c r="G39" s="97" t="s">
        <v>45</v>
      </c>
      <c r="H39" s="98" t="s">
        <v>46</v>
      </c>
      <c r="I39" s="52"/>
      <c r="J39" s="99">
        <f>SUM(J30:J37)</f>
        <v>0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85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27" customHeight="1">
      <c r="A48" s="29"/>
      <c r="B48" s="30"/>
      <c r="C48" s="29"/>
      <c r="D48" s="29"/>
      <c r="E48" s="297" t="str">
        <f>E7</f>
        <v>K.Vary p.p.č.2730/1, 2711/1 oprava části oplocení areálu Krajské nemocnice - úsek 2 Americká ulice</v>
      </c>
      <c r="F48" s="298"/>
      <c r="G48" s="298"/>
      <c r="H48" s="29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29"/>
      <c r="B49" s="30"/>
      <c r="C49" s="26" t="s">
        <v>83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65" customHeight="1">
      <c r="A50" s="29"/>
      <c r="B50" s="30"/>
      <c r="C50" s="29"/>
      <c r="D50" s="29"/>
      <c r="E50" s="278" t="str">
        <f>E9</f>
        <v>VON - Vedlejší a ostatní náklady</v>
      </c>
      <c r="F50" s="299"/>
      <c r="G50" s="299"/>
      <c r="H50" s="29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2" customHeight="1">
      <c r="A52" s="29"/>
      <c r="B52" s="30"/>
      <c r="C52" s="26" t="s">
        <v>18</v>
      </c>
      <c r="D52" s="29"/>
      <c r="E52" s="29"/>
      <c r="F52" s="24" t="str">
        <f>F12</f>
        <v>Karlovy Vary</v>
      </c>
      <c r="G52" s="29"/>
      <c r="H52" s="29"/>
      <c r="I52" s="26" t="s">
        <v>20</v>
      </c>
      <c r="J52" s="47" t="str">
        <f>IF(J12="","",J12)</f>
        <v>14. 4. 2023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65" customHeight="1">
      <c r="A54" s="29"/>
      <c r="B54" s="30"/>
      <c r="C54" s="26" t="s">
        <v>22</v>
      </c>
      <c r="D54" s="29"/>
      <c r="E54" s="29"/>
      <c r="F54" s="24" t="str">
        <f>E15</f>
        <v>Karlovarská krajská nemocnice a.s. K.Vary</v>
      </c>
      <c r="G54" s="29"/>
      <c r="H54" s="29"/>
      <c r="I54" s="26" t="s">
        <v>28</v>
      </c>
      <c r="J54" s="27" t="str">
        <f>E21</f>
        <v>Ing. Miloš Trnka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15.6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31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29.25" customHeight="1">
      <c r="A57" s="29"/>
      <c r="B57" s="30"/>
      <c r="C57" s="101" t="s">
        <v>86</v>
      </c>
      <c r="D57" s="95"/>
      <c r="E57" s="95"/>
      <c r="F57" s="95"/>
      <c r="G57" s="95"/>
      <c r="H57" s="95"/>
      <c r="I57" s="95"/>
      <c r="J57" s="102" t="s">
        <v>87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75" customHeight="1">
      <c r="A59" s="29"/>
      <c r="B59" s="30"/>
      <c r="C59" s="103" t="s">
        <v>66</v>
      </c>
      <c r="D59" s="29"/>
      <c r="E59" s="29"/>
      <c r="F59" s="29"/>
      <c r="G59" s="29"/>
      <c r="H59" s="29"/>
      <c r="I59" s="29"/>
      <c r="J59" s="63">
        <f>J85</f>
        <v>0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88</v>
      </c>
    </row>
    <row r="60" spans="2:12" s="9" customFormat="1" ht="25" customHeight="1">
      <c r="B60" s="104"/>
      <c r="D60" s="105" t="s">
        <v>519</v>
      </c>
      <c r="E60" s="106"/>
      <c r="F60" s="106"/>
      <c r="G60" s="106"/>
      <c r="H60" s="106"/>
      <c r="I60" s="106"/>
      <c r="J60" s="107">
        <f>J86</f>
        <v>0</v>
      </c>
      <c r="L60" s="104"/>
    </row>
    <row r="61" spans="2:12" s="10" customFormat="1" ht="19.9" customHeight="1">
      <c r="B61" s="108"/>
      <c r="D61" s="109" t="s">
        <v>520</v>
      </c>
      <c r="E61" s="110"/>
      <c r="F61" s="110"/>
      <c r="G61" s="110"/>
      <c r="H61" s="110"/>
      <c r="I61" s="110"/>
      <c r="J61" s="111">
        <f>J87</f>
        <v>0</v>
      </c>
      <c r="L61" s="108"/>
    </row>
    <row r="62" spans="2:12" s="10" customFormat="1" ht="19.9" customHeight="1">
      <c r="B62" s="108"/>
      <c r="D62" s="109" t="s">
        <v>521</v>
      </c>
      <c r="E62" s="110"/>
      <c r="F62" s="110"/>
      <c r="G62" s="110"/>
      <c r="H62" s="110"/>
      <c r="I62" s="110"/>
      <c r="J62" s="111">
        <f>J97</f>
        <v>0</v>
      </c>
      <c r="L62" s="108"/>
    </row>
    <row r="63" spans="2:12" s="10" customFormat="1" ht="19.9" customHeight="1">
      <c r="B63" s="108"/>
      <c r="D63" s="109" t="s">
        <v>522</v>
      </c>
      <c r="E63" s="110"/>
      <c r="F63" s="110"/>
      <c r="G63" s="110"/>
      <c r="H63" s="110"/>
      <c r="I63" s="110"/>
      <c r="J63" s="111">
        <f>J105</f>
        <v>0</v>
      </c>
      <c r="L63" s="108"/>
    </row>
    <row r="64" spans="2:12" s="10" customFormat="1" ht="19.9" customHeight="1">
      <c r="B64" s="108"/>
      <c r="D64" s="109" t="s">
        <v>523</v>
      </c>
      <c r="E64" s="110"/>
      <c r="F64" s="110"/>
      <c r="G64" s="110"/>
      <c r="H64" s="110"/>
      <c r="I64" s="110"/>
      <c r="J64" s="111">
        <f>J115</f>
        <v>0</v>
      </c>
      <c r="L64" s="108"/>
    </row>
    <row r="65" spans="2:12" s="10" customFormat="1" ht="19.9" customHeight="1">
      <c r="B65" s="108"/>
      <c r="D65" s="109" t="s">
        <v>524</v>
      </c>
      <c r="E65" s="110"/>
      <c r="F65" s="110"/>
      <c r="G65" s="110"/>
      <c r="H65" s="110"/>
      <c r="I65" s="110"/>
      <c r="J65" s="111">
        <f>J119</f>
        <v>0</v>
      </c>
      <c r="L65" s="108"/>
    </row>
    <row r="66" spans="1:31" s="2" customFormat="1" ht="21.75" customHeight="1">
      <c r="A66" s="29"/>
      <c r="B66" s="30"/>
      <c r="C66" s="29"/>
      <c r="D66" s="29"/>
      <c r="E66" s="29"/>
      <c r="F66" s="29"/>
      <c r="G66" s="29"/>
      <c r="H66" s="29"/>
      <c r="I66" s="29"/>
      <c r="J66" s="29"/>
      <c r="K66" s="29"/>
      <c r="L66" s="8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1" s="2" customFormat="1" ht="7" customHeight="1">
      <c r="A67" s="2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87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71" spans="1:31" s="2" customFormat="1" ht="7" customHeight="1">
      <c r="A71" s="29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25" customHeight="1">
      <c r="A72" s="29"/>
      <c r="B72" s="30"/>
      <c r="C72" s="21" t="s">
        <v>105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7" customHeight="1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2" customHeight="1">
      <c r="A74" s="29"/>
      <c r="B74" s="30"/>
      <c r="C74" s="26" t="s">
        <v>15</v>
      </c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27" customHeight="1">
      <c r="A75" s="29"/>
      <c r="B75" s="30"/>
      <c r="C75" s="29"/>
      <c r="D75" s="29"/>
      <c r="E75" s="297" t="str">
        <f>E7</f>
        <v>K.Vary p.p.č.2730/1, 2711/1 oprava části oplocení areálu Krajské nemocnice - úsek 2 Americká ulice</v>
      </c>
      <c r="F75" s="298"/>
      <c r="G75" s="298"/>
      <c r="H75" s="298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12" customHeight="1">
      <c r="A76" s="29"/>
      <c r="B76" s="30"/>
      <c r="C76" s="26" t="s">
        <v>83</v>
      </c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5.65" customHeight="1">
      <c r="A77" s="29"/>
      <c r="B77" s="30"/>
      <c r="C77" s="29"/>
      <c r="D77" s="29"/>
      <c r="E77" s="278" t="str">
        <f>E9</f>
        <v>VON - Vedlejší a ostatní náklady</v>
      </c>
      <c r="F77" s="299"/>
      <c r="G77" s="299"/>
      <c r="H77" s="299"/>
      <c r="I77" s="29"/>
      <c r="J77" s="29"/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" customHeight="1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2" customHeight="1">
      <c r="A79" s="29"/>
      <c r="B79" s="30"/>
      <c r="C79" s="26" t="s">
        <v>18</v>
      </c>
      <c r="D79" s="29"/>
      <c r="E79" s="29"/>
      <c r="F79" s="24" t="str">
        <f>F12</f>
        <v>Karlovy Vary</v>
      </c>
      <c r="G79" s="29"/>
      <c r="H79" s="29"/>
      <c r="I79" s="26" t="s">
        <v>20</v>
      </c>
      <c r="J79" s="47" t="str">
        <f>IF(J12="","",J12)</f>
        <v>14. 4. 2023</v>
      </c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7" customHeight="1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1" s="2" customFormat="1" ht="15.65" customHeight="1">
      <c r="A81" s="29"/>
      <c r="B81" s="30"/>
      <c r="C81" s="26" t="s">
        <v>22</v>
      </c>
      <c r="D81" s="29"/>
      <c r="E81" s="29"/>
      <c r="F81" s="24" t="str">
        <f>E15</f>
        <v>Karlovarská krajská nemocnice a.s. K.Vary</v>
      </c>
      <c r="G81" s="29"/>
      <c r="H81" s="29"/>
      <c r="I81" s="26" t="s">
        <v>28</v>
      </c>
      <c r="J81" s="27" t="str">
        <f>E21</f>
        <v>Ing. Miloš Trnka</v>
      </c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15.65" customHeight="1">
      <c r="A82" s="29"/>
      <c r="B82" s="30"/>
      <c r="C82" s="26" t="s">
        <v>26</v>
      </c>
      <c r="D82" s="29"/>
      <c r="E82" s="29"/>
      <c r="F82" s="24" t="str">
        <f>IF(E18="","",E18)</f>
        <v xml:space="preserve"> </v>
      </c>
      <c r="G82" s="29"/>
      <c r="H82" s="29"/>
      <c r="I82" s="26" t="s">
        <v>31</v>
      </c>
      <c r="J82" s="27" t="str">
        <f>E24</f>
        <v xml:space="preserve"> </v>
      </c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10.2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11" customFormat="1" ht="29.25" customHeight="1">
      <c r="A84" s="112"/>
      <c r="B84" s="113"/>
      <c r="C84" s="114" t="s">
        <v>106</v>
      </c>
      <c r="D84" s="115" t="s">
        <v>53</v>
      </c>
      <c r="E84" s="115" t="s">
        <v>49</v>
      </c>
      <c r="F84" s="115" t="s">
        <v>50</v>
      </c>
      <c r="G84" s="115" t="s">
        <v>107</v>
      </c>
      <c r="H84" s="115" t="s">
        <v>108</v>
      </c>
      <c r="I84" s="115" t="s">
        <v>109</v>
      </c>
      <c r="J84" s="115" t="s">
        <v>87</v>
      </c>
      <c r="K84" s="116" t="s">
        <v>110</v>
      </c>
      <c r="L84" s="117"/>
      <c r="M84" s="54" t="s">
        <v>3</v>
      </c>
      <c r="N84" s="55" t="s">
        <v>38</v>
      </c>
      <c r="O84" s="55" t="s">
        <v>111</v>
      </c>
      <c r="P84" s="55" t="s">
        <v>112</v>
      </c>
      <c r="Q84" s="55" t="s">
        <v>113</v>
      </c>
      <c r="R84" s="55" t="s">
        <v>114</v>
      </c>
      <c r="S84" s="55" t="s">
        <v>115</v>
      </c>
      <c r="T84" s="56" t="s">
        <v>116</v>
      </c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</row>
    <row r="85" spans="1:63" s="2" customFormat="1" ht="22.75" customHeight="1">
      <c r="A85" s="29"/>
      <c r="B85" s="30"/>
      <c r="C85" s="61" t="s">
        <v>117</v>
      </c>
      <c r="D85" s="29"/>
      <c r="E85" s="29"/>
      <c r="F85" s="29"/>
      <c r="G85" s="29"/>
      <c r="H85" s="29"/>
      <c r="I85" s="29"/>
      <c r="J85" s="118">
        <f>BK85</f>
        <v>0</v>
      </c>
      <c r="K85" s="29"/>
      <c r="L85" s="30"/>
      <c r="M85" s="57"/>
      <c r="N85" s="48"/>
      <c r="O85" s="58"/>
      <c r="P85" s="119">
        <f>P86</f>
        <v>0</v>
      </c>
      <c r="Q85" s="58"/>
      <c r="R85" s="119">
        <f>R86</f>
        <v>0</v>
      </c>
      <c r="S85" s="58"/>
      <c r="T85" s="120">
        <f>T86</f>
        <v>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T85" s="17" t="s">
        <v>67</v>
      </c>
      <c r="AU85" s="17" t="s">
        <v>88</v>
      </c>
      <c r="BK85" s="121">
        <f>BK86</f>
        <v>0</v>
      </c>
    </row>
    <row r="86" spans="2:63" s="12" customFormat="1" ht="25.9" customHeight="1">
      <c r="B86" s="122"/>
      <c r="D86" s="123" t="s">
        <v>67</v>
      </c>
      <c r="E86" s="124" t="s">
        <v>525</v>
      </c>
      <c r="F86" s="124" t="s">
        <v>526</v>
      </c>
      <c r="J86" s="125">
        <f>BK86</f>
        <v>0</v>
      </c>
      <c r="L86" s="122"/>
      <c r="M86" s="126"/>
      <c r="N86" s="127"/>
      <c r="O86" s="127"/>
      <c r="P86" s="128">
        <f>P87+P97+P105+P115+P119</f>
        <v>0</v>
      </c>
      <c r="Q86" s="127"/>
      <c r="R86" s="128">
        <f>R87+R97+R105+R115+R119</f>
        <v>0</v>
      </c>
      <c r="S86" s="127"/>
      <c r="T86" s="129">
        <f>T87+T97+T105+T115+T119</f>
        <v>0</v>
      </c>
      <c r="AR86" s="123" t="s">
        <v>157</v>
      </c>
      <c r="AT86" s="130" t="s">
        <v>67</v>
      </c>
      <c r="AU86" s="130" t="s">
        <v>68</v>
      </c>
      <c r="AY86" s="123" t="s">
        <v>120</v>
      </c>
      <c r="BK86" s="131">
        <f>BK87+BK97+BK105+BK115+BK119</f>
        <v>0</v>
      </c>
    </row>
    <row r="87" spans="2:63" s="12" customFormat="1" ht="22.75" customHeight="1">
      <c r="B87" s="122"/>
      <c r="D87" s="123" t="s">
        <v>67</v>
      </c>
      <c r="E87" s="132" t="s">
        <v>527</v>
      </c>
      <c r="F87" s="132" t="s">
        <v>528</v>
      </c>
      <c r="J87" s="133">
        <f>BK87</f>
        <v>0</v>
      </c>
      <c r="L87" s="122"/>
      <c r="M87" s="126"/>
      <c r="N87" s="127"/>
      <c r="O87" s="127"/>
      <c r="P87" s="128">
        <f>SUM(P88:P96)</f>
        <v>0</v>
      </c>
      <c r="Q87" s="127"/>
      <c r="R87" s="128">
        <f>SUM(R88:R96)</f>
        <v>0</v>
      </c>
      <c r="S87" s="127"/>
      <c r="T87" s="129">
        <f>SUM(T88:T96)</f>
        <v>0</v>
      </c>
      <c r="AR87" s="123" t="s">
        <v>157</v>
      </c>
      <c r="AT87" s="130" t="s">
        <v>67</v>
      </c>
      <c r="AU87" s="130" t="s">
        <v>76</v>
      </c>
      <c r="AY87" s="123" t="s">
        <v>120</v>
      </c>
      <c r="BK87" s="131">
        <f>SUM(BK88:BK96)</f>
        <v>0</v>
      </c>
    </row>
    <row r="88" spans="1:65" s="2" customFormat="1" ht="14.4" customHeight="1">
      <c r="A88" s="29"/>
      <c r="B88" s="134"/>
      <c r="C88" s="135" t="s">
        <v>76</v>
      </c>
      <c r="D88" s="135" t="s">
        <v>122</v>
      </c>
      <c r="E88" s="136" t="s">
        <v>529</v>
      </c>
      <c r="F88" s="137" t="s">
        <v>530</v>
      </c>
      <c r="G88" s="138" t="s">
        <v>531</v>
      </c>
      <c r="H88" s="139">
        <v>1</v>
      </c>
      <c r="I88" s="308"/>
      <c r="J88" s="140">
        <f>ROUND(I88*H88,2)</f>
        <v>0</v>
      </c>
      <c r="K88" s="137" t="s">
        <v>126</v>
      </c>
      <c r="L88" s="30"/>
      <c r="M88" s="141" t="s">
        <v>3</v>
      </c>
      <c r="N88" s="142" t="s">
        <v>39</v>
      </c>
      <c r="O88" s="143">
        <v>0</v>
      </c>
      <c r="P88" s="143">
        <f>O88*H88</f>
        <v>0</v>
      </c>
      <c r="Q88" s="143">
        <v>0</v>
      </c>
      <c r="R88" s="143">
        <f>Q88*H88</f>
        <v>0</v>
      </c>
      <c r="S88" s="143">
        <v>0</v>
      </c>
      <c r="T88" s="144">
        <f>S88*H88</f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45" t="s">
        <v>532</v>
      </c>
      <c r="AT88" s="145" t="s">
        <v>122</v>
      </c>
      <c r="AU88" s="145" t="s">
        <v>78</v>
      </c>
      <c r="AY88" s="17" t="s">
        <v>120</v>
      </c>
      <c r="BE88" s="146">
        <f>IF(N88="základní",J88,0)</f>
        <v>0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17" t="s">
        <v>76</v>
      </c>
      <c r="BK88" s="146">
        <f>ROUND(I88*H88,2)</f>
        <v>0</v>
      </c>
      <c r="BL88" s="17" t="s">
        <v>532</v>
      </c>
      <c r="BM88" s="145" t="s">
        <v>533</v>
      </c>
    </row>
    <row r="89" spans="1:47" s="2" customFormat="1" ht="10">
      <c r="A89" s="29"/>
      <c r="B89" s="30"/>
      <c r="C89" s="29"/>
      <c r="D89" s="147" t="s">
        <v>129</v>
      </c>
      <c r="E89" s="29"/>
      <c r="F89" s="148" t="s">
        <v>530</v>
      </c>
      <c r="G89" s="29"/>
      <c r="H89" s="29"/>
      <c r="I89" s="29"/>
      <c r="J89" s="29"/>
      <c r="K89" s="29"/>
      <c r="L89" s="30"/>
      <c r="M89" s="149"/>
      <c r="N89" s="150"/>
      <c r="O89" s="50"/>
      <c r="P89" s="50"/>
      <c r="Q89" s="50"/>
      <c r="R89" s="50"/>
      <c r="S89" s="50"/>
      <c r="T89" s="51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T89" s="17" t="s">
        <v>129</v>
      </c>
      <c r="AU89" s="17" t="s">
        <v>78</v>
      </c>
    </row>
    <row r="90" spans="1:47" s="2" customFormat="1" ht="10">
      <c r="A90" s="29"/>
      <c r="B90" s="30"/>
      <c r="C90" s="29"/>
      <c r="D90" s="151" t="s">
        <v>131</v>
      </c>
      <c r="E90" s="29"/>
      <c r="F90" s="152" t="s">
        <v>534</v>
      </c>
      <c r="G90" s="29"/>
      <c r="H90" s="29"/>
      <c r="I90" s="29"/>
      <c r="J90" s="29"/>
      <c r="K90" s="29"/>
      <c r="L90" s="30"/>
      <c r="M90" s="149"/>
      <c r="N90" s="150"/>
      <c r="O90" s="50"/>
      <c r="P90" s="50"/>
      <c r="Q90" s="50"/>
      <c r="R90" s="50"/>
      <c r="S90" s="50"/>
      <c r="T90" s="51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T90" s="17" t="s">
        <v>131</v>
      </c>
      <c r="AU90" s="17" t="s">
        <v>78</v>
      </c>
    </row>
    <row r="91" spans="1:65" s="2" customFormat="1" ht="14.4" customHeight="1">
      <c r="A91" s="29"/>
      <c r="B91" s="134"/>
      <c r="C91" s="135" t="s">
        <v>78</v>
      </c>
      <c r="D91" s="135" t="s">
        <v>122</v>
      </c>
      <c r="E91" s="136" t="s">
        <v>535</v>
      </c>
      <c r="F91" s="137" t="s">
        <v>536</v>
      </c>
      <c r="G91" s="138" t="s">
        <v>531</v>
      </c>
      <c r="H91" s="139">
        <v>1</v>
      </c>
      <c r="I91" s="308"/>
      <c r="J91" s="140">
        <f>ROUND(I91*H91,2)</f>
        <v>0</v>
      </c>
      <c r="K91" s="137" t="s">
        <v>126</v>
      </c>
      <c r="L91" s="30"/>
      <c r="M91" s="141" t="s">
        <v>3</v>
      </c>
      <c r="N91" s="142" t="s">
        <v>39</v>
      </c>
      <c r="O91" s="143">
        <v>0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532</v>
      </c>
      <c r="AT91" s="145" t="s">
        <v>122</v>
      </c>
      <c r="AU91" s="145" t="s">
        <v>78</v>
      </c>
      <c r="AY91" s="17" t="s">
        <v>120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76</v>
      </c>
      <c r="BK91" s="146">
        <f>ROUND(I91*H91,2)</f>
        <v>0</v>
      </c>
      <c r="BL91" s="17" t="s">
        <v>532</v>
      </c>
      <c r="BM91" s="145" t="s">
        <v>537</v>
      </c>
    </row>
    <row r="92" spans="1:47" s="2" customFormat="1" ht="10">
      <c r="A92" s="29"/>
      <c r="B92" s="30"/>
      <c r="C92" s="29"/>
      <c r="D92" s="147" t="s">
        <v>129</v>
      </c>
      <c r="E92" s="29"/>
      <c r="F92" s="148" t="s">
        <v>536</v>
      </c>
      <c r="G92" s="29"/>
      <c r="H92" s="29"/>
      <c r="I92" s="29"/>
      <c r="J92" s="29"/>
      <c r="K92" s="29"/>
      <c r="L92" s="30"/>
      <c r="M92" s="149"/>
      <c r="N92" s="150"/>
      <c r="O92" s="50"/>
      <c r="P92" s="50"/>
      <c r="Q92" s="50"/>
      <c r="R92" s="50"/>
      <c r="S92" s="50"/>
      <c r="T92" s="51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T92" s="17" t="s">
        <v>129</v>
      </c>
      <c r="AU92" s="17" t="s">
        <v>78</v>
      </c>
    </row>
    <row r="93" spans="1:47" s="2" customFormat="1" ht="10">
      <c r="A93" s="29"/>
      <c r="B93" s="30"/>
      <c r="C93" s="29"/>
      <c r="D93" s="151" t="s">
        <v>131</v>
      </c>
      <c r="E93" s="29"/>
      <c r="F93" s="152" t="s">
        <v>538</v>
      </c>
      <c r="G93" s="29"/>
      <c r="H93" s="29"/>
      <c r="I93" s="29"/>
      <c r="J93" s="29"/>
      <c r="K93" s="29"/>
      <c r="L93" s="30"/>
      <c r="M93" s="149"/>
      <c r="N93" s="150"/>
      <c r="O93" s="50"/>
      <c r="P93" s="50"/>
      <c r="Q93" s="50"/>
      <c r="R93" s="50"/>
      <c r="S93" s="50"/>
      <c r="T93" s="51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T93" s="17" t="s">
        <v>131</v>
      </c>
      <c r="AU93" s="17" t="s">
        <v>78</v>
      </c>
    </row>
    <row r="94" spans="1:65" s="2" customFormat="1" ht="14.4" customHeight="1">
      <c r="A94" s="29"/>
      <c r="B94" s="134"/>
      <c r="C94" s="135" t="s">
        <v>143</v>
      </c>
      <c r="D94" s="135" t="s">
        <v>122</v>
      </c>
      <c r="E94" s="136" t="s">
        <v>539</v>
      </c>
      <c r="F94" s="137" t="s">
        <v>540</v>
      </c>
      <c r="G94" s="138" t="s">
        <v>531</v>
      </c>
      <c r="H94" s="139">
        <v>1</v>
      </c>
      <c r="I94" s="308"/>
      <c r="J94" s="140">
        <f>ROUND(I94*H94,2)</f>
        <v>0</v>
      </c>
      <c r="K94" s="137" t="s">
        <v>126</v>
      </c>
      <c r="L94" s="30"/>
      <c r="M94" s="141" t="s">
        <v>3</v>
      </c>
      <c r="N94" s="142" t="s">
        <v>39</v>
      </c>
      <c r="O94" s="143">
        <v>0</v>
      </c>
      <c r="P94" s="143">
        <f>O94*H94</f>
        <v>0</v>
      </c>
      <c r="Q94" s="143">
        <v>0</v>
      </c>
      <c r="R94" s="143">
        <f>Q94*H94</f>
        <v>0</v>
      </c>
      <c r="S94" s="143">
        <v>0</v>
      </c>
      <c r="T94" s="144">
        <f>S94*H94</f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532</v>
      </c>
      <c r="AT94" s="145" t="s">
        <v>122</v>
      </c>
      <c r="AU94" s="145" t="s">
        <v>78</v>
      </c>
      <c r="AY94" s="17" t="s">
        <v>120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7" t="s">
        <v>76</v>
      </c>
      <c r="BK94" s="146">
        <f>ROUND(I94*H94,2)</f>
        <v>0</v>
      </c>
      <c r="BL94" s="17" t="s">
        <v>532</v>
      </c>
      <c r="BM94" s="145" t="s">
        <v>541</v>
      </c>
    </row>
    <row r="95" spans="1:47" s="2" customFormat="1" ht="10">
      <c r="A95" s="29"/>
      <c r="B95" s="30"/>
      <c r="C95" s="29"/>
      <c r="D95" s="147" t="s">
        <v>129</v>
      </c>
      <c r="E95" s="29"/>
      <c r="F95" s="148" t="s">
        <v>540</v>
      </c>
      <c r="G95" s="29"/>
      <c r="H95" s="29"/>
      <c r="I95" s="29"/>
      <c r="J95" s="29"/>
      <c r="K95" s="29"/>
      <c r="L95" s="30"/>
      <c r="M95" s="149"/>
      <c r="N95" s="150"/>
      <c r="O95" s="50"/>
      <c r="P95" s="50"/>
      <c r="Q95" s="50"/>
      <c r="R95" s="50"/>
      <c r="S95" s="50"/>
      <c r="T95" s="51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T95" s="17" t="s">
        <v>129</v>
      </c>
      <c r="AU95" s="17" t="s">
        <v>78</v>
      </c>
    </row>
    <row r="96" spans="1:47" s="2" customFormat="1" ht="10">
      <c r="A96" s="29"/>
      <c r="B96" s="30"/>
      <c r="C96" s="29"/>
      <c r="D96" s="151" t="s">
        <v>131</v>
      </c>
      <c r="E96" s="29"/>
      <c r="F96" s="152" t="s">
        <v>542</v>
      </c>
      <c r="G96" s="29"/>
      <c r="H96" s="29"/>
      <c r="I96" s="29"/>
      <c r="J96" s="29"/>
      <c r="K96" s="29"/>
      <c r="L96" s="30"/>
      <c r="M96" s="149"/>
      <c r="N96" s="150"/>
      <c r="O96" s="50"/>
      <c r="P96" s="50"/>
      <c r="Q96" s="50"/>
      <c r="R96" s="50"/>
      <c r="S96" s="50"/>
      <c r="T96" s="51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T96" s="17" t="s">
        <v>131</v>
      </c>
      <c r="AU96" s="17" t="s">
        <v>78</v>
      </c>
    </row>
    <row r="97" spans="2:63" s="12" customFormat="1" ht="22.75" customHeight="1">
      <c r="B97" s="122"/>
      <c r="D97" s="123" t="s">
        <v>67</v>
      </c>
      <c r="E97" s="132" t="s">
        <v>543</v>
      </c>
      <c r="F97" s="132" t="s">
        <v>544</v>
      </c>
      <c r="J97" s="133">
        <f>BK97</f>
        <v>0</v>
      </c>
      <c r="L97" s="122"/>
      <c r="M97" s="126"/>
      <c r="N97" s="127"/>
      <c r="O97" s="127"/>
      <c r="P97" s="128">
        <f>SUM(P98:P104)</f>
        <v>0</v>
      </c>
      <c r="Q97" s="127"/>
      <c r="R97" s="128">
        <f>SUM(R98:R104)</f>
        <v>0</v>
      </c>
      <c r="S97" s="127"/>
      <c r="T97" s="129">
        <f>SUM(T98:T104)</f>
        <v>0</v>
      </c>
      <c r="AR97" s="123" t="s">
        <v>157</v>
      </c>
      <c r="AT97" s="130" t="s">
        <v>67</v>
      </c>
      <c r="AU97" s="130" t="s">
        <v>76</v>
      </c>
      <c r="AY97" s="123" t="s">
        <v>120</v>
      </c>
      <c r="BK97" s="131">
        <f>SUM(BK98:BK104)</f>
        <v>0</v>
      </c>
    </row>
    <row r="98" spans="1:65" s="2" customFormat="1" ht="14.4" customHeight="1">
      <c r="A98" s="29"/>
      <c r="B98" s="134"/>
      <c r="C98" s="135" t="s">
        <v>127</v>
      </c>
      <c r="D98" s="135" t="s">
        <v>122</v>
      </c>
      <c r="E98" s="136" t="s">
        <v>545</v>
      </c>
      <c r="F98" s="137" t="s">
        <v>544</v>
      </c>
      <c r="G98" s="138" t="s">
        <v>531</v>
      </c>
      <c r="H98" s="139">
        <v>1</v>
      </c>
      <c r="I98" s="308"/>
      <c r="J98" s="140">
        <f>ROUND(I98*H98,2)</f>
        <v>0</v>
      </c>
      <c r="K98" s="137" t="s">
        <v>126</v>
      </c>
      <c r="L98" s="30"/>
      <c r="M98" s="141" t="s">
        <v>3</v>
      </c>
      <c r="N98" s="142" t="s">
        <v>39</v>
      </c>
      <c r="O98" s="143">
        <v>0</v>
      </c>
      <c r="P98" s="143">
        <f>O98*H98</f>
        <v>0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532</v>
      </c>
      <c r="AT98" s="145" t="s">
        <v>122</v>
      </c>
      <c r="AU98" s="145" t="s">
        <v>78</v>
      </c>
      <c r="AY98" s="17" t="s">
        <v>120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76</v>
      </c>
      <c r="BK98" s="146">
        <f>ROUND(I98*H98,2)</f>
        <v>0</v>
      </c>
      <c r="BL98" s="17" t="s">
        <v>532</v>
      </c>
      <c r="BM98" s="145" t="s">
        <v>546</v>
      </c>
    </row>
    <row r="99" spans="1:47" s="2" customFormat="1" ht="10">
      <c r="A99" s="29"/>
      <c r="B99" s="30"/>
      <c r="C99" s="29"/>
      <c r="D99" s="147" t="s">
        <v>129</v>
      </c>
      <c r="E99" s="29"/>
      <c r="F99" s="148" t="s">
        <v>544</v>
      </c>
      <c r="G99" s="29"/>
      <c r="H99" s="29"/>
      <c r="I99" s="29"/>
      <c r="J99" s="29"/>
      <c r="K99" s="29"/>
      <c r="L99" s="30"/>
      <c r="M99" s="149"/>
      <c r="N99" s="150"/>
      <c r="O99" s="50"/>
      <c r="P99" s="50"/>
      <c r="Q99" s="50"/>
      <c r="R99" s="50"/>
      <c r="S99" s="50"/>
      <c r="T99" s="5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T99" s="17" t="s">
        <v>129</v>
      </c>
      <c r="AU99" s="17" t="s">
        <v>78</v>
      </c>
    </row>
    <row r="100" spans="1:47" s="2" customFormat="1" ht="10">
      <c r="A100" s="29"/>
      <c r="B100" s="30"/>
      <c r="C100" s="29"/>
      <c r="D100" s="151" t="s">
        <v>131</v>
      </c>
      <c r="E100" s="29"/>
      <c r="F100" s="152" t="s">
        <v>547</v>
      </c>
      <c r="G100" s="29"/>
      <c r="H100" s="29"/>
      <c r="I100" s="29"/>
      <c r="J100" s="29"/>
      <c r="K100" s="29"/>
      <c r="L100" s="30"/>
      <c r="M100" s="149"/>
      <c r="N100" s="150"/>
      <c r="O100" s="50"/>
      <c r="P100" s="50"/>
      <c r="Q100" s="50"/>
      <c r="R100" s="50"/>
      <c r="S100" s="50"/>
      <c r="T100" s="51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T100" s="17" t="s">
        <v>131</v>
      </c>
      <c r="AU100" s="17" t="s">
        <v>78</v>
      </c>
    </row>
    <row r="101" spans="1:65" s="2" customFormat="1" ht="14.4" customHeight="1">
      <c r="A101" s="29"/>
      <c r="B101" s="134"/>
      <c r="C101" s="135" t="s">
        <v>157</v>
      </c>
      <c r="D101" s="135" t="s">
        <v>122</v>
      </c>
      <c r="E101" s="136" t="s">
        <v>548</v>
      </c>
      <c r="F101" s="137" t="s">
        <v>549</v>
      </c>
      <c r="G101" s="138" t="s">
        <v>531</v>
      </c>
      <c r="H101" s="139">
        <v>1</v>
      </c>
      <c r="I101" s="308"/>
      <c r="J101" s="140">
        <f>ROUND(I101*H101,2)</f>
        <v>0</v>
      </c>
      <c r="K101" s="137" t="s">
        <v>126</v>
      </c>
      <c r="L101" s="30"/>
      <c r="M101" s="141" t="s">
        <v>3</v>
      </c>
      <c r="N101" s="142" t="s">
        <v>39</v>
      </c>
      <c r="O101" s="143">
        <v>0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532</v>
      </c>
      <c r="AT101" s="145" t="s">
        <v>122</v>
      </c>
      <c r="AU101" s="145" t="s">
        <v>78</v>
      </c>
      <c r="AY101" s="17" t="s">
        <v>120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76</v>
      </c>
      <c r="BK101" s="146">
        <f>ROUND(I101*H101,2)</f>
        <v>0</v>
      </c>
      <c r="BL101" s="17" t="s">
        <v>532</v>
      </c>
      <c r="BM101" s="145" t="s">
        <v>550</v>
      </c>
    </row>
    <row r="102" spans="1:47" s="2" customFormat="1" ht="10">
      <c r="A102" s="29"/>
      <c r="B102" s="30"/>
      <c r="C102" s="29"/>
      <c r="D102" s="147" t="s">
        <v>129</v>
      </c>
      <c r="E102" s="29"/>
      <c r="F102" s="148" t="s">
        <v>549</v>
      </c>
      <c r="G102" s="29"/>
      <c r="H102" s="29"/>
      <c r="I102" s="29"/>
      <c r="J102" s="29"/>
      <c r="K102" s="29"/>
      <c r="L102" s="30"/>
      <c r="M102" s="149"/>
      <c r="N102" s="150"/>
      <c r="O102" s="50"/>
      <c r="P102" s="50"/>
      <c r="Q102" s="50"/>
      <c r="R102" s="50"/>
      <c r="S102" s="50"/>
      <c r="T102" s="51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T102" s="17" t="s">
        <v>129</v>
      </c>
      <c r="AU102" s="17" t="s">
        <v>78</v>
      </c>
    </row>
    <row r="103" spans="1:47" s="2" customFormat="1" ht="10">
      <c r="A103" s="29"/>
      <c r="B103" s="30"/>
      <c r="C103" s="29"/>
      <c r="D103" s="151" t="s">
        <v>131</v>
      </c>
      <c r="E103" s="29"/>
      <c r="F103" s="152" t="s">
        <v>551</v>
      </c>
      <c r="G103" s="29"/>
      <c r="H103" s="29"/>
      <c r="I103" s="29"/>
      <c r="J103" s="29"/>
      <c r="K103" s="29"/>
      <c r="L103" s="30"/>
      <c r="M103" s="149"/>
      <c r="N103" s="150"/>
      <c r="O103" s="50"/>
      <c r="P103" s="50"/>
      <c r="Q103" s="50"/>
      <c r="R103" s="50"/>
      <c r="S103" s="50"/>
      <c r="T103" s="5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T103" s="17" t="s">
        <v>131</v>
      </c>
      <c r="AU103" s="17" t="s">
        <v>78</v>
      </c>
    </row>
    <row r="104" spans="1:47" s="2" customFormat="1" ht="27">
      <c r="A104" s="29"/>
      <c r="B104" s="30"/>
      <c r="C104" s="29"/>
      <c r="D104" s="147" t="s">
        <v>217</v>
      </c>
      <c r="E104" s="29"/>
      <c r="F104" s="175" t="s">
        <v>552</v>
      </c>
      <c r="G104" s="29"/>
      <c r="H104" s="29"/>
      <c r="I104" s="29"/>
      <c r="J104" s="29"/>
      <c r="K104" s="29"/>
      <c r="L104" s="30"/>
      <c r="M104" s="149"/>
      <c r="N104" s="150"/>
      <c r="O104" s="50"/>
      <c r="P104" s="50"/>
      <c r="Q104" s="50"/>
      <c r="R104" s="50"/>
      <c r="S104" s="50"/>
      <c r="T104" s="51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T104" s="17" t="s">
        <v>217</v>
      </c>
      <c r="AU104" s="17" t="s">
        <v>78</v>
      </c>
    </row>
    <row r="105" spans="2:63" s="12" customFormat="1" ht="22.75" customHeight="1">
      <c r="B105" s="122"/>
      <c r="D105" s="123" t="s">
        <v>67</v>
      </c>
      <c r="E105" s="132" t="s">
        <v>553</v>
      </c>
      <c r="F105" s="132" t="s">
        <v>554</v>
      </c>
      <c r="J105" s="133">
        <f>BK105</f>
        <v>0</v>
      </c>
      <c r="L105" s="122"/>
      <c r="M105" s="126"/>
      <c r="N105" s="127"/>
      <c r="O105" s="127"/>
      <c r="P105" s="128">
        <f>SUM(P106:P114)</f>
        <v>0</v>
      </c>
      <c r="Q105" s="127"/>
      <c r="R105" s="128">
        <f>SUM(R106:R114)</f>
        <v>0</v>
      </c>
      <c r="S105" s="127"/>
      <c r="T105" s="129">
        <f>SUM(T106:T114)</f>
        <v>0</v>
      </c>
      <c r="AR105" s="123" t="s">
        <v>157</v>
      </c>
      <c r="AT105" s="130" t="s">
        <v>67</v>
      </c>
      <c r="AU105" s="130" t="s">
        <v>76</v>
      </c>
      <c r="AY105" s="123" t="s">
        <v>120</v>
      </c>
      <c r="BK105" s="131">
        <f>SUM(BK106:BK114)</f>
        <v>0</v>
      </c>
    </row>
    <row r="106" spans="1:65" s="2" customFormat="1" ht="14.4" customHeight="1">
      <c r="A106" s="29"/>
      <c r="B106" s="134"/>
      <c r="C106" s="135" t="s">
        <v>163</v>
      </c>
      <c r="D106" s="135" t="s">
        <v>122</v>
      </c>
      <c r="E106" s="136" t="s">
        <v>555</v>
      </c>
      <c r="F106" s="137" t="s">
        <v>556</v>
      </c>
      <c r="G106" s="138" t="s">
        <v>531</v>
      </c>
      <c r="H106" s="139">
        <v>1</v>
      </c>
      <c r="I106" s="308"/>
      <c r="J106" s="140">
        <f>ROUND(I106*H106,2)</f>
        <v>0</v>
      </c>
      <c r="K106" s="137" t="s">
        <v>126</v>
      </c>
      <c r="L106" s="30"/>
      <c r="M106" s="141" t="s">
        <v>3</v>
      </c>
      <c r="N106" s="142" t="s">
        <v>39</v>
      </c>
      <c r="O106" s="143">
        <v>0</v>
      </c>
      <c r="P106" s="143">
        <f>O106*H106</f>
        <v>0</v>
      </c>
      <c r="Q106" s="143">
        <v>0</v>
      </c>
      <c r="R106" s="143">
        <f>Q106*H106</f>
        <v>0</v>
      </c>
      <c r="S106" s="143">
        <v>0</v>
      </c>
      <c r="T106" s="144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5" t="s">
        <v>532</v>
      </c>
      <c r="AT106" s="145" t="s">
        <v>122</v>
      </c>
      <c r="AU106" s="145" t="s">
        <v>78</v>
      </c>
      <c r="AY106" s="17" t="s">
        <v>120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7" t="s">
        <v>76</v>
      </c>
      <c r="BK106" s="146">
        <f>ROUND(I106*H106,2)</f>
        <v>0</v>
      </c>
      <c r="BL106" s="17" t="s">
        <v>532</v>
      </c>
      <c r="BM106" s="145" t="s">
        <v>557</v>
      </c>
    </row>
    <row r="107" spans="1:47" s="2" customFormat="1" ht="10">
      <c r="A107" s="29"/>
      <c r="B107" s="30"/>
      <c r="C107" s="29"/>
      <c r="D107" s="147" t="s">
        <v>129</v>
      </c>
      <c r="E107" s="29"/>
      <c r="F107" s="148" t="s">
        <v>556</v>
      </c>
      <c r="G107" s="29"/>
      <c r="H107" s="29"/>
      <c r="I107" s="29"/>
      <c r="J107" s="29"/>
      <c r="K107" s="29"/>
      <c r="L107" s="30"/>
      <c r="M107" s="149"/>
      <c r="N107" s="150"/>
      <c r="O107" s="50"/>
      <c r="P107" s="50"/>
      <c r="Q107" s="50"/>
      <c r="R107" s="50"/>
      <c r="S107" s="50"/>
      <c r="T107" s="51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T107" s="17" t="s">
        <v>129</v>
      </c>
      <c r="AU107" s="17" t="s">
        <v>78</v>
      </c>
    </row>
    <row r="108" spans="1:47" s="2" customFormat="1" ht="10">
      <c r="A108" s="29"/>
      <c r="B108" s="30"/>
      <c r="C108" s="29"/>
      <c r="D108" s="151" t="s">
        <v>131</v>
      </c>
      <c r="E108" s="29"/>
      <c r="F108" s="152" t="s">
        <v>558</v>
      </c>
      <c r="G108" s="29"/>
      <c r="H108" s="29"/>
      <c r="I108" s="29"/>
      <c r="J108" s="29"/>
      <c r="K108" s="29"/>
      <c r="L108" s="30"/>
      <c r="M108" s="149"/>
      <c r="N108" s="150"/>
      <c r="O108" s="50"/>
      <c r="P108" s="50"/>
      <c r="Q108" s="50"/>
      <c r="R108" s="50"/>
      <c r="S108" s="50"/>
      <c r="T108" s="51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T108" s="17" t="s">
        <v>131</v>
      </c>
      <c r="AU108" s="17" t="s">
        <v>78</v>
      </c>
    </row>
    <row r="109" spans="1:65" s="2" customFormat="1" ht="14.4" customHeight="1">
      <c r="A109" s="29"/>
      <c r="B109" s="134"/>
      <c r="C109" s="135" t="s">
        <v>169</v>
      </c>
      <c r="D109" s="135" t="s">
        <v>122</v>
      </c>
      <c r="E109" s="136" t="s">
        <v>559</v>
      </c>
      <c r="F109" s="137" t="s">
        <v>560</v>
      </c>
      <c r="G109" s="138" t="s">
        <v>531</v>
      </c>
      <c r="H109" s="139">
        <v>1</v>
      </c>
      <c r="I109" s="308"/>
      <c r="J109" s="140">
        <f>ROUND(I109*H109,2)</f>
        <v>0</v>
      </c>
      <c r="K109" s="137" t="s">
        <v>126</v>
      </c>
      <c r="L109" s="30"/>
      <c r="M109" s="141" t="s">
        <v>3</v>
      </c>
      <c r="N109" s="142" t="s">
        <v>39</v>
      </c>
      <c r="O109" s="143">
        <v>0</v>
      </c>
      <c r="P109" s="143">
        <f>O109*H109</f>
        <v>0</v>
      </c>
      <c r="Q109" s="143">
        <v>0</v>
      </c>
      <c r="R109" s="143">
        <f>Q109*H109</f>
        <v>0</v>
      </c>
      <c r="S109" s="143">
        <v>0</v>
      </c>
      <c r="T109" s="144">
        <f>S109*H109</f>
        <v>0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R109" s="145" t="s">
        <v>532</v>
      </c>
      <c r="AT109" s="145" t="s">
        <v>122</v>
      </c>
      <c r="AU109" s="145" t="s">
        <v>78</v>
      </c>
      <c r="AY109" s="17" t="s">
        <v>120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7" t="s">
        <v>76</v>
      </c>
      <c r="BK109" s="146">
        <f>ROUND(I109*H109,2)</f>
        <v>0</v>
      </c>
      <c r="BL109" s="17" t="s">
        <v>532</v>
      </c>
      <c r="BM109" s="145" t="s">
        <v>561</v>
      </c>
    </row>
    <row r="110" spans="1:47" s="2" customFormat="1" ht="10">
      <c r="A110" s="29"/>
      <c r="B110" s="30"/>
      <c r="C110" s="29"/>
      <c r="D110" s="147" t="s">
        <v>129</v>
      </c>
      <c r="E110" s="29"/>
      <c r="F110" s="148" t="s">
        <v>560</v>
      </c>
      <c r="G110" s="29"/>
      <c r="H110" s="29"/>
      <c r="I110" s="29"/>
      <c r="J110" s="29"/>
      <c r="K110" s="29"/>
      <c r="L110" s="30"/>
      <c r="M110" s="149"/>
      <c r="N110" s="150"/>
      <c r="O110" s="50"/>
      <c r="P110" s="50"/>
      <c r="Q110" s="50"/>
      <c r="R110" s="50"/>
      <c r="S110" s="50"/>
      <c r="T110" s="51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T110" s="17" t="s">
        <v>129</v>
      </c>
      <c r="AU110" s="17" t="s">
        <v>78</v>
      </c>
    </row>
    <row r="111" spans="1:47" s="2" customFormat="1" ht="10">
      <c r="A111" s="29"/>
      <c r="B111" s="30"/>
      <c r="C111" s="29"/>
      <c r="D111" s="151" t="s">
        <v>131</v>
      </c>
      <c r="E111" s="29"/>
      <c r="F111" s="152" t="s">
        <v>562</v>
      </c>
      <c r="G111" s="29"/>
      <c r="H111" s="29"/>
      <c r="I111" s="29"/>
      <c r="J111" s="29"/>
      <c r="K111" s="29"/>
      <c r="L111" s="30"/>
      <c r="M111" s="149"/>
      <c r="N111" s="150"/>
      <c r="O111" s="50"/>
      <c r="P111" s="50"/>
      <c r="Q111" s="50"/>
      <c r="R111" s="50"/>
      <c r="S111" s="50"/>
      <c r="T111" s="5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T111" s="17" t="s">
        <v>131</v>
      </c>
      <c r="AU111" s="17" t="s">
        <v>78</v>
      </c>
    </row>
    <row r="112" spans="1:65" s="2" customFormat="1" ht="14.4" customHeight="1">
      <c r="A112" s="29"/>
      <c r="B112" s="134"/>
      <c r="C112" s="135" t="s">
        <v>177</v>
      </c>
      <c r="D112" s="135" t="s">
        <v>122</v>
      </c>
      <c r="E112" s="136" t="s">
        <v>563</v>
      </c>
      <c r="F112" s="137" t="s">
        <v>564</v>
      </c>
      <c r="G112" s="138" t="s">
        <v>531</v>
      </c>
      <c r="H112" s="139">
        <v>1</v>
      </c>
      <c r="I112" s="308"/>
      <c r="J112" s="140">
        <f>ROUND(I112*H112,2)</f>
        <v>0</v>
      </c>
      <c r="K112" s="137" t="s">
        <v>126</v>
      </c>
      <c r="L112" s="30"/>
      <c r="M112" s="141" t="s">
        <v>3</v>
      </c>
      <c r="N112" s="142" t="s">
        <v>39</v>
      </c>
      <c r="O112" s="143">
        <v>0</v>
      </c>
      <c r="P112" s="143">
        <f>O112*H112</f>
        <v>0</v>
      </c>
      <c r="Q112" s="143">
        <v>0</v>
      </c>
      <c r="R112" s="143">
        <f>Q112*H112</f>
        <v>0</v>
      </c>
      <c r="S112" s="143">
        <v>0</v>
      </c>
      <c r="T112" s="144">
        <f>S112*H112</f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5" t="s">
        <v>532</v>
      </c>
      <c r="AT112" s="145" t="s">
        <v>122</v>
      </c>
      <c r="AU112" s="145" t="s">
        <v>78</v>
      </c>
      <c r="AY112" s="17" t="s">
        <v>120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7" t="s">
        <v>76</v>
      </c>
      <c r="BK112" s="146">
        <f>ROUND(I112*H112,2)</f>
        <v>0</v>
      </c>
      <c r="BL112" s="17" t="s">
        <v>532</v>
      </c>
      <c r="BM112" s="145" t="s">
        <v>565</v>
      </c>
    </row>
    <row r="113" spans="1:47" s="2" customFormat="1" ht="10">
      <c r="A113" s="29"/>
      <c r="B113" s="30"/>
      <c r="C113" s="29"/>
      <c r="D113" s="147" t="s">
        <v>129</v>
      </c>
      <c r="E113" s="29"/>
      <c r="F113" s="148" t="s">
        <v>564</v>
      </c>
      <c r="G113" s="29"/>
      <c r="H113" s="29"/>
      <c r="I113" s="29"/>
      <c r="J113" s="29"/>
      <c r="K113" s="29"/>
      <c r="L113" s="30"/>
      <c r="M113" s="149"/>
      <c r="N113" s="150"/>
      <c r="O113" s="50"/>
      <c r="P113" s="50"/>
      <c r="Q113" s="50"/>
      <c r="R113" s="50"/>
      <c r="S113" s="50"/>
      <c r="T113" s="51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T113" s="17" t="s">
        <v>129</v>
      </c>
      <c r="AU113" s="17" t="s">
        <v>78</v>
      </c>
    </row>
    <row r="114" spans="1:47" s="2" customFormat="1" ht="10">
      <c r="A114" s="29"/>
      <c r="B114" s="30"/>
      <c r="C114" s="29"/>
      <c r="D114" s="151" t="s">
        <v>131</v>
      </c>
      <c r="E114" s="29"/>
      <c r="F114" s="152" t="s">
        <v>566</v>
      </c>
      <c r="G114" s="29"/>
      <c r="H114" s="29"/>
      <c r="I114" s="29"/>
      <c r="J114" s="29"/>
      <c r="K114" s="29"/>
      <c r="L114" s="30"/>
      <c r="M114" s="149"/>
      <c r="N114" s="150"/>
      <c r="O114" s="50"/>
      <c r="P114" s="50"/>
      <c r="Q114" s="50"/>
      <c r="R114" s="50"/>
      <c r="S114" s="50"/>
      <c r="T114" s="51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T114" s="17" t="s">
        <v>131</v>
      </c>
      <c r="AU114" s="17" t="s">
        <v>78</v>
      </c>
    </row>
    <row r="115" spans="2:63" s="12" customFormat="1" ht="22.75" customHeight="1">
      <c r="B115" s="122"/>
      <c r="D115" s="123" t="s">
        <v>67</v>
      </c>
      <c r="E115" s="132" t="s">
        <v>567</v>
      </c>
      <c r="F115" s="132" t="s">
        <v>568</v>
      </c>
      <c r="J115" s="133">
        <f>BK115</f>
        <v>0</v>
      </c>
      <c r="L115" s="122"/>
      <c r="M115" s="126"/>
      <c r="N115" s="127"/>
      <c r="O115" s="127"/>
      <c r="P115" s="128">
        <f>SUM(P116:P118)</f>
        <v>0</v>
      </c>
      <c r="Q115" s="127"/>
      <c r="R115" s="128">
        <f>SUM(R116:R118)</f>
        <v>0</v>
      </c>
      <c r="S115" s="127"/>
      <c r="T115" s="129">
        <f>SUM(T116:T118)</f>
        <v>0</v>
      </c>
      <c r="AR115" s="123" t="s">
        <v>157</v>
      </c>
      <c r="AT115" s="130" t="s">
        <v>67</v>
      </c>
      <c r="AU115" s="130" t="s">
        <v>76</v>
      </c>
      <c r="AY115" s="123" t="s">
        <v>120</v>
      </c>
      <c r="BK115" s="131">
        <f>SUM(BK116:BK118)</f>
        <v>0</v>
      </c>
    </row>
    <row r="116" spans="1:65" s="2" customFormat="1" ht="14.4" customHeight="1">
      <c r="A116" s="29"/>
      <c r="B116" s="134"/>
      <c r="C116" s="135" t="s">
        <v>184</v>
      </c>
      <c r="D116" s="135" t="s">
        <v>122</v>
      </c>
      <c r="E116" s="136" t="s">
        <v>569</v>
      </c>
      <c r="F116" s="137" t="s">
        <v>570</v>
      </c>
      <c r="G116" s="138" t="s">
        <v>531</v>
      </c>
      <c r="H116" s="139">
        <v>1</v>
      </c>
      <c r="I116" s="308"/>
      <c r="J116" s="140">
        <f>ROUND(I116*H116,2)</f>
        <v>0</v>
      </c>
      <c r="K116" s="137" t="s">
        <v>126</v>
      </c>
      <c r="L116" s="30"/>
      <c r="M116" s="141" t="s">
        <v>3</v>
      </c>
      <c r="N116" s="142" t="s">
        <v>39</v>
      </c>
      <c r="O116" s="143">
        <v>0</v>
      </c>
      <c r="P116" s="143">
        <f>O116*H116</f>
        <v>0</v>
      </c>
      <c r="Q116" s="143">
        <v>0</v>
      </c>
      <c r="R116" s="143">
        <f>Q116*H116</f>
        <v>0</v>
      </c>
      <c r="S116" s="143">
        <v>0</v>
      </c>
      <c r="T116" s="144">
        <f>S116*H116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5" t="s">
        <v>532</v>
      </c>
      <c r="AT116" s="145" t="s">
        <v>122</v>
      </c>
      <c r="AU116" s="145" t="s">
        <v>78</v>
      </c>
      <c r="AY116" s="17" t="s">
        <v>120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7" t="s">
        <v>76</v>
      </c>
      <c r="BK116" s="146">
        <f>ROUND(I116*H116,2)</f>
        <v>0</v>
      </c>
      <c r="BL116" s="17" t="s">
        <v>532</v>
      </c>
      <c r="BM116" s="145" t="s">
        <v>571</v>
      </c>
    </row>
    <row r="117" spans="1:47" s="2" customFormat="1" ht="10">
      <c r="A117" s="29"/>
      <c r="B117" s="30"/>
      <c r="C117" s="29"/>
      <c r="D117" s="147" t="s">
        <v>129</v>
      </c>
      <c r="E117" s="29"/>
      <c r="F117" s="148" t="s">
        <v>570</v>
      </c>
      <c r="G117" s="29"/>
      <c r="H117" s="29"/>
      <c r="I117" s="29"/>
      <c r="J117" s="29"/>
      <c r="K117" s="29"/>
      <c r="L117" s="30"/>
      <c r="M117" s="149"/>
      <c r="N117" s="150"/>
      <c r="O117" s="50"/>
      <c r="P117" s="50"/>
      <c r="Q117" s="50"/>
      <c r="R117" s="50"/>
      <c r="S117" s="50"/>
      <c r="T117" s="51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7" t="s">
        <v>129</v>
      </c>
      <c r="AU117" s="17" t="s">
        <v>78</v>
      </c>
    </row>
    <row r="118" spans="1:47" s="2" customFormat="1" ht="10">
      <c r="A118" s="29"/>
      <c r="B118" s="30"/>
      <c r="C118" s="29"/>
      <c r="D118" s="151" t="s">
        <v>131</v>
      </c>
      <c r="E118" s="29"/>
      <c r="F118" s="152" t="s">
        <v>572</v>
      </c>
      <c r="G118" s="29"/>
      <c r="H118" s="29"/>
      <c r="I118" s="29"/>
      <c r="J118" s="29"/>
      <c r="K118" s="29"/>
      <c r="L118" s="30"/>
      <c r="M118" s="149"/>
      <c r="N118" s="150"/>
      <c r="O118" s="50"/>
      <c r="P118" s="50"/>
      <c r="Q118" s="50"/>
      <c r="R118" s="50"/>
      <c r="S118" s="50"/>
      <c r="T118" s="51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131</v>
      </c>
      <c r="AU118" s="17" t="s">
        <v>78</v>
      </c>
    </row>
    <row r="119" spans="2:63" s="12" customFormat="1" ht="22.75" customHeight="1">
      <c r="B119" s="122"/>
      <c r="D119" s="123" t="s">
        <v>67</v>
      </c>
      <c r="E119" s="132" t="s">
        <v>573</v>
      </c>
      <c r="F119" s="132" t="s">
        <v>574</v>
      </c>
      <c r="J119" s="133">
        <f>BK119</f>
        <v>0</v>
      </c>
      <c r="L119" s="122"/>
      <c r="M119" s="126"/>
      <c r="N119" s="127"/>
      <c r="O119" s="127"/>
      <c r="P119" s="128">
        <f>SUM(P120:P122)</f>
        <v>0</v>
      </c>
      <c r="Q119" s="127"/>
      <c r="R119" s="128">
        <f>SUM(R120:R122)</f>
        <v>0</v>
      </c>
      <c r="S119" s="127"/>
      <c r="T119" s="129">
        <f>SUM(T120:T122)</f>
        <v>0</v>
      </c>
      <c r="AR119" s="123" t="s">
        <v>157</v>
      </c>
      <c r="AT119" s="130" t="s">
        <v>67</v>
      </c>
      <c r="AU119" s="130" t="s">
        <v>76</v>
      </c>
      <c r="AY119" s="123" t="s">
        <v>120</v>
      </c>
      <c r="BK119" s="131">
        <f>SUM(BK120:BK122)</f>
        <v>0</v>
      </c>
    </row>
    <row r="120" spans="1:65" s="2" customFormat="1" ht="14.4" customHeight="1">
      <c r="A120" s="29"/>
      <c r="B120" s="134"/>
      <c r="C120" s="135" t="s">
        <v>193</v>
      </c>
      <c r="D120" s="135" t="s">
        <v>122</v>
      </c>
      <c r="E120" s="136" t="s">
        <v>575</v>
      </c>
      <c r="F120" s="137" t="s">
        <v>574</v>
      </c>
      <c r="G120" s="138" t="s">
        <v>531</v>
      </c>
      <c r="H120" s="139">
        <v>1</v>
      </c>
      <c r="I120" s="308"/>
      <c r="J120" s="140">
        <f>ROUND(I120*H120,2)</f>
        <v>0</v>
      </c>
      <c r="K120" s="137" t="s">
        <v>126</v>
      </c>
      <c r="L120" s="30"/>
      <c r="M120" s="141" t="s">
        <v>3</v>
      </c>
      <c r="N120" s="142" t="s">
        <v>39</v>
      </c>
      <c r="O120" s="143">
        <v>0</v>
      </c>
      <c r="P120" s="143">
        <f>O120*H120</f>
        <v>0</v>
      </c>
      <c r="Q120" s="143">
        <v>0</v>
      </c>
      <c r="R120" s="143">
        <f>Q120*H120</f>
        <v>0</v>
      </c>
      <c r="S120" s="143">
        <v>0</v>
      </c>
      <c r="T120" s="144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5" t="s">
        <v>532</v>
      </c>
      <c r="AT120" s="145" t="s">
        <v>122</v>
      </c>
      <c r="AU120" s="145" t="s">
        <v>78</v>
      </c>
      <c r="AY120" s="17" t="s">
        <v>120</v>
      </c>
      <c r="BE120" s="146">
        <f>IF(N120="základní",J120,0)</f>
        <v>0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17" t="s">
        <v>76</v>
      </c>
      <c r="BK120" s="146">
        <f>ROUND(I120*H120,2)</f>
        <v>0</v>
      </c>
      <c r="BL120" s="17" t="s">
        <v>532</v>
      </c>
      <c r="BM120" s="145" t="s">
        <v>576</v>
      </c>
    </row>
    <row r="121" spans="1:47" s="2" customFormat="1" ht="10">
      <c r="A121" s="29"/>
      <c r="B121" s="30"/>
      <c r="C121" s="29"/>
      <c r="D121" s="147" t="s">
        <v>129</v>
      </c>
      <c r="E121" s="29"/>
      <c r="F121" s="148" t="s">
        <v>574</v>
      </c>
      <c r="G121" s="29"/>
      <c r="H121" s="29"/>
      <c r="I121" s="29"/>
      <c r="J121" s="29"/>
      <c r="K121" s="29"/>
      <c r="L121" s="30"/>
      <c r="M121" s="149"/>
      <c r="N121" s="150"/>
      <c r="O121" s="50"/>
      <c r="P121" s="50"/>
      <c r="Q121" s="50"/>
      <c r="R121" s="50"/>
      <c r="S121" s="50"/>
      <c r="T121" s="5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129</v>
      </c>
      <c r="AU121" s="17" t="s">
        <v>78</v>
      </c>
    </row>
    <row r="122" spans="1:47" s="2" customFormat="1" ht="10">
      <c r="A122" s="29"/>
      <c r="B122" s="30"/>
      <c r="C122" s="29"/>
      <c r="D122" s="151" t="s">
        <v>131</v>
      </c>
      <c r="E122" s="29"/>
      <c r="F122" s="152" t="s">
        <v>577</v>
      </c>
      <c r="G122" s="29"/>
      <c r="H122" s="29"/>
      <c r="I122" s="29"/>
      <c r="J122" s="29"/>
      <c r="K122" s="29"/>
      <c r="L122" s="30"/>
      <c r="M122" s="179"/>
      <c r="N122" s="180"/>
      <c r="O122" s="181"/>
      <c r="P122" s="181"/>
      <c r="Q122" s="181"/>
      <c r="R122" s="181"/>
      <c r="S122" s="181"/>
      <c r="T122" s="182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131</v>
      </c>
      <c r="AU122" s="17" t="s">
        <v>78</v>
      </c>
    </row>
    <row r="123" spans="1:31" s="2" customFormat="1" ht="7" customHeight="1">
      <c r="A123" s="29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30"/>
      <c r="M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</sheetData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1/012002000"/>
    <hyperlink ref="F93" r:id="rId2" display="https://podminky.urs.cz/item/CS_URS_2023_01/013254000"/>
    <hyperlink ref="F96" r:id="rId3" display="https://podminky.urs.cz/item/CS_URS_2023_01/013274000"/>
    <hyperlink ref="F100" r:id="rId4" display="https://podminky.urs.cz/item/CS_URS_2023_01/030001000"/>
    <hyperlink ref="F103" r:id="rId5" display="https://podminky.urs.cz/item/CS_URS_2023_01/035103001"/>
    <hyperlink ref="F108" r:id="rId6" display="https://podminky.urs.cz/item/CS_URS_2023_01/041403000"/>
    <hyperlink ref="F111" r:id="rId7" display="https://podminky.urs.cz/item/CS_URS_2023_01/042503000"/>
    <hyperlink ref="F114" r:id="rId8" display="https://podminky.urs.cz/item/CS_URS_2023_01/045002000"/>
    <hyperlink ref="F118" r:id="rId9" display="https://podminky.urs.cz/item/CS_URS_2023_01/071002000"/>
    <hyperlink ref="F122" r:id="rId10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s="1" customFormat="1" ht="37.5" customHeight="1"/>
    <row r="2" spans="2:11" s="1" customFormat="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1" t="s">
        <v>578</v>
      </c>
      <c r="D3" s="301"/>
      <c r="E3" s="301"/>
      <c r="F3" s="301"/>
      <c r="G3" s="301"/>
      <c r="H3" s="301"/>
      <c r="I3" s="301"/>
      <c r="J3" s="301"/>
      <c r="K3" s="188"/>
    </row>
    <row r="4" spans="2:11" s="1" customFormat="1" ht="25.5" customHeight="1">
      <c r="B4" s="189"/>
      <c r="C4" s="306" t="s">
        <v>579</v>
      </c>
      <c r="D4" s="306"/>
      <c r="E4" s="306"/>
      <c r="F4" s="306"/>
      <c r="G4" s="306"/>
      <c r="H4" s="306"/>
      <c r="I4" s="306"/>
      <c r="J4" s="306"/>
      <c r="K4" s="190"/>
    </row>
    <row r="5" spans="2:11" s="1" customFormat="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s="1" customFormat="1" ht="15" customHeight="1">
      <c r="B6" s="189"/>
      <c r="C6" s="305" t="s">
        <v>580</v>
      </c>
      <c r="D6" s="305"/>
      <c r="E6" s="305"/>
      <c r="F6" s="305"/>
      <c r="G6" s="305"/>
      <c r="H6" s="305"/>
      <c r="I6" s="305"/>
      <c r="J6" s="305"/>
      <c r="K6" s="190"/>
    </row>
    <row r="7" spans="2:11" s="1" customFormat="1" ht="15" customHeight="1">
      <c r="B7" s="193"/>
      <c r="C7" s="305" t="s">
        <v>581</v>
      </c>
      <c r="D7" s="305"/>
      <c r="E7" s="305"/>
      <c r="F7" s="305"/>
      <c r="G7" s="305"/>
      <c r="H7" s="305"/>
      <c r="I7" s="305"/>
      <c r="J7" s="305"/>
      <c r="K7" s="190"/>
    </row>
    <row r="8" spans="2:11" s="1" customFormat="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s="1" customFormat="1" ht="15" customHeight="1">
      <c r="B9" s="193"/>
      <c r="C9" s="305" t="s">
        <v>582</v>
      </c>
      <c r="D9" s="305"/>
      <c r="E9" s="305"/>
      <c r="F9" s="305"/>
      <c r="G9" s="305"/>
      <c r="H9" s="305"/>
      <c r="I9" s="305"/>
      <c r="J9" s="305"/>
      <c r="K9" s="190"/>
    </row>
    <row r="10" spans="2:11" s="1" customFormat="1" ht="15" customHeight="1">
      <c r="B10" s="193"/>
      <c r="C10" s="192"/>
      <c r="D10" s="305" t="s">
        <v>583</v>
      </c>
      <c r="E10" s="305"/>
      <c r="F10" s="305"/>
      <c r="G10" s="305"/>
      <c r="H10" s="305"/>
      <c r="I10" s="305"/>
      <c r="J10" s="305"/>
      <c r="K10" s="190"/>
    </row>
    <row r="11" spans="2:11" s="1" customFormat="1" ht="15" customHeight="1">
      <c r="B11" s="193"/>
      <c r="C11" s="194"/>
      <c r="D11" s="305" t="s">
        <v>584</v>
      </c>
      <c r="E11" s="305"/>
      <c r="F11" s="305"/>
      <c r="G11" s="305"/>
      <c r="H11" s="305"/>
      <c r="I11" s="305"/>
      <c r="J11" s="305"/>
      <c r="K11" s="190"/>
    </row>
    <row r="12" spans="2:11" s="1" customFormat="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s="1" customFormat="1" ht="15" customHeight="1">
      <c r="B13" s="193"/>
      <c r="C13" s="194"/>
      <c r="D13" s="195" t="s">
        <v>585</v>
      </c>
      <c r="E13" s="192"/>
      <c r="F13" s="192"/>
      <c r="G13" s="192"/>
      <c r="H13" s="192"/>
      <c r="I13" s="192"/>
      <c r="J13" s="192"/>
      <c r="K13" s="190"/>
    </row>
    <row r="14" spans="2:11" s="1" customFormat="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s="1" customFormat="1" ht="15" customHeight="1">
      <c r="B15" s="193"/>
      <c r="C15" s="194"/>
      <c r="D15" s="305" t="s">
        <v>586</v>
      </c>
      <c r="E15" s="305"/>
      <c r="F15" s="305"/>
      <c r="G15" s="305"/>
      <c r="H15" s="305"/>
      <c r="I15" s="305"/>
      <c r="J15" s="305"/>
      <c r="K15" s="190"/>
    </row>
    <row r="16" spans="2:11" s="1" customFormat="1" ht="15" customHeight="1">
      <c r="B16" s="193"/>
      <c r="C16" s="194"/>
      <c r="D16" s="305" t="s">
        <v>587</v>
      </c>
      <c r="E16" s="305"/>
      <c r="F16" s="305"/>
      <c r="G16" s="305"/>
      <c r="H16" s="305"/>
      <c r="I16" s="305"/>
      <c r="J16" s="305"/>
      <c r="K16" s="190"/>
    </row>
    <row r="17" spans="2:11" s="1" customFormat="1" ht="15" customHeight="1">
      <c r="B17" s="193"/>
      <c r="C17" s="194"/>
      <c r="D17" s="305" t="s">
        <v>588</v>
      </c>
      <c r="E17" s="305"/>
      <c r="F17" s="305"/>
      <c r="G17" s="305"/>
      <c r="H17" s="305"/>
      <c r="I17" s="305"/>
      <c r="J17" s="305"/>
      <c r="K17" s="190"/>
    </row>
    <row r="18" spans="2:11" s="1" customFormat="1" ht="15" customHeight="1">
      <c r="B18" s="193"/>
      <c r="C18" s="194"/>
      <c r="D18" s="194"/>
      <c r="E18" s="196" t="s">
        <v>75</v>
      </c>
      <c r="F18" s="305" t="s">
        <v>589</v>
      </c>
      <c r="G18" s="305"/>
      <c r="H18" s="305"/>
      <c r="I18" s="305"/>
      <c r="J18" s="305"/>
      <c r="K18" s="190"/>
    </row>
    <row r="19" spans="2:11" s="1" customFormat="1" ht="15" customHeight="1">
      <c r="B19" s="193"/>
      <c r="C19" s="194"/>
      <c r="D19" s="194"/>
      <c r="E19" s="196" t="s">
        <v>590</v>
      </c>
      <c r="F19" s="305" t="s">
        <v>591</v>
      </c>
      <c r="G19" s="305"/>
      <c r="H19" s="305"/>
      <c r="I19" s="305"/>
      <c r="J19" s="305"/>
      <c r="K19" s="190"/>
    </row>
    <row r="20" spans="2:11" s="1" customFormat="1" ht="15" customHeight="1">
      <c r="B20" s="193"/>
      <c r="C20" s="194"/>
      <c r="D20" s="194"/>
      <c r="E20" s="196" t="s">
        <v>592</v>
      </c>
      <c r="F20" s="305" t="s">
        <v>593</v>
      </c>
      <c r="G20" s="305"/>
      <c r="H20" s="305"/>
      <c r="I20" s="305"/>
      <c r="J20" s="305"/>
      <c r="K20" s="190"/>
    </row>
    <row r="21" spans="2:11" s="1" customFormat="1" ht="15" customHeight="1">
      <c r="B21" s="193"/>
      <c r="C21" s="194"/>
      <c r="D21" s="194"/>
      <c r="E21" s="196" t="s">
        <v>79</v>
      </c>
      <c r="F21" s="305" t="s">
        <v>80</v>
      </c>
      <c r="G21" s="305"/>
      <c r="H21" s="305"/>
      <c r="I21" s="305"/>
      <c r="J21" s="305"/>
      <c r="K21" s="190"/>
    </row>
    <row r="22" spans="2:11" s="1" customFormat="1" ht="15" customHeight="1">
      <c r="B22" s="193"/>
      <c r="C22" s="194"/>
      <c r="D22" s="194"/>
      <c r="E22" s="196" t="s">
        <v>594</v>
      </c>
      <c r="F22" s="305" t="s">
        <v>595</v>
      </c>
      <c r="G22" s="305"/>
      <c r="H22" s="305"/>
      <c r="I22" s="305"/>
      <c r="J22" s="305"/>
      <c r="K22" s="190"/>
    </row>
    <row r="23" spans="2:11" s="1" customFormat="1" ht="15" customHeight="1">
      <c r="B23" s="193"/>
      <c r="C23" s="194"/>
      <c r="D23" s="194"/>
      <c r="E23" s="196" t="s">
        <v>596</v>
      </c>
      <c r="F23" s="305" t="s">
        <v>597</v>
      </c>
      <c r="G23" s="305"/>
      <c r="H23" s="305"/>
      <c r="I23" s="305"/>
      <c r="J23" s="305"/>
      <c r="K23" s="190"/>
    </row>
    <row r="24" spans="2:11" s="1" customFormat="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s="1" customFormat="1" ht="15" customHeight="1">
      <c r="B25" s="193"/>
      <c r="C25" s="305" t="s">
        <v>598</v>
      </c>
      <c r="D25" s="305"/>
      <c r="E25" s="305"/>
      <c r="F25" s="305"/>
      <c r="G25" s="305"/>
      <c r="H25" s="305"/>
      <c r="I25" s="305"/>
      <c r="J25" s="305"/>
      <c r="K25" s="190"/>
    </row>
    <row r="26" spans="2:11" s="1" customFormat="1" ht="15" customHeight="1">
      <c r="B26" s="193"/>
      <c r="C26" s="305" t="s">
        <v>599</v>
      </c>
      <c r="D26" s="305"/>
      <c r="E26" s="305"/>
      <c r="F26" s="305"/>
      <c r="G26" s="305"/>
      <c r="H26" s="305"/>
      <c r="I26" s="305"/>
      <c r="J26" s="305"/>
      <c r="K26" s="190"/>
    </row>
    <row r="27" spans="2:11" s="1" customFormat="1" ht="15" customHeight="1">
      <c r="B27" s="193"/>
      <c r="C27" s="192"/>
      <c r="D27" s="305" t="s">
        <v>600</v>
      </c>
      <c r="E27" s="305"/>
      <c r="F27" s="305"/>
      <c r="G27" s="305"/>
      <c r="H27" s="305"/>
      <c r="I27" s="305"/>
      <c r="J27" s="305"/>
      <c r="K27" s="190"/>
    </row>
    <row r="28" spans="2:11" s="1" customFormat="1" ht="15" customHeight="1">
      <c r="B28" s="193"/>
      <c r="C28" s="194"/>
      <c r="D28" s="305" t="s">
        <v>601</v>
      </c>
      <c r="E28" s="305"/>
      <c r="F28" s="305"/>
      <c r="G28" s="305"/>
      <c r="H28" s="305"/>
      <c r="I28" s="305"/>
      <c r="J28" s="305"/>
      <c r="K28" s="190"/>
    </row>
    <row r="29" spans="2:11" s="1" customFormat="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s="1" customFormat="1" ht="15" customHeight="1">
      <c r="B30" s="193"/>
      <c r="C30" s="194"/>
      <c r="D30" s="305" t="s">
        <v>602</v>
      </c>
      <c r="E30" s="305"/>
      <c r="F30" s="305"/>
      <c r="G30" s="305"/>
      <c r="H30" s="305"/>
      <c r="I30" s="305"/>
      <c r="J30" s="305"/>
      <c r="K30" s="190"/>
    </row>
    <row r="31" spans="2:11" s="1" customFormat="1" ht="15" customHeight="1">
      <c r="B31" s="193"/>
      <c r="C31" s="194"/>
      <c r="D31" s="305" t="s">
        <v>603</v>
      </c>
      <c r="E31" s="305"/>
      <c r="F31" s="305"/>
      <c r="G31" s="305"/>
      <c r="H31" s="305"/>
      <c r="I31" s="305"/>
      <c r="J31" s="305"/>
      <c r="K31" s="190"/>
    </row>
    <row r="32" spans="2:11" s="1" customFormat="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s="1" customFormat="1" ht="15" customHeight="1">
      <c r="B33" s="193"/>
      <c r="C33" s="194"/>
      <c r="D33" s="305" t="s">
        <v>604</v>
      </c>
      <c r="E33" s="305"/>
      <c r="F33" s="305"/>
      <c r="G33" s="305"/>
      <c r="H33" s="305"/>
      <c r="I33" s="305"/>
      <c r="J33" s="305"/>
      <c r="K33" s="190"/>
    </row>
    <row r="34" spans="2:11" s="1" customFormat="1" ht="15" customHeight="1">
      <c r="B34" s="193"/>
      <c r="C34" s="194"/>
      <c r="D34" s="305" t="s">
        <v>605</v>
      </c>
      <c r="E34" s="305"/>
      <c r="F34" s="305"/>
      <c r="G34" s="305"/>
      <c r="H34" s="305"/>
      <c r="I34" s="305"/>
      <c r="J34" s="305"/>
      <c r="K34" s="190"/>
    </row>
    <row r="35" spans="2:11" s="1" customFormat="1" ht="15" customHeight="1">
      <c r="B35" s="193"/>
      <c r="C35" s="194"/>
      <c r="D35" s="305" t="s">
        <v>606</v>
      </c>
      <c r="E35" s="305"/>
      <c r="F35" s="305"/>
      <c r="G35" s="305"/>
      <c r="H35" s="305"/>
      <c r="I35" s="305"/>
      <c r="J35" s="305"/>
      <c r="K35" s="190"/>
    </row>
    <row r="36" spans="2:11" s="1" customFormat="1" ht="15" customHeight="1">
      <c r="B36" s="193"/>
      <c r="C36" s="194"/>
      <c r="D36" s="192"/>
      <c r="E36" s="195" t="s">
        <v>106</v>
      </c>
      <c r="F36" s="192"/>
      <c r="G36" s="305" t="s">
        <v>607</v>
      </c>
      <c r="H36" s="305"/>
      <c r="I36" s="305"/>
      <c r="J36" s="305"/>
      <c r="K36" s="190"/>
    </row>
    <row r="37" spans="2:11" s="1" customFormat="1" ht="30.75" customHeight="1">
      <c r="B37" s="193"/>
      <c r="C37" s="194"/>
      <c r="D37" s="192"/>
      <c r="E37" s="195" t="s">
        <v>608</v>
      </c>
      <c r="F37" s="192"/>
      <c r="G37" s="305" t="s">
        <v>609</v>
      </c>
      <c r="H37" s="305"/>
      <c r="I37" s="305"/>
      <c r="J37" s="305"/>
      <c r="K37" s="190"/>
    </row>
    <row r="38" spans="2:11" s="1" customFormat="1" ht="15" customHeight="1">
      <c r="B38" s="193"/>
      <c r="C38" s="194"/>
      <c r="D38" s="192"/>
      <c r="E38" s="195" t="s">
        <v>49</v>
      </c>
      <c r="F38" s="192"/>
      <c r="G38" s="305" t="s">
        <v>610</v>
      </c>
      <c r="H38" s="305"/>
      <c r="I38" s="305"/>
      <c r="J38" s="305"/>
      <c r="K38" s="190"/>
    </row>
    <row r="39" spans="2:11" s="1" customFormat="1" ht="15" customHeight="1">
      <c r="B39" s="193"/>
      <c r="C39" s="194"/>
      <c r="D39" s="192"/>
      <c r="E39" s="195" t="s">
        <v>50</v>
      </c>
      <c r="F39" s="192"/>
      <c r="G39" s="305" t="s">
        <v>611</v>
      </c>
      <c r="H39" s="305"/>
      <c r="I39" s="305"/>
      <c r="J39" s="305"/>
      <c r="K39" s="190"/>
    </row>
    <row r="40" spans="2:11" s="1" customFormat="1" ht="15" customHeight="1">
      <c r="B40" s="193"/>
      <c r="C40" s="194"/>
      <c r="D40" s="192"/>
      <c r="E40" s="195" t="s">
        <v>107</v>
      </c>
      <c r="F40" s="192"/>
      <c r="G40" s="305" t="s">
        <v>612</v>
      </c>
      <c r="H40" s="305"/>
      <c r="I40" s="305"/>
      <c r="J40" s="305"/>
      <c r="K40" s="190"/>
    </row>
    <row r="41" spans="2:11" s="1" customFormat="1" ht="15" customHeight="1">
      <c r="B41" s="193"/>
      <c r="C41" s="194"/>
      <c r="D41" s="192"/>
      <c r="E41" s="195" t="s">
        <v>108</v>
      </c>
      <c r="F41" s="192"/>
      <c r="G41" s="305" t="s">
        <v>613</v>
      </c>
      <c r="H41" s="305"/>
      <c r="I41" s="305"/>
      <c r="J41" s="305"/>
      <c r="K41" s="190"/>
    </row>
    <row r="42" spans="2:11" s="1" customFormat="1" ht="15" customHeight="1">
      <c r="B42" s="193"/>
      <c r="C42" s="194"/>
      <c r="D42" s="192"/>
      <c r="E42" s="195" t="s">
        <v>614</v>
      </c>
      <c r="F42" s="192"/>
      <c r="G42" s="305" t="s">
        <v>615</v>
      </c>
      <c r="H42" s="305"/>
      <c r="I42" s="305"/>
      <c r="J42" s="305"/>
      <c r="K42" s="190"/>
    </row>
    <row r="43" spans="2:11" s="1" customFormat="1" ht="15" customHeight="1">
      <c r="B43" s="193"/>
      <c r="C43" s="194"/>
      <c r="D43" s="192"/>
      <c r="E43" s="195"/>
      <c r="F43" s="192"/>
      <c r="G43" s="305" t="s">
        <v>616</v>
      </c>
      <c r="H43" s="305"/>
      <c r="I43" s="305"/>
      <c r="J43" s="305"/>
      <c r="K43" s="190"/>
    </row>
    <row r="44" spans="2:11" s="1" customFormat="1" ht="15" customHeight="1">
      <c r="B44" s="193"/>
      <c r="C44" s="194"/>
      <c r="D44" s="192"/>
      <c r="E44" s="195" t="s">
        <v>617</v>
      </c>
      <c r="F44" s="192"/>
      <c r="G44" s="305" t="s">
        <v>618</v>
      </c>
      <c r="H44" s="305"/>
      <c r="I44" s="305"/>
      <c r="J44" s="305"/>
      <c r="K44" s="190"/>
    </row>
    <row r="45" spans="2:11" s="1" customFormat="1" ht="15" customHeight="1">
      <c r="B45" s="193"/>
      <c r="C45" s="194"/>
      <c r="D45" s="192"/>
      <c r="E45" s="195" t="s">
        <v>110</v>
      </c>
      <c r="F45" s="192"/>
      <c r="G45" s="305" t="s">
        <v>619</v>
      </c>
      <c r="H45" s="305"/>
      <c r="I45" s="305"/>
      <c r="J45" s="305"/>
      <c r="K45" s="190"/>
    </row>
    <row r="46" spans="2:11" s="1" customFormat="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s="1" customFormat="1" ht="15" customHeight="1">
      <c r="B47" s="193"/>
      <c r="C47" s="194"/>
      <c r="D47" s="305" t="s">
        <v>620</v>
      </c>
      <c r="E47" s="305"/>
      <c r="F47" s="305"/>
      <c r="G47" s="305"/>
      <c r="H47" s="305"/>
      <c r="I47" s="305"/>
      <c r="J47" s="305"/>
      <c r="K47" s="190"/>
    </row>
    <row r="48" spans="2:11" s="1" customFormat="1" ht="15" customHeight="1">
      <c r="B48" s="193"/>
      <c r="C48" s="194"/>
      <c r="D48" s="194"/>
      <c r="E48" s="305" t="s">
        <v>621</v>
      </c>
      <c r="F48" s="305"/>
      <c r="G48" s="305"/>
      <c r="H48" s="305"/>
      <c r="I48" s="305"/>
      <c r="J48" s="305"/>
      <c r="K48" s="190"/>
    </row>
    <row r="49" spans="2:11" s="1" customFormat="1" ht="15" customHeight="1">
      <c r="B49" s="193"/>
      <c r="C49" s="194"/>
      <c r="D49" s="194"/>
      <c r="E49" s="305" t="s">
        <v>622</v>
      </c>
      <c r="F49" s="305"/>
      <c r="G49" s="305"/>
      <c r="H49" s="305"/>
      <c r="I49" s="305"/>
      <c r="J49" s="305"/>
      <c r="K49" s="190"/>
    </row>
    <row r="50" spans="2:11" s="1" customFormat="1" ht="15" customHeight="1">
      <c r="B50" s="193"/>
      <c r="C50" s="194"/>
      <c r="D50" s="194"/>
      <c r="E50" s="305" t="s">
        <v>623</v>
      </c>
      <c r="F50" s="305"/>
      <c r="G50" s="305"/>
      <c r="H50" s="305"/>
      <c r="I50" s="305"/>
      <c r="J50" s="305"/>
      <c r="K50" s="190"/>
    </row>
    <row r="51" spans="2:11" s="1" customFormat="1" ht="15" customHeight="1">
      <c r="B51" s="193"/>
      <c r="C51" s="194"/>
      <c r="D51" s="305" t="s">
        <v>624</v>
      </c>
      <c r="E51" s="305"/>
      <c r="F51" s="305"/>
      <c r="G51" s="305"/>
      <c r="H51" s="305"/>
      <c r="I51" s="305"/>
      <c r="J51" s="305"/>
      <c r="K51" s="190"/>
    </row>
    <row r="52" spans="2:11" s="1" customFormat="1" ht="25.5" customHeight="1">
      <c r="B52" s="189"/>
      <c r="C52" s="306" t="s">
        <v>625</v>
      </c>
      <c r="D52" s="306"/>
      <c r="E52" s="306"/>
      <c r="F52" s="306"/>
      <c r="G52" s="306"/>
      <c r="H52" s="306"/>
      <c r="I52" s="306"/>
      <c r="J52" s="306"/>
      <c r="K52" s="190"/>
    </row>
    <row r="53" spans="2:11" s="1" customFormat="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s="1" customFormat="1" ht="15" customHeight="1">
      <c r="B54" s="189"/>
      <c r="C54" s="305" t="s">
        <v>626</v>
      </c>
      <c r="D54" s="305"/>
      <c r="E54" s="305"/>
      <c r="F54" s="305"/>
      <c r="G54" s="305"/>
      <c r="H54" s="305"/>
      <c r="I54" s="305"/>
      <c r="J54" s="305"/>
      <c r="K54" s="190"/>
    </row>
    <row r="55" spans="2:11" s="1" customFormat="1" ht="15" customHeight="1">
      <c r="B55" s="189"/>
      <c r="C55" s="305" t="s">
        <v>627</v>
      </c>
      <c r="D55" s="305"/>
      <c r="E55" s="305"/>
      <c r="F55" s="305"/>
      <c r="G55" s="305"/>
      <c r="H55" s="305"/>
      <c r="I55" s="305"/>
      <c r="J55" s="305"/>
      <c r="K55" s="190"/>
    </row>
    <row r="56" spans="2:11" s="1" customFormat="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s="1" customFormat="1" ht="15" customHeight="1">
      <c r="B57" s="189"/>
      <c r="C57" s="305" t="s">
        <v>628</v>
      </c>
      <c r="D57" s="305"/>
      <c r="E57" s="305"/>
      <c r="F57" s="305"/>
      <c r="G57" s="305"/>
      <c r="H57" s="305"/>
      <c r="I57" s="305"/>
      <c r="J57" s="305"/>
      <c r="K57" s="190"/>
    </row>
    <row r="58" spans="2:11" s="1" customFormat="1" ht="15" customHeight="1">
      <c r="B58" s="189"/>
      <c r="C58" s="194"/>
      <c r="D58" s="305" t="s">
        <v>629</v>
      </c>
      <c r="E58" s="305"/>
      <c r="F58" s="305"/>
      <c r="G58" s="305"/>
      <c r="H58" s="305"/>
      <c r="I58" s="305"/>
      <c r="J58" s="305"/>
      <c r="K58" s="190"/>
    </row>
    <row r="59" spans="2:11" s="1" customFormat="1" ht="15" customHeight="1">
      <c r="B59" s="189"/>
      <c r="C59" s="194"/>
      <c r="D59" s="305" t="s">
        <v>630</v>
      </c>
      <c r="E59" s="305"/>
      <c r="F59" s="305"/>
      <c r="G59" s="305"/>
      <c r="H59" s="305"/>
      <c r="I59" s="305"/>
      <c r="J59" s="305"/>
      <c r="K59" s="190"/>
    </row>
    <row r="60" spans="2:11" s="1" customFormat="1" ht="15" customHeight="1">
      <c r="B60" s="189"/>
      <c r="C60" s="194"/>
      <c r="D60" s="305" t="s">
        <v>631</v>
      </c>
      <c r="E60" s="305"/>
      <c r="F60" s="305"/>
      <c r="G60" s="305"/>
      <c r="H60" s="305"/>
      <c r="I60" s="305"/>
      <c r="J60" s="305"/>
      <c r="K60" s="190"/>
    </row>
    <row r="61" spans="2:11" s="1" customFormat="1" ht="15" customHeight="1">
      <c r="B61" s="189"/>
      <c r="C61" s="194"/>
      <c r="D61" s="305" t="s">
        <v>632</v>
      </c>
      <c r="E61" s="305"/>
      <c r="F61" s="305"/>
      <c r="G61" s="305"/>
      <c r="H61" s="305"/>
      <c r="I61" s="305"/>
      <c r="J61" s="305"/>
      <c r="K61" s="190"/>
    </row>
    <row r="62" spans="2:11" s="1" customFormat="1" ht="15" customHeight="1">
      <c r="B62" s="189"/>
      <c r="C62" s="194"/>
      <c r="D62" s="307" t="s">
        <v>633</v>
      </c>
      <c r="E62" s="307"/>
      <c r="F62" s="307"/>
      <c r="G62" s="307"/>
      <c r="H62" s="307"/>
      <c r="I62" s="307"/>
      <c r="J62" s="307"/>
      <c r="K62" s="190"/>
    </row>
    <row r="63" spans="2:11" s="1" customFormat="1" ht="15" customHeight="1">
      <c r="B63" s="189"/>
      <c r="C63" s="194"/>
      <c r="D63" s="305" t="s">
        <v>634</v>
      </c>
      <c r="E63" s="305"/>
      <c r="F63" s="305"/>
      <c r="G63" s="305"/>
      <c r="H63" s="305"/>
      <c r="I63" s="305"/>
      <c r="J63" s="305"/>
      <c r="K63" s="190"/>
    </row>
    <row r="64" spans="2:11" s="1" customFormat="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s="1" customFormat="1" ht="15" customHeight="1">
      <c r="B65" s="189"/>
      <c r="C65" s="194"/>
      <c r="D65" s="305" t="s">
        <v>635</v>
      </c>
      <c r="E65" s="305"/>
      <c r="F65" s="305"/>
      <c r="G65" s="305"/>
      <c r="H65" s="305"/>
      <c r="I65" s="305"/>
      <c r="J65" s="305"/>
      <c r="K65" s="190"/>
    </row>
    <row r="66" spans="2:11" s="1" customFormat="1" ht="15" customHeight="1">
      <c r="B66" s="189"/>
      <c r="C66" s="194"/>
      <c r="D66" s="307" t="s">
        <v>636</v>
      </c>
      <c r="E66" s="307"/>
      <c r="F66" s="307"/>
      <c r="G66" s="307"/>
      <c r="H66" s="307"/>
      <c r="I66" s="307"/>
      <c r="J66" s="307"/>
      <c r="K66" s="190"/>
    </row>
    <row r="67" spans="2:11" s="1" customFormat="1" ht="15" customHeight="1">
      <c r="B67" s="189"/>
      <c r="C67" s="194"/>
      <c r="D67" s="305" t="s">
        <v>637</v>
      </c>
      <c r="E67" s="305"/>
      <c r="F67" s="305"/>
      <c r="G67" s="305"/>
      <c r="H67" s="305"/>
      <c r="I67" s="305"/>
      <c r="J67" s="305"/>
      <c r="K67" s="190"/>
    </row>
    <row r="68" spans="2:11" s="1" customFormat="1" ht="15" customHeight="1">
      <c r="B68" s="189"/>
      <c r="C68" s="194"/>
      <c r="D68" s="305" t="s">
        <v>638</v>
      </c>
      <c r="E68" s="305"/>
      <c r="F68" s="305"/>
      <c r="G68" s="305"/>
      <c r="H68" s="305"/>
      <c r="I68" s="305"/>
      <c r="J68" s="305"/>
      <c r="K68" s="190"/>
    </row>
    <row r="69" spans="2:11" s="1" customFormat="1" ht="15" customHeight="1">
      <c r="B69" s="189"/>
      <c r="C69" s="194"/>
      <c r="D69" s="305" t="s">
        <v>639</v>
      </c>
      <c r="E69" s="305"/>
      <c r="F69" s="305"/>
      <c r="G69" s="305"/>
      <c r="H69" s="305"/>
      <c r="I69" s="305"/>
      <c r="J69" s="305"/>
      <c r="K69" s="190"/>
    </row>
    <row r="70" spans="2:11" s="1" customFormat="1" ht="15" customHeight="1">
      <c r="B70" s="189"/>
      <c r="C70" s="194"/>
      <c r="D70" s="305" t="s">
        <v>640</v>
      </c>
      <c r="E70" s="305"/>
      <c r="F70" s="305"/>
      <c r="G70" s="305"/>
      <c r="H70" s="305"/>
      <c r="I70" s="305"/>
      <c r="J70" s="305"/>
      <c r="K70" s="190"/>
    </row>
    <row r="71" spans="2:11" s="1" customFormat="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s="1" customFormat="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s="1" customFormat="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s="1" customFormat="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s="1" customFormat="1" ht="45" customHeight="1">
      <c r="B75" s="206"/>
      <c r="C75" s="300" t="s">
        <v>641</v>
      </c>
      <c r="D75" s="300"/>
      <c r="E75" s="300"/>
      <c r="F75" s="300"/>
      <c r="G75" s="300"/>
      <c r="H75" s="300"/>
      <c r="I75" s="300"/>
      <c r="J75" s="300"/>
      <c r="K75" s="207"/>
    </row>
    <row r="76" spans="2:11" s="1" customFormat="1" ht="17.25" customHeight="1">
      <c r="B76" s="206"/>
      <c r="C76" s="208" t="s">
        <v>642</v>
      </c>
      <c r="D76" s="208"/>
      <c r="E76" s="208"/>
      <c r="F76" s="208" t="s">
        <v>643</v>
      </c>
      <c r="G76" s="209"/>
      <c r="H76" s="208" t="s">
        <v>50</v>
      </c>
      <c r="I76" s="208" t="s">
        <v>53</v>
      </c>
      <c r="J76" s="208" t="s">
        <v>644</v>
      </c>
      <c r="K76" s="207"/>
    </row>
    <row r="77" spans="2:11" s="1" customFormat="1" ht="17.25" customHeight="1">
      <c r="B77" s="206"/>
      <c r="C77" s="210" t="s">
        <v>645</v>
      </c>
      <c r="D77" s="210"/>
      <c r="E77" s="210"/>
      <c r="F77" s="211" t="s">
        <v>646</v>
      </c>
      <c r="G77" s="212"/>
      <c r="H77" s="210"/>
      <c r="I77" s="210"/>
      <c r="J77" s="210" t="s">
        <v>647</v>
      </c>
      <c r="K77" s="207"/>
    </row>
    <row r="78" spans="2:11" s="1" customFormat="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s="1" customFormat="1" ht="15" customHeight="1">
      <c r="B79" s="206"/>
      <c r="C79" s="195" t="s">
        <v>49</v>
      </c>
      <c r="D79" s="215"/>
      <c r="E79" s="215"/>
      <c r="F79" s="216" t="s">
        <v>648</v>
      </c>
      <c r="G79" s="217"/>
      <c r="H79" s="195" t="s">
        <v>649</v>
      </c>
      <c r="I79" s="195" t="s">
        <v>650</v>
      </c>
      <c r="J79" s="195">
        <v>20</v>
      </c>
      <c r="K79" s="207"/>
    </row>
    <row r="80" spans="2:11" s="1" customFormat="1" ht="15" customHeight="1">
      <c r="B80" s="206"/>
      <c r="C80" s="195" t="s">
        <v>651</v>
      </c>
      <c r="D80" s="195"/>
      <c r="E80" s="195"/>
      <c r="F80" s="216" t="s">
        <v>648</v>
      </c>
      <c r="G80" s="217"/>
      <c r="H80" s="195" t="s">
        <v>652</v>
      </c>
      <c r="I80" s="195" t="s">
        <v>650</v>
      </c>
      <c r="J80" s="195">
        <v>120</v>
      </c>
      <c r="K80" s="207"/>
    </row>
    <row r="81" spans="2:11" s="1" customFormat="1" ht="15" customHeight="1">
      <c r="B81" s="218"/>
      <c r="C81" s="195" t="s">
        <v>653</v>
      </c>
      <c r="D81" s="195"/>
      <c r="E81" s="195"/>
      <c r="F81" s="216" t="s">
        <v>654</v>
      </c>
      <c r="G81" s="217"/>
      <c r="H81" s="195" t="s">
        <v>655</v>
      </c>
      <c r="I81" s="195" t="s">
        <v>650</v>
      </c>
      <c r="J81" s="195">
        <v>50</v>
      </c>
      <c r="K81" s="207"/>
    </row>
    <row r="82" spans="2:11" s="1" customFormat="1" ht="15" customHeight="1">
      <c r="B82" s="218"/>
      <c r="C82" s="195" t="s">
        <v>656</v>
      </c>
      <c r="D82" s="195"/>
      <c r="E82" s="195"/>
      <c r="F82" s="216" t="s">
        <v>648</v>
      </c>
      <c r="G82" s="217"/>
      <c r="H82" s="195" t="s">
        <v>657</v>
      </c>
      <c r="I82" s="195" t="s">
        <v>658</v>
      </c>
      <c r="J82" s="195"/>
      <c r="K82" s="207"/>
    </row>
    <row r="83" spans="2:11" s="1" customFormat="1" ht="15" customHeight="1">
      <c r="B83" s="218"/>
      <c r="C83" s="219" t="s">
        <v>659</v>
      </c>
      <c r="D83" s="219"/>
      <c r="E83" s="219"/>
      <c r="F83" s="220" t="s">
        <v>654</v>
      </c>
      <c r="G83" s="219"/>
      <c r="H83" s="219" t="s">
        <v>660</v>
      </c>
      <c r="I83" s="219" t="s">
        <v>650</v>
      </c>
      <c r="J83" s="219">
        <v>15</v>
      </c>
      <c r="K83" s="207"/>
    </row>
    <row r="84" spans="2:11" s="1" customFormat="1" ht="15" customHeight="1">
      <c r="B84" s="218"/>
      <c r="C84" s="219" t="s">
        <v>661</v>
      </c>
      <c r="D84" s="219"/>
      <c r="E84" s="219"/>
      <c r="F84" s="220" t="s">
        <v>654</v>
      </c>
      <c r="G84" s="219"/>
      <c r="H84" s="219" t="s">
        <v>662</v>
      </c>
      <c r="I84" s="219" t="s">
        <v>650</v>
      </c>
      <c r="J84" s="219">
        <v>15</v>
      </c>
      <c r="K84" s="207"/>
    </row>
    <row r="85" spans="2:11" s="1" customFormat="1" ht="15" customHeight="1">
      <c r="B85" s="218"/>
      <c r="C85" s="219" t="s">
        <v>663</v>
      </c>
      <c r="D85" s="219"/>
      <c r="E85" s="219"/>
      <c r="F85" s="220" t="s">
        <v>654</v>
      </c>
      <c r="G85" s="219"/>
      <c r="H85" s="219" t="s">
        <v>664</v>
      </c>
      <c r="I85" s="219" t="s">
        <v>650</v>
      </c>
      <c r="J85" s="219">
        <v>20</v>
      </c>
      <c r="K85" s="207"/>
    </row>
    <row r="86" spans="2:11" s="1" customFormat="1" ht="15" customHeight="1">
      <c r="B86" s="218"/>
      <c r="C86" s="219" t="s">
        <v>665</v>
      </c>
      <c r="D86" s="219"/>
      <c r="E86" s="219"/>
      <c r="F86" s="220" t="s">
        <v>654</v>
      </c>
      <c r="G86" s="219"/>
      <c r="H86" s="219" t="s">
        <v>666</v>
      </c>
      <c r="I86" s="219" t="s">
        <v>650</v>
      </c>
      <c r="J86" s="219">
        <v>20</v>
      </c>
      <c r="K86" s="207"/>
    </row>
    <row r="87" spans="2:11" s="1" customFormat="1" ht="15" customHeight="1">
      <c r="B87" s="218"/>
      <c r="C87" s="195" t="s">
        <v>667</v>
      </c>
      <c r="D87" s="195"/>
      <c r="E87" s="195"/>
      <c r="F87" s="216" t="s">
        <v>654</v>
      </c>
      <c r="G87" s="217"/>
      <c r="H87" s="195" t="s">
        <v>668</v>
      </c>
      <c r="I87" s="195" t="s">
        <v>650</v>
      </c>
      <c r="J87" s="195">
        <v>50</v>
      </c>
      <c r="K87" s="207"/>
    </row>
    <row r="88" spans="2:11" s="1" customFormat="1" ht="15" customHeight="1">
      <c r="B88" s="218"/>
      <c r="C88" s="195" t="s">
        <v>669</v>
      </c>
      <c r="D88" s="195"/>
      <c r="E88" s="195"/>
      <c r="F88" s="216" t="s">
        <v>654</v>
      </c>
      <c r="G88" s="217"/>
      <c r="H88" s="195" t="s">
        <v>670</v>
      </c>
      <c r="I88" s="195" t="s">
        <v>650</v>
      </c>
      <c r="J88" s="195">
        <v>20</v>
      </c>
      <c r="K88" s="207"/>
    </row>
    <row r="89" spans="2:11" s="1" customFormat="1" ht="15" customHeight="1">
      <c r="B89" s="218"/>
      <c r="C89" s="195" t="s">
        <v>671</v>
      </c>
      <c r="D89" s="195"/>
      <c r="E89" s="195"/>
      <c r="F89" s="216" t="s">
        <v>654</v>
      </c>
      <c r="G89" s="217"/>
      <c r="H89" s="195" t="s">
        <v>672</v>
      </c>
      <c r="I89" s="195" t="s">
        <v>650</v>
      </c>
      <c r="J89" s="195">
        <v>20</v>
      </c>
      <c r="K89" s="207"/>
    </row>
    <row r="90" spans="2:11" s="1" customFormat="1" ht="15" customHeight="1">
      <c r="B90" s="218"/>
      <c r="C90" s="195" t="s">
        <v>673</v>
      </c>
      <c r="D90" s="195"/>
      <c r="E90" s="195"/>
      <c r="F90" s="216" t="s">
        <v>654</v>
      </c>
      <c r="G90" s="217"/>
      <c r="H90" s="195" t="s">
        <v>674</v>
      </c>
      <c r="I90" s="195" t="s">
        <v>650</v>
      </c>
      <c r="J90" s="195">
        <v>50</v>
      </c>
      <c r="K90" s="207"/>
    </row>
    <row r="91" spans="2:11" s="1" customFormat="1" ht="15" customHeight="1">
      <c r="B91" s="218"/>
      <c r="C91" s="195" t="s">
        <v>675</v>
      </c>
      <c r="D91" s="195"/>
      <c r="E91" s="195"/>
      <c r="F91" s="216" t="s">
        <v>654</v>
      </c>
      <c r="G91" s="217"/>
      <c r="H91" s="195" t="s">
        <v>675</v>
      </c>
      <c r="I91" s="195" t="s">
        <v>650</v>
      </c>
      <c r="J91" s="195">
        <v>50</v>
      </c>
      <c r="K91" s="207"/>
    </row>
    <row r="92" spans="2:11" s="1" customFormat="1" ht="15" customHeight="1">
      <c r="B92" s="218"/>
      <c r="C92" s="195" t="s">
        <v>676</v>
      </c>
      <c r="D92" s="195"/>
      <c r="E92" s="195"/>
      <c r="F92" s="216" t="s">
        <v>654</v>
      </c>
      <c r="G92" s="217"/>
      <c r="H92" s="195" t="s">
        <v>677</v>
      </c>
      <c r="I92" s="195" t="s">
        <v>650</v>
      </c>
      <c r="J92" s="195">
        <v>255</v>
      </c>
      <c r="K92" s="207"/>
    </row>
    <row r="93" spans="2:11" s="1" customFormat="1" ht="15" customHeight="1">
      <c r="B93" s="218"/>
      <c r="C93" s="195" t="s">
        <v>678</v>
      </c>
      <c r="D93" s="195"/>
      <c r="E93" s="195"/>
      <c r="F93" s="216" t="s">
        <v>648</v>
      </c>
      <c r="G93" s="217"/>
      <c r="H93" s="195" t="s">
        <v>679</v>
      </c>
      <c r="I93" s="195" t="s">
        <v>680</v>
      </c>
      <c r="J93" s="195"/>
      <c r="K93" s="207"/>
    </row>
    <row r="94" spans="2:11" s="1" customFormat="1" ht="15" customHeight="1">
      <c r="B94" s="218"/>
      <c r="C94" s="195" t="s">
        <v>681</v>
      </c>
      <c r="D94" s="195"/>
      <c r="E94" s="195"/>
      <c r="F94" s="216" t="s">
        <v>648</v>
      </c>
      <c r="G94" s="217"/>
      <c r="H94" s="195" t="s">
        <v>682</v>
      </c>
      <c r="I94" s="195" t="s">
        <v>683</v>
      </c>
      <c r="J94" s="195"/>
      <c r="K94" s="207"/>
    </row>
    <row r="95" spans="2:11" s="1" customFormat="1" ht="15" customHeight="1">
      <c r="B95" s="218"/>
      <c r="C95" s="195" t="s">
        <v>684</v>
      </c>
      <c r="D95" s="195"/>
      <c r="E95" s="195"/>
      <c r="F95" s="216" t="s">
        <v>648</v>
      </c>
      <c r="G95" s="217"/>
      <c r="H95" s="195" t="s">
        <v>684</v>
      </c>
      <c r="I95" s="195" t="s">
        <v>683</v>
      </c>
      <c r="J95" s="195"/>
      <c r="K95" s="207"/>
    </row>
    <row r="96" spans="2:11" s="1" customFormat="1" ht="15" customHeight="1">
      <c r="B96" s="218"/>
      <c r="C96" s="195" t="s">
        <v>34</v>
      </c>
      <c r="D96" s="195"/>
      <c r="E96" s="195"/>
      <c r="F96" s="216" t="s">
        <v>648</v>
      </c>
      <c r="G96" s="217"/>
      <c r="H96" s="195" t="s">
        <v>685</v>
      </c>
      <c r="I96" s="195" t="s">
        <v>683</v>
      </c>
      <c r="J96" s="195"/>
      <c r="K96" s="207"/>
    </row>
    <row r="97" spans="2:11" s="1" customFormat="1" ht="15" customHeight="1">
      <c r="B97" s="218"/>
      <c r="C97" s="195" t="s">
        <v>44</v>
      </c>
      <c r="D97" s="195"/>
      <c r="E97" s="195"/>
      <c r="F97" s="216" t="s">
        <v>648</v>
      </c>
      <c r="G97" s="217"/>
      <c r="H97" s="195" t="s">
        <v>686</v>
      </c>
      <c r="I97" s="195" t="s">
        <v>683</v>
      </c>
      <c r="J97" s="195"/>
      <c r="K97" s="207"/>
    </row>
    <row r="98" spans="2:11" s="1" customFormat="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s="1" customFormat="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s="1" customFormat="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s="1" customFormat="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s="1" customFormat="1" ht="45" customHeight="1">
      <c r="B102" s="206"/>
      <c r="C102" s="300" t="s">
        <v>687</v>
      </c>
      <c r="D102" s="300"/>
      <c r="E102" s="300"/>
      <c r="F102" s="300"/>
      <c r="G102" s="300"/>
      <c r="H102" s="300"/>
      <c r="I102" s="300"/>
      <c r="J102" s="300"/>
      <c r="K102" s="207"/>
    </row>
    <row r="103" spans="2:11" s="1" customFormat="1" ht="17.25" customHeight="1">
      <c r="B103" s="206"/>
      <c r="C103" s="208" t="s">
        <v>642</v>
      </c>
      <c r="D103" s="208"/>
      <c r="E103" s="208"/>
      <c r="F103" s="208" t="s">
        <v>643</v>
      </c>
      <c r="G103" s="209"/>
      <c r="H103" s="208" t="s">
        <v>50</v>
      </c>
      <c r="I103" s="208" t="s">
        <v>53</v>
      </c>
      <c r="J103" s="208" t="s">
        <v>644</v>
      </c>
      <c r="K103" s="207"/>
    </row>
    <row r="104" spans="2:11" s="1" customFormat="1" ht="17.25" customHeight="1">
      <c r="B104" s="206"/>
      <c r="C104" s="210" t="s">
        <v>645</v>
      </c>
      <c r="D104" s="210"/>
      <c r="E104" s="210"/>
      <c r="F104" s="211" t="s">
        <v>646</v>
      </c>
      <c r="G104" s="212"/>
      <c r="H104" s="210"/>
      <c r="I104" s="210"/>
      <c r="J104" s="210" t="s">
        <v>647</v>
      </c>
      <c r="K104" s="207"/>
    </row>
    <row r="105" spans="2:11" s="1" customFormat="1" ht="5.25" customHeight="1">
      <c r="B105" s="206"/>
      <c r="C105" s="208"/>
      <c r="D105" s="208"/>
      <c r="E105" s="208"/>
      <c r="F105" s="208"/>
      <c r="G105" s="226"/>
      <c r="H105" s="208"/>
      <c r="I105" s="208"/>
      <c r="J105" s="208"/>
      <c r="K105" s="207"/>
    </row>
    <row r="106" spans="2:11" s="1" customFormat="1" ht="15" customHeight="1">
      <c r="B106" s="206"/>
      <c r="C106" s="195" t="s">
        <v>49</v>
      </c>
      <c r="D106" s="215"/>
      <c r="E106" s="215"/>
      <c r="F106" s="216" t="s">
        <v>648</v>
      </c>
      <c r="G106" s="195"/>
      <c r="H106" s="195" t="s">
        <v>688</v>
      </c>
      <c r="I106" s="195" t="s">
        <v>650</v>
      </c>
      <c r="J106" s="195">
        <v>20</v>
      </c>
      <c r="K106" s="207"/>
    </row>
    <row r="107" spans="2:11" s="1" customFormat="1" ht="15" customHeight="1">
      <c r="B107" s="206"/>
      <c r="C107" s="195" t="s">
        <v>651</v>
      </c>
      <c r="D107" s="195"/>
      <c r="E107" s="195"/>
      <c r="F107" s="216" t="s">
        <v>648</v>
      </c>
      <c r="G107" s="195"/>
      <c r="H107" s="195" t="s">
        <v>688</v>
      </c>
      <c r="I107" s="195" t="s">
        <v>650</v>
      </c>
      <c r="J107" s="195">
        <v>120</v>
      </c>
      <c r="K107" s="207"/>
    </row>
    <row r="108" spans="2:11" s="1" customFormat="1" ht="15" customHeight="1">
      <c r="B108" s="218"/>
      <c r="C108" s="195" t="s">
        <v>653</v>
      </c>
      <c r="D108" s="195"/>
      <c r="E108" s="195"/>
      <c r="F108" s="216" t="s">
        <v>654</v>
      </c>
      <c r="G108" s="195"/>
      <c r="H108" s="195" t="s">
        <v>688</v>
      </c>
      <c r="I108" s="195" t="s">
        <v>650</v>
      </c>
      <c r="J108" s="195">
        <v>50</v>
      </c>
      <c r="K108" s="207"/>
    </row>
    <row r="109" spans="2:11" s="1" customFormat="1" ht="15" customHeight="1">
      <c r="B109" s="218"/>
      <c r="C109" s="195" t="s">
        <v>656</v>
      </c>
      <c r="D109" s="195"/>
      <c r="E109" s="195"/>
      <c r="F109" s="216" t="s">
        <v>648</v>
      </c>
      <c r="G109" s="195"/>
      <c r="H109" s="195" t="s">
        <v>688</v>
      </c>
      <c r="I109" s="195" t="s">
        <v>658</v>
      </c>
      <c r="J109" s="195"/>
      <c r="K109" s="207"/>
    </row>
    <row r="110" spans="2:11" s="1" customFormat="1" ht="15" customHeight="1">
      <c r="B110" s="218"/>
      <c r="C110" s="195" t="s">
        <v>667</v>
      </c>
      <c r="D110" s="195"/>
      <c r="E110" s="195"/>
      <c r="F110" s="216" t="s">
        <v>654</v>
      </c>
      <c r="G110" s="195"/>
      <c r="H110" s="195" t="s">
        <v>688</v>
      </c>
      <c r="I110" s="195" t="s">
        <v>650</v>
      </c>
      <c r="J110" s="195">
        <v>50</v>
      </c>
      <c r="K110" s="207"/>
    </row>
    <row r="111" spans="2:11" s="1" customFormat="1" ht="15" customHeight="1">
      <c r="B111" s="218"/>
      <c r="C111" s="195" t="s">
        <v>675</v>
      </c>
      <c r="D111" s="195"/>
      <c r="E111" s="195"/>
      <c r="F111" s="216" t="s">
        <v>654</v>
      </c>
      <c r="G111" s="195"/>
      <c r="H111" s="195" t="s">
        <v>688</v>
      </c>
      <c r="I111" s="195" t="s">
        <v>650</v>
      </c>
      <c r="J111" s="195">
        <v>50</v>
      </c>
      <c r="K111" s="207"/>
    </row>
    <row r="112" spans="2:11" s="1" customFormat="1" ht="15" customHeight="1">
      <c r="B112" s="218"/>
      <c r="C112" s="195" t="s">
        <v>673</v>
      </c>
      <c r="D112" s="195"/>
      <c r="E112" s="195"/>
      <c r="F112" s="216" t="s">
        <v>654</v>
      </c>
      <c r="G112" s="195"/>
      <c r="H112" s="195" t="s">
        <v>688</v>
      </c>
      <c r="I112" s="195" t="s">
        <v>650</v>
      </c>
      <c r="J112" s="195">
        <v>50</v>
      </c>
      <c r="K112" s="207"/>
    </row>
    <row r="113" spans="2:11" s="1" customFormat="1" ht="15" customHeight="1">
      <c r="B113" s="218"/>
      <c r="C113" s="195" t="s">
        <v>49</v>
      </c>
      <c r="D113" s="195"/>
      <c r="E113" s="195"/>
      <c r="F113" s="216" t="s">
        <v>648</v>
      </c>
      <c r="G113" s="195"/>
      <c r="H113" s="195" t="s">
        <v>689</v>
      </c>
      <c r="I113" s="195" t="s">
        <v>650</v>
      </c>
      <c r="J113" s="195">
        <v>20</v>
      </c>
      <c r="K113" s="207"/>
    </row>
    <row r="114" spans="2:11" s="1" customFormat="1" ht="15" customHeight="1">
      <c r="B114" s="218"/>
      <c r="C114" s="195" t="s">
        <v>690</v>
      </c>
      <c r="D114" s="195"/>
      <c r="E114" s="195"/>
      <c r="F114" s="216" t="s">
        <v>648</v>
      </c>
      <c r="G114" s="195"/>
      <c r="H114" s="195" t="s">
        <v>691</v>
      </c>
      <c r="I114" s="195" t="s">
        <v>650</v>
      </c>
      <c r="J114" s="195">
        <v>120</v>
      </c>
      <c r="K114" s="207"/>
    </row>
    <row r="115" spans="2:11" s="1" customFormat="1" ht="15" customHeight="1">
      <c r="B115" s="218"/>
      <c r="C115" s="195" t="s">
        <v>34</v>
      </c>
      <c r="D115" s="195"/>
      <c r="E115" s="195"/>
      <c r="F115" s="216" t="s">
        <v>648</v>
      </c>
      <c r="G115" s="195"/>
      <c r="H115" s="195" t="s">
        <v>692</v>
      </c>
      <c r="I115" s="195" t="s">
        <v>683</v>
      </c>
      <c r="J115" s="195"/>
      <c r="K115" s="207"/>
    </row>
    <row r="116" spans="2:11" s="1" customFormat="1" ht="15" customHeight="1">
      <c r="B116" s="218"/>
      <c r="C116" s="195" t="s">
        <v>44</v>
      </c>
      <c r="D116" s="195"/>
      <c r="E116" s="195"/>
      <c r="F116" s="216" t="s">
        <v>648</v>
      </c>
      <c r="G116" s="195"/>
      <c r="H116" s="195" t="s">
        <v>693</v>
      </c>
      <c r="I116" s="195" t="s">
        <v>683</v>
      </c>
      <c r="J116" s="195"/>
      <c r="K116" s="207"/>
    </row>
    <row r="117" spans="2:11" s="1" customFormat="1" ht="15" customHeight="1">
      <c r="B117" s="218"/>
      <c r="C117" s="195" t="s">
        <v>53</v>
      </c>
      <c r="D117" s="195"/>
      <c r="E117" s="195"/>
      <c r="F117" s="216" t="s">
        <v>648</v>
      </c>
      <c r="G117" s="195"/>
      <c r="H117" s="195" t="s">
        <v>694</v>
      </c>
      <c r="I117" s="195" t="s">
        <v>695</v>
      </c>
      <c r="J117" s="195"/>
      <c r="K117" s="207"/>
    </row>
    <row r="118" spans="2:11" s="1" customFormat="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s="1" customFormat="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s="1" customFormat="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s="1" customFormat="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s="1" customFormat="1" ht="45" customHeight="1">
      <c r="B122" s="234"/>
      <c r="C122" s="301" t="s">
        <v>696</v>
      </c>
      <c r="D122" s="301"/>
      <c r="E122" s="301"/>
      <c r="F122" s="301"/>
      <c r="G122" s="301"/>
      <c r="H122" s="301"/>
      <c r="I122" s="301"/>
      <c r="J122" s="301"/>
      <c r="K122" s="235"/>
    </row>
    <row r="123" spans="2:11" s="1" customFormat="1" ht="17.25" customHeight="1">
      <c r="B123" s="236"/>
      <c r="C123" s="208" t="s">
        <v>642</v>
      </c>
      <c r="D123" s="208"/>
      <c r="E123" s="208"/>
      <c r="F123" s="208" t="s">
        <v>643</v>
      </c>
      <c r="G123" s="209"/>
      <c r="H123" s="208" t="s">
        <v>50</v>
      </c>
      <c r="I123" s="208" t="s">
        <v>53</v>
      </c>
      <c r="J123" s="208" t="s">
        <v>644</v>
      </c>
      <c r="K123" s="237"/>
    </row>
    <row r="124" spans="2:11" s="1" customFormat="1" ht="17.25" customHeight="1">
      <c r="B124" s="236"/>
      <c r="C124" s="210" t="s">
        <v>645</v>
      </c>
      <c r="D124" s="210"/>
      <c r="E124" s="210"/>
      <c r="F124" s="211" t="s">
        <v>646</v>
      </c>
      <c r="G124" s="212"/>
      <c r="H124" s="210"/>
      <c r="I124" s="210"/>
      <c r="J124" s="210" t="s">
        <v>647</v>
      </c>
      <c r="K124" s="237"/>
    </row>
    <row r="125" spans="2:11" s="1" customFormat="1" ht="5.25" customHeight="1">
      <c r="B125" s="238"/>
      <c r="C125" s="213"/>
      <c r="D125" s="213"/>
      <c r="E125" s="213"/>
      <c r="F125" s="213"/>
      <c r="G125" s="239"/>
      <c r="H125" s="213"/>
      <c r="I125" s="213"/>
      <c r="J125" s="213"/>
      <c r="K125" s="240"/>
    </row>
    <row r="126" spans="2:11" s="1" customFormat="1" ht="15" customHeight="1">
      <c r="B126" s="238"/>
      <c r="C126" s="195" t="s">
        <v>651</v>
      </c>
      <c r="D126" s="215"/>
      <c r="E126" s="215"/>
      <c r="F126" s="216" t="s">
        <v>648</v>
      </c>
      <c r="G126" s="195"/>
      <c r="H126" s="195" t="s">
        <v>688</v>
      </c>
      <c r="I126" s="195" t="s">
        <v>650</v>
      </c>
      <c r="J126" s="195">
        <v>120</v>
      </c>
      <c r="K126" s="241"/>
    </row>
    <row r="127" spans="2:11" s="1" customFormat="1" ht="15" customHeight="1">
      <c r="B127" s="238"/>
      <c r="C127" s="195" t="s">
        <v>697</v>
      </c>
      <c r="D127" s="195"/>
      <c r="E127" s="195"/>
      <c r="F127" s="216" t="s">
        <v>648</v>
      </c>
      <c r="G127" s="195"/>
      <c r="H127" s="195" t="s">
        <v>698</v>
      </c>
      <c r="I127" s="195" t="s">
        <v>650</v>
      </c>
      <c r="J127" s="195" t="s">
        <v>699</v>
      </c>
      <c r="K127" s="241"/>
    </row>
    <row r="128" spans="2:11" s="1" customFormat="1" ht="15" customHeight="1">
      <c r="B128" s="238"/>
      <c r="C128" s="195" t="s">
        <v>596</v>
      </c>
      <c r="D128" s="195"/>
      <c r="E128" s="195"/>
      <c r="F128" s="216" t="s">
        <v>648</v>
      </c>
      <c r="G128" s="195"/>
      <c r="H128" s="195" t="s">
        <v>700</v>
      </c>
      <c r="I128" s="195" t="s">
        <v>650</v>
      </c>
      <c r="J128" s="195" t="s">
        <v>699</v>
      </c>
      <c r="K128" s="241"/>
    </row>
    <row r="129" spans="2:11" s="1" customFormat="1" ht="15" customHeight="1">
      <c r="B129" s="238"/>
      <c r="C129" s="195" t="s">
        <v>659</v>
      </c>
      <c r="D129" s="195"/>
      <c r="E129" s="195"/>
      <c r="F129" s="216" t="s">
        <v>654</v>
      </c>
      <c r="G129" s="195"/>
      <c r="H129" s="195" t="s">
        <v>660</v>
      </c>
      <c r="I129" s="195" t="s">
        <v>650</v>
      </c>
      <c r="J129" s="195">
        <v>15</v>
      </c>
      <c r="K129" s="241"/>
    </row>
    <row r="130" spans="2:11" s="1" customFormat="1" ht="15" customHeight="1">
      <c r="B130" s="238"/>
      <c r="C130" s="219" t="s">
        <v>661</v>
      </c>
      <c r="D130" s="219"/>
      <c r="E130" s="219"/>
      <c r="F130" s="220" t="s">
        <v>654</v>
      </c>
      <c r="G130" s="219"/>
      <c r="H130" s="219" t="s">
        <v>662</v>
      </c>
      <c r="I130" s="219" t="s">
        <v>650</v>
      </c>
      <c r="J130" s="219">
        <v>15</v>
      </c>
      <c r="K130" s="241"/>
    </row>
    <row r="131" spans="2:11" s="1" customFormat="1" ht="15" customHeight="1">
      <c r="B131" s="238"/>
      <c r="C131" s="219" t="s">
        <v>663</v>
      </c>
      <c r="D131" s="219"/>
      <c r="E131" s="219"/>
      <c r="F131" s="220" t="s">
        <v>654</v>
      </c>
      <c r="G131" s="219"/>
      <c r="H131" s="219" t="s">
        <v>664</v>
      </c>
      <c r="I131" s="219" t="s">
        <v>650</v>
      </c>
      <c r="J131" s="219">
        <v>20</v>
      </c>
      <c r="K131" s="241"/>
    </row>
    <row r="132" spans="2:11" s="1" customFormat="1" ht="15" customHeight="1">
      <c r="B132" s="238"/>
      <c r="C132" s="219" t="s">
        <v>665</v>
      </c>
      <c r="D132" s="219"/>
      <c r="E132" s="219"/>
      <c r="F132" s="220" t="s">
        <v>654</v>
      </c>
      <c r="G132" s="219"/>
      <c r="H132" s="219" t="s">
        <v>666</v>
      </c>
      <c r="I132" s="219" t="s">
        <v>650</v>
      </c>
      <c r="J132" s="219">
        <v>20</v>
      </c>
      <c r="K132" s="241"/>
    </row>
    <row r="133" spans="2:11" s="1" customFormat="1" ht="15" customHeight="1">
      <c r="B133" s="238"/>
      <c r="C133" s="195" t="s">
        <v>653</v>
      </c>
      <c r="D133" s="195"/>
      <c r="E133" s="195"/>
      <c r="F133" s="216" t="s">
        <v>654</v>
      </c>
      <c r="G133" s="195"/>
      <c r="H133" s="195" t="s">
        <v>688</v>
      </c>
      <c r="I133" s="195" t="s">
        <v>650</v>
      </c>
      <c r="J133" s="195">
        <v>50</v>
      </c>
      <c r="K133" s="241"/>
    </row>
    <row r="134" spans="2:11" s="1" customFormat="1" ht="15" customHeight="1">
      <c r="B134" s="238"/>
      <c r="C134" s="195" t="s">
        <v>667</v>
      </c>
      <c r="D134" s="195"/>
      <c r="E134" s="195"/>
      <c r="F134" s="216" t="s">
        <v>654</v>
      </c>
      <c r="G134" s="195"/>
      <c r="H134" s="195" t="s">
        <v>688</v>
      </c>
      <c r="I134" s="195" t="s">
        <v>650</v>
      </c>
      <c r="J134" s="195">
        <v>50</v>
      </c>
      <c r="K134" s="241"/>
    </row>
    <row r="135" spans="2:11" s="1" customFormat="1" ht="15" customHeight="1">
      <c r="B135" s="238"/>
      <c r="C135" s="195" t="s">
        <v>673</v>
      </c>
      <c r="D135" s="195"/>
      <c r="E135" s="195"/>
      <c r="F135" s="216" t="s">
        <v>654</v>
      </c>
      <c r="G135" s="195"/>
      <c r="H135" s="195" t="s">
        <v>688</v>
      </c>
      <c r="I135" s="195" t="s">
        <v>650</v>
      </c>
      <c r="J135" s="195">
        <v>50</v>
      </c>
      <c r="K135" s="241"/>
    </row>
    <row r="136" spans="2:11" s="1" customFormat="1" ht="15" customHeight="1">
      <c r="B136" s="238"/>
      <c r="C136" s="195" t="s">
        <v>675</v>
      </c>
      <c r="D136" s="195"/>
      <c r="E136" s="195"/>
      <c r="F136" s="216" t="s">
        <v>654</v>
      </c>
      <c r="G136" s="195"/>
      <c r="H136" s="195" t="s">
        <v>688</v>
      </c>
      <c r="I136" s="195" t="s">
        <v>650</v>
      </c>
      <c r="J136" s="195">
        <v>50</v>
      </c>
      <c r="K136" s="241"/>
    </row>
    <row r="137" spans="2:11" s="1" customFormat="1" ht="15" customHeight="1">
      <c r="B137" s="238"/>
      <c r="C137" s="195" t="s">
        <v>676</v>
      </c>
      <c r="D137" s="195"/>
      <c r="E137" s="195"/>
      <c r="F137" s="216" t="s">
        <v>654</v>
      </c>
      <c r="G137" s="195"/>
      <c r="H137" s="195" t="s">
        <v>701</v>
      </c>
      <c r="I137" s="195" t="s">
        <v>650</v>
      </c>
      <c r="J137" s="195">
        <v>255</v>
      </c>
      <c r="K137" s="241"/>
    </row>
    <row r="138" spans="2:11" s="1" customFormat="1" ht="15" customHeight="1">
      <c r="B138" s="238"/>
      <c r="C138" s="195" t="s">
        <v>678</v>
      </c>
      <c r="D138" s="195"/>
      <c r="E138" s="195"/>
      <c r="F138" s="216" t="s">
        <v>648</v>
      </c>
      <c r="G138" s="195"/>
      <c r="H138" s="195" t="s">
        <v>702</v>
      </c>
      <c r="I138" s="195" t="s">
        <v>680</v>
      </c>
      <c r="J138" s="195"/>
      <c r="K138" s="241"/>
    </row>
    <row r="139" spans="2:11" s="1" customFormat="1" ht="15" customHeight="1">
      <c r="B139" s="238"/>
      <c r="C139" s="195" t="s">
        <v>681</v>
      </c>
      <c r="D139" s="195"/>
      <c r="E139" s="195"/>
      <c r="F139" s="216" t="s">
        <v>648</v>
      </c>
      <c r="G139" s="195"/>
      <c r="H139" s="195" t="s">
        <v>703</v>
      </c>
      <c r="I139" s="195" t="s">
        <v>683</v>
      </c>
      <c r="J139" s="195"/>
      <c r="K139" s="241"/>
    </row>
    <row r="140" spans="2:11" s="1" customFormat="1" ht="15" customHeight="1">
      <c r="B140" s="238"/>
      <c r="C140" s="195" t="s">
        <v>684</v>
      </c>
      <c r="D140" s="195"/>
      <c r="E140" s="195"/>
      <c r="F140" s="216" t="s">
        <v>648</v>
      </c>
      <c r="G140" s="195"/>
      <c r="H140" s="195" t="s">
        <v>684</v>
      </c>
      <c r="I140" s="195" t="s">
        <v>683</v>
      </c>
      <c r="J140" s="195"/>
      <c r="K140" s="241"/>
    </row>
    <row r="141" spans="2:11" s="1" customFormat="1" ht="15" customHeight="1">
      <c r="B141" s="238"/>
      <c r="C141" s="195" t="s">
        <v>34</v>
      </c>
      <c r="D141" s="195"/>
      <c r="E141" s="195"/>
      <c r="F141" s="216" t="s">
        <v>648</v>
      </c>
      <c r="G141" s="195"/>
      <c r="H141" s="195" t="s">
        <v>704</v>
      </c>
      <c r="I141" s="195" t="s">
        <v>683</v>
      </c>
      <c r="J141" s="195"/>
      <c r="K141" s="241"/>
    </row>
    <row r="142" spans="2:11" s="1" customFormat="1" ht="15" customHeight="1">
      <c r="B142" s="238"/>
      <c r="C142" s="195" t="s">
        <v>705</v>
      </c>
      <c r="D142" s="195"/>
      <c r="E142" s="195"/>
      <c r="F142" s="216" t="s">
        <v>648</v>
      </c>
      <c r="G142" s="195"/>
      <c r="H142" s="195" t="s">
        <v>706</v>
      </c>
      <c r="I142" s="195" t="s">
        <v>683</v>
      </c>
      <c r="J142" s="195"/>
      <c r="K142" s="241"/>
    </row>
    <row r="143" spans="2:11" s="1" customFormat="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s="1" customFormat="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s="1" customFormat="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s="1" customFormat="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s="1" customFormat="1" ht="45" customHeight="1">
      <c r="B147" s="206"/>
      <c r="C147" s="300" t="s">
        <v>707</v>
      </c>
      <c r="D147" s="300"/>
      <c r="E147" s="300"/>
      <c r="F147" s="300"/>
      <c r="G147" s="300"/>
      <c r="H147" s="300"/>
      <c r="I147" s="300"/>
      <c r="J147" s="300"/>
      <c r="K147" s="207"/>
    </row>
    <row r="148" spans="2:11" s="1" customFormat="1" ht="17.25" customHeight="1">
      <c r="B148" s="206"/>
      <c r="C148" s="208" t="s">
        <v>642</v>
      </c>
      <c r="D148" s="208"/>
      <c r="E148" s="208"/>
      <c r="F148" s="208" t="s">
        <v>643</v>
      </c>
      <c r="G148" s="209"/>
      <c r="H148" s="208" t="s">
        <v>50</v>
      </c>
      <c r="I148" s="208" t="s">
        <v>53</v>
      </c>
      <c r="J148" s="208" t="s">
        <v>644</v>
      </c>
      <c r="K148" s="207"/>
    </row>
    <row r="149" spans="2:11" s="1" customFormat="1" ht="17.25" customHeight="1">
      <c r="B149" s="206"/>
      <c r="C149" s="210" t="s">
        <v>645</v>
      </c>
      <c r="D149" s="210"/>
      <c r="E149" s="210"/>
      <c r="F149" s="211" t="s">
        <v>646</v>
      </c>
      <c r="G149" s="212"/>
      <c r="H149" s="210"/>
      <c r="I149" s="210"/>
      <c r="J149" s="210" t="s">
        <v>647</v>
      </c>
      <c r="K149" s="207"/>
    </row>
    <row r="150" spans="2:11" s="1" customFormat="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41"/>
    </row>
    <row r="151" spans="2:11" s="1" customFormat="1" ht="15" customHeight="1">
      <c r="B151" s="218"/>
      <c r="C151" s="245" t="s">
        <v>651</v>
      </c>
      <c r="D151" s="195"/>
      <c r="E151" s="195"/>
      <c r="F151" s="246" t="s">
        <v>648</v>
      </c>
      <c r="G151" s="195"/>
      <c r="H151" s="245" t="s">
        <v>688</v>
      </c>
      <c r="I151" s="245" t="s">
        <v>650</v>
      </c>
      <c r="J151" s="245">
        <v>120</v>
      </c>
      <c r="K151" s="241"/>
    </row>
    <row r="152" spans="2:11" s="1" customFormat="1" ht="15" customHeight="1">
      <c r="B152" s="218"/>
      <c r="C152" s="245" t="s">
        <v>697</v>
      </c>
      <c r="D152" s="195"/>
      <c r="E152" s="195"/>
      <c r="F152" s="246" t="s">
        <v>648</v>
      </c>
      <c r="G152" s="195"/>
      <c r="H152" s="245" t="s">
        <v>708</v>
      </c>
      <c r="I152" s="245" t="s">
        <v>650</v>
      </c>
      <c r="J152" s="245" t="s">
        <v>699</v>
      </c>
      <c r="K152" s="241"/>
    </row>
    <row r="153" spans="2:11" s="1" customFormat="1" ht="15" customHeight="1">
      <c r="B153" s="218"/>
      <c r="C153" s="245" t="s">
        <v>596</v>
      </c>
      <c r="D153" s="195"/>
      <c r="E153" s="195"/>
      <c r="F153" s="246" t="s">
        <v>648</v>
      </c>
      <c r="G153" s="195"/>
      <c r="H153" s="245" t="s">
        <v>709</v>
      </c>
      <c r="I153" s="245" t="s">
        <v>650</v>
      </c>
      <c r="J153" s="245" t="s">
        <v>699</v>
      </c>
      <c r="K153" s="241"/>
    </row>
    <row r="154" spans="2:11" s="1" customFormat="1" ht="15" customHeight="1">
      <c r="B154" s="218"/>
      <c r="C154" s="245" t="s">
        <v>653</v>
      </c>
      <c r="D154" s="195"/>
      <c r="E154" s="195"/>
      <c r="F154" s="246" t="s">
        <v>654</v>
      </c>
      <c r="G154" s="195"/>
      <c r="H154" s="245" t="s">
        <v>688</v>
      </c>
      <c r="I154" s="245" t="s">
        <v>650</v>
      </c>
      <c r="J154" s="245">
        <v>50</v>
      </c>
      <c r="K154" s="241"/>
    </row>
    <row r="155" spans="2:11" s="1" customFormat="1" ht="15" customHeight="1">
      <c r="B155" s="218"/>
      <c r="C155" s="245" t="s">
        <v>656</v>
      </c>
      <c r="D155" s="195"/>
      <c r="E155" s="195"/>
      <c r="F155" s="246" t="s">
        <v>648</v>
      </c>
      <c r="G155" s="195"/>
      <c r="H155" s="245" t="s">
        <v>688</v>
      </c>
      <c r="I155" s="245" t="s">
        <v>658</v>
      </c>
      <c r="J155" s="245"/>
      <c r="K155" s="241"/>
    </row>
    <row r="156" spans="2:11" s="1" customFormat="1" ht="15" customHeight="1">
      <c r="B156" s="218"/>
      <c r="C156" s="245" t="s">
        <v>667</v>
      </c>
      <c r="D156" s="195"/>
      <c r="E156" s="195"/>
      <c r="F156" s="246" t="s">
        <v>654</v>
      </c>
      <c r="G156" s="195"/>
      <c r="H156" s="245" t="s">
        <v>688</v>
      </c>
      <c r="I156" s="245" t="s">
        <v>650</v>
      </c>
      <c r="J156" s="245">
        <v>50</v>
      </c>
      <c r="K156" s="241"/>
    </row>
    <row r="157" spans="2:11" s="1" customFormat="1" ht="15" customHeight="1">
      <c r="B157" s="218"/>
      <c r="C157" s="245" t="s">
        <v>675</v>
      </c>
      <c r="D157" s="195"/>
      <c r="E157" s="195"/>
      <c r="F157" s="246" t="s">
        <v>654</v>
      </c>
      <c r="G157" s="195"/>
      <c r="H157" s="245" t="s">
        <v>688</v>
      </c>
      <c r="I157" s="245" t="s">
        <v>650</v>
      </c>
      <c r="J157" s="245">
        <v>50</v>
      </c>
      <c r="K157" s="241"/>
    </row>
    <row r="158" spans="2:11" s="1" customFormat="1" ht="15" customHeight="1">
      <c r="B158" s="218"/>
      <c r="C158" s="245" t="s">
        <v>673</v>
      </c>
      <c r="D158" s="195"/>
      <c r="E158" s="195"/>
      <c r="F158" s="246" t="s">
        <v>654</v>
      </c>
      <c r="G158" s="195"/>
      <c r="H158" s="245" t="s">
        <v>688</v>
      </c>
      <c r="I158" s="245" t="s">
        <v>650</v>
      </c>
      <c r="J158" s="245">
        <v>50</v>
      </c>
      <c r="K158" s="241"/>
    </row>
    <row r="159" spans="2:11" s="1" customFormat="1" ht="15" customHeight="1">
      <c r="B159" s="218"/>
      <c r="C159" s="245" t="s">
        <v>86</v>
      </c>
      <c r="D159" s="195"/>
      <c r="E159" s="195"/>
      <c r="F159" s="246" t="s">
        <v>648</v>
      </c>
      <c r="G159" s="195"/>
      <c r="H159" s="245" t="s">
        <v>710</v>
      </c>
      <c r="I159" s="245" t="s">
        <v>650</v>
      </c>
      <c r="J159" s="245" t="s">
        <v>711</v>
      </c>
      <c r="K159" s="241"/>
    </row>
    <row r="160" spans="2:11" s="1" customFormat="1" ht="15" customHeight="1">
      <c r="B160" s="218"/>
      <c r="C160" s="245" t="s">
        <v>712</v>
      </c>
      <c r="D160" s="195"/>
      <c r="E160" s="195"/>
      <c r="F160" s="246" t="s">
        <v>648</v>
      </c>
      <c r="G160" s="195"/>
      <c r="H160" s="245" t="s">
        <v>713</v>
      </c>
      <c r="I160" s="245" t="s">
        <v>683</v>
      </c>
      <c r="J160" s="245"/>
      <c r="K160" s="241"/>
    </row>
    <row r="161" spans="2:11" s="1" customFormat="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s="1" customFormat="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s="1" customFormat="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s="1" customFormat="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s="1" customFormat="1" ht="45" customHeight="1">
      <c r="B165" s="187"/>
      <c r="C165" s="301" t="s">
        <v>714</v>
      </c>
      <c r="D165" s="301"/>
      <c r="E165" s="301"/>
      <c r="F165" s="301"/>
      <c r="G165" s="301"/>
      <c r="H165" s="301"/>
      <c r="I165" s="301"/>
      <c r="J165" s="301"/>
      <c r="K165" s="188"/>
    </row>
    <row r="166" spans="2:11" s="1" customFormat="1" ht="17.25" customHeight="1">
      <c r="B166" s="187"/>
      <c r="C166" s="208" t="s">
        <v>642</v>
      </c>
      <c r="D166" s="208"/>
      <c r="E166" s="208"/>
      <c r="F166" s="208" t="s">
        <v>643</v>
      </c>
      <c r="G166" s="250"/>
      <c r="H166" s="251" t="s">
        <v>50</v>
      </c>
      <c r="I166" s="251" t="s">
        <v>53</v>
      </c>
      <c r="J166" s="208" t="s">
        <v>644</v>
      </c>
      <c r="K166" s="188"/>
    </row>
    <row r="167" spans="2:11" s="1" customFormat="1" ht="17.25" customHeight="1">
      <c r="B167" s="189"/>
      <c r="C167" s="210" t="s">
        <v>645</v>
      </c>
      <c r="D167" s="210"/>
      <c r="E167" s="210"/>
      <c r="F167" s="211" t="s">
        <v>646</v>
      </c>
      <c r="G167" s="252"/>
      <c r="H167" s="253"/>
      <c r="I167" s="253"/>
      <c r="J167" s="210" t="s">
        <v>647</v>
      </c>
      <c r="K167" s="190"/>
    </row>
    <row r="168" spans="2:11" s="1" customFormat="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41"/>
    </row>
    <row r="169" spans="2:11" s="1" customFormat="1" ht="15" customHeight="1">
      <c r="B169" s="218"/>
      <c r="C169" s="195" t="s">
        <v>651</v>
      </c>
      <c r="D169" s="195"/>
      <c r="E169" s="195"/>
      <c r="F169" s="216" t="s">
        <v>648</v>
      </c>
      <c r="G169" s="195"/>
      <c r="H169" s="195" t="s">
        <v>688</v>
      </c>
      <c r="I169" s="195" t="s">
        <v>650</v>
      </c>
      <c r="J169" s="195">
        <v>120</v>
      </c>
      <c r="K169" s="241"/>
    </row>
    <row r="170" spans="2:11" s="1" customFormat="1" ht="15" customHeight="1">
      <c r="B170" s="218"/>
      <c r="C170" s="195" t="s">
        <v>697</v>
      </c>
      <c r="D170" s="195"/>
      <c r="E170" s="195"/>
      <c r="F170" s="216" t="s">
        <v>648</v>
      </c>
      <c r="G170" s="195"/>
      <c r="H170" s="195" t="s">
        <v>698</v>
      </c>
      <c r="I170" s="195" t="s">
        <v>650</v>
      </c>
      <c r="J170" s="195" t="s">
        <v>699</v>
      </c>
      <c r="K170" s="241"/>
    </row>
    <row r="171" spans="2:11" s="1" customFormat="1" ht="15" customHeight="1">
      <c r="B171" s="218"/>
      <c r="C171" s="195" t="s">
        <v>596</v>
      </c>
      <c r="D171" s="195"/>
      <c r="E171" s="195"/>
      <c r="F171" s="216" t="s">
        <v>648</v>
      </c>
      <c r="G171" s="195"/>
      <c r="H171" s="195" t="s">
        <v>715</v>
      </c>
      <c r="I171" s="195" t="s">
        <v>650</v>
      </c>
      <c r="J171" s="195" t="s">
        <v>699</v>
      </c>
      <c r="K171" s="241"/>
    </row>
    <row r="172" spans="2:11" s="1" customFormat="1" ht="15" customHeight="1">
      <c r="B172" s="218"/>
      <c r="C172" s="195" t="s">
        <v>653</v>
      </c>
      <c r="D172" s="195"/>
      <c r="E172" s="195"/>
      <c r="F172" s="216" t="s">
        <v>654</v>
      </c>
      <c r="G172" s="195"/>
      <c r="H172" s="195" t="s">
        <v>715</v>
      </c>
      <c r="I172" s="195" t="s">
        <v>650</v>
      </c>
      <c r="J172" s="195">
        <v>50</v>
      </c>
      <c r="K172" s="241"/>
    </row>
    <row r="173" spans="2:11" s="1" customFormat="1" ht="15" customHeight="1">
      <c r="B173" s="218"/>
      <c r="C173" s="195" t="s">
        <v>656</v>
      </c>
      <c r="D173" s="195"/>
      <c r="E173" s="195"/>
      <c r="F173" s="216" t="s">
        <v>648</v>
      </c>
      <c r="G173" s="195"/>
      <c r="H173" s="195" t="s">
        <v>715</v>
      </c>
      <c r="I173" s="195" t="s">
        <v>658</v>
      </c>
      <c r="J173" s="195"/>
      <c r="K173" s="241"/>
    </row>
    <row r="174" spans="2:11" s="1" customFormat="1" ht="15" customHeight="1">
      <c r="B174" s="218"/>
      <c r="C174" s="195" t="s">
        <v>667</v>
      </c>
      <c r="D174" s="195"/>
      <c r="E174" s="195"/>
      <c r="F174" s="216" t="s">
        <v>654</v>
      </c>
      <c r="G174" s="195"/>
      <c r="H174" s="195" t="s">
        <v>715</v>
      </c>
      <c r="I174" s="195" t="s">
        <v>650</v>
      </c>
      <c r="J174" s="195">
        <v>50</v>
      </c>
      <c r="K174" s="241"/>
    </row>
    <row r="175" spans="2:11" s="1" customFormat="1" ht="15" customHeight="1">
      <c r="B175" s="218"/>
      <c r="C175" s="195" t="s">
        <v>675</v>
      </c>
      <c r="D175" s="195"/>
      <c r="E175" s="195"/>
      <c r="F175" s="216" t="s">
        <v>654</v>
      </c>
      <c r="G175" s="195"/>
      <c r="H175" s="195" t="s">
        <v>715</v>
      </c>
      <c r="I175" s="195" t="s">
        <v>650</v>
      </c>
      <c r="J175" s="195">
        <v>50</v>
      </c>
      <c r="K175" s="241"/>
    </row>
    <row r="176" spans="2:11" s="1" customFormat="1" ht="15" customHeight="1">
      <c r="B176" s="218"/>
      <c r="C176" s="195" t="s">
        <v>673</v>
      </c>
      <c r="D176" s="195"/>
      <c r="E176" s="195"/>
      <c r="F176" s="216" t="s">
        <v>654</v>
      </c>
      <c r="G176" s="195"/>
      <c r="H176" s="195" t="s">
        <v>715</v>
      </c>
      <c r="I176" s="195" t="s">
        <v>650</v>
      </c>
      <c r="J176" s="195">
        <v>50</v>
      </c>
      <c r="K176" s="241"/>
    </row>
    <row r="177" spans="2:11" s="1" customFormat="1" ht="15" customHeight="1">
      <c r="B177" s="218"/>
      <c r="C177" s="195" t="s">
        <v>106</v>
      </c>
      <c r="D177" s="195"/>
      <c r="E177" s="195"/>
      <c r="F177" s="216" t="s">
        <v>648</v>
      </c>
      <c r="G177" s="195"/>
      <c r="H177" s="195" t="s">
        <v>716</v>
      </c>
      <c r="I177" s="195" t="s">
        <v>717</v>
      </c>
      <c r="J177" s="195"/>
      <c r="K177" s="241"/>
    </row>
    <row r="178" spans="2:11" s="1" customFormat="1" ht="15" customHeight="1">
      <c r="B178" s="218"/>
      <c r="C178" s="195" t="s">
        <v>53</v>
      </c>
      <c r="D178" s="195"/>
      <c r="E178" s="195"/>
      <c r="F178" s="216" t="s">
        <v>648</v>
      </c>
      <c r="G178" s="195"/>
      <c r="H178" s="195" t="s">
        <v>718</v>
      </c>
      <c r="I178" s="195" t="s">
        <v>719</v>
      </c>
      <c r="J178" s="195">
        <v>1</v>
      </c>
      <c r="K178" s="241"/>
    </row>
    <row r="179" spans="2:11" s="1" customFormat="1" ht="15" customHeight="1">
      <c r="B179" s="218"/>
      <c r="C179" s="195" t="s">
        <v>49</v>
      </c>
      <c r="D179" s="195"/>
      <c r="E179" s="195"/>
      <c r="F179" s="216" t="s">
        <v>648</v>
      </c>
      <c r="G179" s="195"/>
      <c r="H179" s="195" t="s">
        <v>720</v>
      </c>
      <c r="I179" s="195" t="s">
        <v>650</v>
      </c>
      <c r="J179" s="195">
        <v>20</v>
      </c>
      <c r="K179" s="241"/>
    </row>
    <row r="180" spans="2:11" s="1" customFormat="1" ht="15" customHeight="1">
      <c r="B180" s="218"/>
      <c r="C180" s="195" t="s">
        <v>50</v>
      </c>
      <c r="D180" s="195"/>
      <c r="E180" s="195"/>
      <c r="F180" s="216" t="s">
        <v>648</v>
      </c>
      <c r="G180" s="195"/>
      <c r="H180" s="195" t="s">
        <v>721</v>
      </c>
      <c r="I180" s="195" t="s">
        <v>650</v>
      </c>
      <c r="J180" s="195">
        <v>255</v>
      </c>
      <c r="K180" s="241"/>
    </row>
    <row r="181" spans="2:11" s="1" customFormat="1" ht="15" customHeight="1">
      <c r="B181" s="218"/>
      <c r="C181" s="195" t="s">
        <v>107</v>
      </c>
      <c r="D181" s="195"/>
      <c r="E181" s="195"/>
      <c r="F181" s="216" t="s">
        <v>648</v>
      </c>
      <c r="G181" s="195"/>
      <c r="H181" s="195" t="s">
        <v>612</v>
      </c>
      <c r="I181" s="195" t="s">
        <v>650</v>
      </c>
      <c r="J181" s="195">
        <v>10</v>
      </c>
      <c r="K181" s="241"/>
    </row>
    <row r="182" spans="2:11" s="1" customFormat="1" ht="15" customHeight="1">
      <c r="B182" s="218"/>
      <c r="C182" s="195" t="s">
        <v>108</v>
      </c>
      <c r="D182" s="195"/>
      <c r="E182" s="195"/>
      <c r="F182" s="216" t="s">
        <v>648</v>
      </c>
      <c r="G182" s="195"/>
      <c r="H182" s="195" t="s">
        <v>722</v>
      </c>
      <c r="I182" s="195" t="s">
        <v>683</v>
      </c>
      <c r="J182" s="195"/>
      <c r="K182" s="241"/>
    </row>
    <row r="183" spans="2:11" s="1" customFormat="1" ht="15" customHeight="1">
      <c r="B183" s="218"/>
      <c r="C183" s="195" t="s">
        <v>723</v>
      </c>
      <c r="D183" s="195"/>
      <c r="E183" s="195"/>
      <c r="F183" s="216" t="s">
        <v>648</v>
      </c>
      <c r="G183" s="195"/>
      <c r="H183" s="195" t="s">
        <v>724</v>
      </c>
      <c r="I183" s="195" t="s">
        <v>683</v>
      </c>
      <c r="J183" s="195"/>
      <c r="K183" s="241"/>
    </row>
    <row r="184" spans="2:11" s="1" customFormat="1" ht="15" customHeight="1">
      <c r="B184" s="218"/>
      <c r="C184" s="195" t="s">
        <v>712</v>
      </c>
      <c r="D184" s="195"/>
      <c r="E184" s="195"/>
      <c r="F184" s="216" t="s">
        <v>648</v>
      </c>
      <c r="G184" s="195"/>
      <c r="H184" s="195" t="s">
        <v>725</v>
      </c>
      <c r="I184" s="195" t="s">
        <v>683</v>
      </c>
      <c r="J184" s="195"/>
      <c r="K184" s="241"/>
    </row>
    <row r="185" spans="2:11" s="1" customFormat="1" ht="15" customHeight="1">
      <c r="B185" s="218"/>
      <c r="C185" s="195" t="s">
        <v>110</v>
      </c>
      <c r="D185" s="195"/>
      <c r="E185" s="195"/>
      <c r="F185" s="216" t="s">
        <v>654</v>
      </c>
      <c r="G185" s="195"/>
      <c r="H185" s="195" t="s">
        <v>726</v>
      </c>
      <c r="I185" s="195" t="s">
        <v>650</v>
      </c>
      <c r="J185" s="195">
        <v>50</v>
      </c>
      <c r="K185" s="241"/>
    </row>
    <row r="186" spans="2:11" s="1" customFormat="1" ht="15" customHeight="1">
      <c r="B186" s="218"/>
      <c r="C186" s="195" t="s">
        <v>727</v>
      </c>
      <c r="D186" s="195"/>
      <c r="E186" s="195"/>
      <c r="F186" s="216" t="s">
        <v>654</v>
      </c>
      <c r="G186" s="195"/>
      <c r="H186" s="195" t="s">
        <v>728</v>
      </c>
      <c r="I186" s="195" t="s">
        <v>729</v>
      </c>
      <c r="J186" s="195"/>
      <c r="K186" s="241"/>
    </row>
    <row r="187" spans="2:11" s="1" customFormat="1" ht="15" customHeight="1">
      <c r="B187" s="218"/>
      <c r="C187" s="195" t="s">
        <v>730</v>
      </c>
      <c r="D187" s="195"/>
      <c r="E187" s="195"/>
      <c r="F187" s="216" t="s">
        <v>654</v>
      </c>
      <c r="G187" s="195"/>
      <c r="H187" s="195" t="s">
        <v>731</v>
      </c>
      <c r="I187" s="195" t="s">
        <v>729</v>
      </c>
      <c r="J187" s="195"/>
      <c r="K187" s="241"/>
    </row>
    <row r="188" spans="2:11" s="1" customFormat="1" ht="15" customHeight="1">
      <c r="B188" s="218"/>
      <c r="C188" s="195" t="s">
        <v>732</v>
      </c>
      <c r="D188" s="195"/>
      <c r="E188" s="195"/>
      <c r="F188" s="216" t="s">
        <v>654</v>
      </c>
      <c r="G188" s="195"/>
      <c r="H188" s="195" t="s">
        <v>733</v>
      </c>
      <c r="I188" s="195" t="s">
        <v>729</v>
      </c>
      <c r="J188" s="195"/>
      <c r="K188" s="241"/>
    </row>
    <row r="189" spans="2:11" s="1" customFormat="1" ht="15" customHeight="1">
      <c r="B189" s="218"/>
      <c r="C189" s="254" t="s">
        <v>734</v>
      </c>
      <c r="D189" s="195"/>
      <c r="E189" s="195"/>
      <c r="F189" s="216" t="s">
        <v>654</v>
      </c>
      <c r="G189" s="195"/>
      <c r="H189" s="195" t="s">
        <v>735</v>
      </c>
      <c r="I189" s="195" t="s">
        <v>736</v>
      </c>
      <c r="J189" s="255" t="s">
        <v>737</v>
      </c>
      <c r="K189" s="241"/>
    </row>
    <row r="190" spans="2:11" s="1" customFormat="1" ht="15" customHeight="1">
      <c r="B190" s="218"/>
      <c r="C190" s="254" t="s">
        <v>38</v>
      </c>
      <c r="D190" s="195"/>
      <c r="E190" s="195"/>
      <c r="F190" s="216" t="s">
        <v>648</v>
      </c>
      <c r="G190" s="195"/>
      <c r="H190" s="192" t="s">
        <v>738</v>
      </c>
      <c r="I190" s="195" t="s">
        <v>739</v>
      </c>
      <c r="J190" s="195"/>
      <c r="K190" s="241"/>
    </row>
    <row r="191" spans="2:11" s="1" customFormat="1" ht="15" customHeight="1">
      <c r="B191" s="218"/>
      <c r="C191" s="254" t="s">
        <v>740</v>
      </c>
      <c r="D191" s="195"/>
      <c r="E191" s="195"/>
      <c r="F191" s="216" t="s">
        <v>648</v>
      </c>
      <c r="G191" s="195"/>
      <c r="H191" s="195" t="s">
        <v>741</v>
      </c>
      <c r="I191" s="195" t="s">
        <v>683</v>
      </c>
      <c r="J191" s="195"/>
      <c r="K191" s="241"/>
    </row>
    <row r="192" spans="2:11" s="1" customFormat="1" ht="15" customHeight="1">
      <c r="B192" s="218"/>
      <c r="C192" s="254" t="s">
        <v>742</v>
      </c>
      <c r="D192" s="195"/>
      <c r="E192" s="195"/>
      <c r="F192" s="216" t="s">
        <v>648</v>
      </c>
      <c r="G192" s="195"/>
      <c r="H192" s="195" t="s">
        <v>743</v>
      </c>
      <c r="I192" s="195" t="s">
        <v>683</v>
      </c>
      <c r="J192" s="195"/>
      <c r="K192" s="241"/>
    </row>
    <row r="193" spans="2:11" s="1" customFormat="1" ht="15" customHeight="1">
      <c r="B193" s="218"/>
      <c r="C193" s="254" t="s">
        <v>744</v>
      </c>
      <c r="D193" s="195"/>
      <c r="E193" s="195"/>
      <c r="F193" s="216" t="s">
        <v>654</v>
      </c>
      <c r="G193" s="195"/>
      <c r="H193" s="195" t="s">
        <v>745</v>
      </c>
      <c r="I193" s="195" t="s">
        <v>683</v>
      </c>
      <c r="J193" s="195"/>
      <c r="K193" s="241"/>
    </row>
    <row r="194" spans="2:11" s="1" customFormat="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s="1" customFormat="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s="1" customFormat="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s="1" customFormat="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s="1" customFormat="1" ht="12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s="1" customFormat="1" ht="20.5">
      <c r="B199" s="187"/>
      <c r="C199" s="301" t="s">
        <v>746</v>
      </c>
      <c r="D199" s="301"/>
      <c r="E199" s="301"/>
      <c r="F199" s="301"/>
      <c r="G199" s="301"/>
      <c r="H199" s="301"/>
      <c r="I199" s="301"/>
      <c r="J199" s="301"/>
      <c r="K199" s="188"/>
    </row>
    <row r="200" spans="2:11" s="1" customFormat="1" ht="25.5" customHeight="1">
      <c r="B200" s="187"/>
      <c r="C200" s="257" t="s">
        <v>747</v>
      </c>
      <c r="D200" s="257"/>
      <c r="E200" s="257"/>
      <c r="F200" s="257" t="s">
        <v>748</v>
      </c>
      <c r="G200" s="258"/>
      <c r="H200" s="302" t="s">
        <v>749</v>
      </c>
      <c r="I200" s="302"/>
      <c r="J200" s="302"/>
      <c r="K200" s="188"/>
    </row>
    <row r="201" spans="2:11" s="1" customFormat="1" ht="5.25" customHeight="1">
      <c r="B201" s="218"/>
      <c r="C201" s="213"/>
      <c r="D201" s="213"/>
      <c r="E201" s="213"/>
      <c r="F201" s="213"/>
      <c r="G201" s="239"/>
      <c r="H201" s="213"/>
      <c r="I201" s="213"/>
      <c r="J201" s="213"/>
      <c r="K201" s="241"/>
    </row>
    <row r="202" spans="2:11" s="1" customFormat="1" ht="15" customHeight="1">
      <c r="B202" s="218"/>
      <c r="C202" s="195" t="s">
        <v>739</v>
      </c>
      <c r="D202" s="195"/>
      <c r="E202" s="195"/>
      <c r="F202" s="216" t="s">
        <v>39</v>
      </c>
      <c r="G202" s="195"/>
      <c r="H202" s="303" t="s">
        <v>750</v>
      </c>
      <c r="I202" s="303"/>
      <c r="J202" s="303"/>
      <c r="K202" s="241"/>
    </row>
    <row r="203" spans="2:11" s="1" customFormat="1" ht="15" customHeight="1">
      <c r="B203" s="218"/>
      <c r="C203" s="195"/>
      <c r="D203" s="195"/>
      <c r="E203" s="195"/>
      <c r="F203" s="216" t="s">
        <v>40</v>
      </c>
      <c r="G203" s="195"/>
      <c r="H203" s="303" t="s">
        <v>751</v>
      </c>
      <c r="I203" s="303"/>
      <c r="J203" s="303"/>
      <c r="K203" s="241"/>
    </row>
    <row r="204" spans="2:11" s="1" customFormat="1" ht="15" customHeight="1">
      <c r="B204" s="218"/>
      <c r="C204" s="195"/>
      <c r="D204" s="195"/>
      <c r="E204" s="195"/>
      <c r="F204" s="216" t="s">
        <v>43</v>
      </c>
      <c r="G204" s="195"/>
      <c r="H204" s="303" t="s">
        <v>752</v>
      </c>
      <c r="I204" s="303"/>
      <c r="J204" s="303"/>
      <c r="K204" s="241"/>
    </row>
    <row r="205" spans="2:11" s="1" customFormat="1" ht="15" customHeight="1">
      <c r="B205" s="218"/>
      <c r="C205" s="195"/>
      <c r="D205" s="195"/>
      <c r="E205" s="195"/>
      <c r="F205" s="216" t="s">
        <v>41</v>
      </c>
      <c r="G205" s="195"/>
      <c r="H205" s="303" t="s">
        <v>753</v>
      </c>
      <c r="I205" s="303"/>
      <c r="J205" s="303"/>
      <c r="K205" s="241"/>
    </row>
    <row r="206" spans="2:11" s="1" customFormat="1" ht="15" customHeight="1">
      <c r="B206" s="218"/>
      <c r="C206" s="195"/>
      <c r="D206" s="195"/>
      <c r="E206" s="195"/>
      <c r="F206" s="216" t="s">
        <v>42</v>
      </c>
      <c r="G206" s="195"/>
      <c r="H206" s="303" t="s">
        <v>754</v>
      </c>
      <c r="I206" s="303"/>
      <c r="J206" s="303"/>
      <c r="K206" s="241"/>
    </row>
    <row r="207" spans="2:11" s="1" customFormat="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41"/>
    </row>
    <row r="208" spans="2:11" s="1" customFormat="1" ht="15" customHeight="1">
      <c r="B208" s="218"/>
      <c r="C208" s="195" t="s">
        <v>695</v>
      </c>
      <c r="D208" s="195"/>
      <c r="E208" s="195"/>
      <c r="F208" s="216" t="s">
        <v>75</v>
      </c>
      <c r="G208" s="195"/>
      <c r="H208" s="303" t="s">
        <v>755</v>
      </c>
      <c r="I208" s="303"/>
      <c r="J208" s="303"/>
      <c r="K208" s="241"/>
    </row>
    <row r="209" spans="2:11" s="1" customFormat="1" ht="15" customHeight="1">
      <c r="B209" s="218"/>
      <c r="C209" s="195"/>
      <c r="D209" s="195"/>
      <c r="E209" s="195"/>
      <c r="F209" s="216" t="s">
        <v>592</v>
      </c>
      <c r="G209" s="195"/>
      <c r="H209" s="303" t="s">
        <v>593</v>
      </c>
      <c r="I209" s="303"/>
      <c r="J209" s="303"/>
      <c r="K209" s="241"/>
    </row>
    <row r="210" spans="2:11" s="1" customFormat="1" ht="15" customHeight="1">
      <c r="B210" s="218"/>
      <c r="C210" s="195"/>
      <c r="D210" s="195"/>
      <c r="E210" s="195"/>
      <c r="F210" s="216" t="s">
        <v>590</v>
      </c>
      <c r="G210" s="195"/>
      <c r="H210" s="303" t="s">
        <v>756</v>
      </c>
      <c r="I210" s="303"/>
      <c r="J210" s="303"/>
      <c r="K210" s="241"/>
    </row>
    <row r="211" spans="2:11" s="1" customFormat="1" ht="15" customHeight="1">
      <c r="B211" s="259"/>
      <c r="C211" s="195"/>
      <c r="D211" s="195"/>
      <c r="E211" s="195"/>
      <c r="F211" s="216" t="s">
        <v>79</v>
      </c>
      <c r="G211" s="254"/>
      <c r="H211" s="304" t="s">
        <v>80</v>
      </c>
      <c r="I211" s="304"/>
      <c r="J211" s="304"/>
      <c r="K211" s="260"/>
    </row>
    <row r="212" spans="2:11" s="1" customFormat="1" ht="15" customHeight="1">
      <c r="B212" s="259"/>
      <c r="C212" s="195"/>
      <c r="D212" s="195"/>
      <c r="E212" s="195"/>
      <c r="F212" s="216" t="s">
        <v>594</v>
      </c>
      <c r="G212" s="254"/>
      <c r="H212" s="304" t="s">
        <v>574</v>
      </c>
      <c r="I212" s="304"/>
      <c r="J212" s="304"/>
      <c r="K212" s="260"/>
    </row>
    <row r="213" spans="2:11" s="1" customFormat="1" ht="15" customHeight="1">
      <c r="B213" s="259"/>
      <c r="C213" s="195"/>
      <c r="D213" s="195"/>
      <c r="E213" s="195"/>
      <c r="F213" s="216"/>
      <c r="G213" s="254"/>
      <c r="H213" s="245"/>
      <c r="I213" s="245"/>
      <c r="J213" s="245"/>
      <c r="K213" s="260"/>
    </row>
    <row r="214" spans="2:11" s="1" customFormat="1" ht="15" customHeight="1">
      <c r="B214" s="259"/>
      <c r="C214" s="195" t="s">
        <v>719</v>
      </c>
      <c r="D214" s="195"/>
      <c r="E214" s="195"/>
      <c r="F214" s="216">
        <v>1</v>
      </c>
      <c r="G214" s="254"/>
      <c r="H214" s="304" t="s">
        <v>757</v>
      </c>
      <c r="I214" s="304"/>
      <c r="J214" s="304"/>
      <c r="K214" s="260"/>
    </row>
    <row r="215" spans="2:11" s="1" customFormat="1" ht="15" customHeight="1">
      <c r="B215" s="259"/>
      <c r="C215" s="195"/>
      <c r="D215" s="195"/>
      <c r="E215" s="195"/>
      <c r="F215" s="216">
        <v>2</v>
      </c>
      <c r="G215" s="254"/>
      <c r="H215" s="304" t="s">
        <v>758</v>
      </c>
      <c r="I215" s="304"/>
      <c r="J215" s="304"/>
      <c r="K215" s="260"/>
    </row>
    <row r="216" spans="2:11" s="1" customFormat="1" ht="15" customHeight="1">
      <c r="B216" s="259"/>
      <c r="C216" s="195"/>
      <c r="D216" s="195"/>
      <c r="E216" s="195"/>
      <c r="F216" s="216">
        <v>3</v>
      </c>
      <c r="G216" s="254"/>
      <c r="H216" s="304" t="s">
        <v>759</v>
      </c>
      <c r="I216" s="304"/>
      <c r="J216" s="304"/>
      <c r="K216" s="260"/>
    </row>
    <row r="217" spans="2:11" s="1" customFormat="1" ht="15" customHeight="1">
      <c r="B217" s="259"/>
      <c r="C217" s="195"/>
      <c r="D217" s="195"/>
      <c r="E217" s="195"/>
      <c r="F217" s="216">
        <v>4</v>
      </c>
      <c r="G217" s="254"/>
      <c r="H217" s="304" t="s">
        <v>760</v>
      </c>
      <c r="I217" s="304"/>
      <c r="J217" s="304"/>
      <c r="K217" s="260"/>
    </row>
    <row r="218" spans="2:11" s="1" customFormat="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Vojtěch Skopový</cp:lastModifiedBy>
  <dcterms:created xsi:type="dcterms:W3CDTF">2023-06-30T07:43:06Z</dcterms:created>
  <dcterms:modified xsi:type="dcterms:W3CDTF">2024-05-16T06:40:02Z</dcterms:modified>
  <cp:category/>
  <cp:version/>
  <cp:contentType/>
  <cp:contentStatus/>
</cp:coreProperties>
</file>