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/>
  <bookViews>
    <workbookView xWindow="630" yWindow="600" windowWidth="15975" windowHeight="8640" activeTab="0"/>
  </bookViews>
  <sheets>
    <sheet name="Rekapitulace stavby" sheetId="1" r:id="rId1"/>
    <sheet name="D.1 - Oprava střechy" sheetId="2" r:id="rId2"/>
  </sheets>
  <definedNames>
    <definedName name="_xlnm._FilterDatabase" localSheetId="1" hidden="1">'D.1 - Oprava střechy'!$C$140:$K$385</definedName>
    <definedName name="_xlnm.Print_Area" localSheetId="1">'D.1 - Oprava střechy'!$C$4:$J$76,'D.1 - Oprava střechy'!$C$82:$J$122,'D.1 - Oprava střechy'!$C$128:$K$385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'D.1 - Oprava střechy'!$140:$140</definedName>
  </definedNames>
  <calcPr calcId="191029"/>
</workbook>
</file>

<file path=xl/sharedStrings.xml><?xml version="1.0" encoding="utf-8"?>
<sst xmlns="http://schemas.openxmlformats.org/spreadsheetml/2006/main" count="3219" uniqueCount="820">
  <si>
    <t>Export Komplet</t>
  </si>
  <si>
    <t/>
  </si>
  <si>
    <t>2.0</t>
  </si>
  <si>
    <t>False</t>
  </si>
  <si>
    <t>{77ad04c5-7de1-4989-8e91-a1237074fa43}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</si>
  <si>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</si>
  <si>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</si>
  <si>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</si>
  <si>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</si>
  <si>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</si>
  <si>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</si>
  <si>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</si>
  <si>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</si>
  <si>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</si>
  <si>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08/23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</si>
  <si>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</si>
  <si>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</si>
  <si>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</si>
  <si>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</si>
  <si>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</si>
  <si>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Mariánské Lázně</t>
  </si>
  <si>
    <t>Datum:</t>
  </si>
  <si>
    <t>30. 6. 2023</t>
  </si>
  <si>
    <t>Zadavatel:</t>
  </si>
  <si>
    <t>IČ:</t>
  </si>
  <si>
    <t>00077119</t>
  </si>
  <si>
    <t>Hotelová škola Mariánské Lázně, p.o.</t>
  </si>
  <si>
    <t>DIČ:</t>
  </si>
  <si>
    <t>Uchazeč:</t>
  </si>
  <si>
    <t>Vyplň údaj</t>
  </si>
  <si>
    <t>Projektant:</t>
  </si>
  <si>
    <t>UNIART - projektová kancelář</t>
  </si>
  <si>
    <t>True</t>
  </si>
  <si>
    <t>Zpracovatel:</t>
  </si>
  <si>
    <t>13891871</t>
  </si>
  <si>
    <t>Jitka Heřmanová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</si>
  <si>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</si>
  <si>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</si>
  <si>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</si>
  <si>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</si>
  <si>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</si>
  <si>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</si>
  <si>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</si>
  <si>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</si>
  <si>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</si>
  <si>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</si>
  <si>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</si>
  <si>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</si>
  <si>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</si>
  <si>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</si>
  <si>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</si>
  <si>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</si>
  <si>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</si>
  <si>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</si>
  <si>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</si>
  <si>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</si>
  <si>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</si>
  <si>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</si>
  <si>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</si>
  <si>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</si>
  <si>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</si>
  <si>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</si>
  <si>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</si>
  <si>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</si>
  <si>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</si>
  <si>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</si>
  <si>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</si>
  <si>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</si>
  <si>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</si>
  <si>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</si>
  <si>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</si>
  <si>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</si>
  <si>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</si>
  <si>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</si>
  <si>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</si>
  <si>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</si>
  <si>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</si>
  <si>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</si>
  <si>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</si>
  <si>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</si>
  <si>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</si>
  <si>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</si>
  <si>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</si>
  <si>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Oprava střechy</t>
  </si>
  <si>
    <t>STA</t>
  </si>
  <si>
    <t>1</t>
  </si>
  <si>
    <t>{cdda622d-e90a-4344-8adb-34ce9113aba9}</t>
  </si>
  <si>
    <t>2</t>
  </si>
  <si>
    <t>KRYCÍ LIST SOUPISU PRACÍ</t>
  </si>
  <si>
    <t>Objekt:</t>
  </si>
  <si>
    <t>D.1 - Oprava střechy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</si>
  <si>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</si>
  <si>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</si>
  <si>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</si>
  <si>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</si>
  <si>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</si>
  <si>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</si>
  <si>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</si>
  <si>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</si>
  <si>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</si>
  <si>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</si>
  <si>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</si>
  <si>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</si>
  <si>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</si>
  <si>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</si>
  <si>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</si>
  <si>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</si>
  <si>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</si>
  <si>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</si>
  <si>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</si>
  <si>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</si>
  <si>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</si>
  <si>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</si>
  <si>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</si>
  <si>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</si>
  <si>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</si>
  <si>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</si>
  <si>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</si>
  <si>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</si>
  <si>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</si>
  <si>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</si>
  <si>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</si>
  <si>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</si>
  <si>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</si>
  <si>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</si>
  <si>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</si>
  <si>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</si>
  <si>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</si>
  <si>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</si>
  <si>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</si>
  <si>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</si>
  <si>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</si>
  <si>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</si>
  <si>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</si>
  <si>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</si>
  <si>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</si>
  <si>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</si>
  <si>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</si>
  <si>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</si>
  <si>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</si>
  <si>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622326352</t>
  </si>
  <si>
    <t>Oprava vnější vápenocementové omítky s celoplošným přeštukováním členitosti 2 v rozsahu přes 10 do 20 %</t>
  </si>
  <si>
    <t>m2</t>
  </si>
  <si>
    <t>CS ÚRS 2023 02</t>
  </si>
  <si>
    <t>4</t>
  </si>
  <si>
    <t>1932464256</t>
  </si>
  <si>
    <t>VV</t>
  </si>
  <si>
    <t>2,9*4*2,7-1*1,6*4</t>
  </si>
  <si>
    <t>622635091</t>
  </si>
  <si>
    <t>Oprava spárování komínového zdiva MC v rozsahu přes 40 do 50 %</t>
  </si>
  <si>
    <t>-2020519534</t>
  </si>
  <si>
    <t>((0,6+0,75+1,16+0,65)*1,5+(2,18+0,47+0,54+0,53+1,05+0,47+0,75+1,93)*2)*2</t>
  </si>
  <si>
    <t>3</t>
  </si>
  <si>
    <t>642942611</t>
  </si>
  <si>
    <t>Osazování zárubní nebo rámů dveřních kovových do 2,5 m2 na montážní pěnu</t>
  </si>
  <si>
    <t>kus</t>
  </si>
  <si>
    <t>-644200142</t>
  </si>
  <si>
    <t>M</t>
  </si>
  <si>
    <t>55331487</t>
  </si>
  <si>
    <t>zárubeň jednokřídlá ocelová pro zdění tl stěny 110-150mm rozměru 800/1970, 2100mm</t>
  </si>
  <si>
    <t>8</t>
  </si>
  <si>
    <t>1920871015</t>
  </si>
  <si>
    <t>P</t>
  </si>
  <si>
    <t>Poznámka k položce:
YH, YH s drážkou, YZP</t>
  </si>
  <si>
    <t>5</t>
  </si>
  <si>
    <t>642945111</t>
  </si>
  <si>
    <t>Osazování protipožárních nebo protiplynových zárubní dveří jednokřídlových do 2,5 m2</t>
  </si>
  <si>
    <t>1822508867</t>
  </si>
  <si>
    <t>55331557</t>
  </si>
  <si>
    <t>zárubeň jednokřídlá ocelová pro zdění s protipožární úpravou tl stěny 75-100mm rozměru 800/1970, 2100mm</t>
  </si>
  <si>
    <t>-783405761</t>
  </si>
  <si>
    <t>Poznámka k položce:
YZP s PP ochranou</t>
  </si>
  <si>
    <t>9</t>
  </si>
  <si>
    <t>Ostatní konstrukce a práce, bourání</t>
  </si>
  <si>
    <t>7</t>
  </si>
  <si>
    <t>941311112</t>
  </si>
  <si>
    <t>Montáž lešení řadového modulového lehkého zatížení do 200 kg/m2 š od 0,6 do 0,9 m v přes 10 do 25 m</t>
  </si>
  <si>
    <t>-528014350</t>
  </si>
  <si>
    <t>941311212</t>
  </si>
  <si>
    <t>Příplatek k lešení řadovému modulovému lehkému do 200 kg/m2 š od 0,6 do 0,9 m v přes 10 do 25 m za každý den použití</t>
  </si>
  <si>
    <t>-1877760868</t>
  </si>
  <si>
    <t>2390*120 'Přepočtené koeficientem množství</t>
  </si>
  <si>
    <t>941311812</t>
  </si>
  <si>
    <t>Demontáž lešení řadového modulového lehkého zatížení do 200 kg/m2 š od 0,6 do 0,9 m v přes 10 do 25 m</t>
  </si>
  <si>
    <t>1163919762</t>
  </si>
  <si>
    <t>10</t>
  </si>
  <si>
    <t>944611111</t>
  </si>
  <si>
    <t>Montáž ochranné plachty z textilie z umělých vláken</t>
  </si>
  <si>
    <t>-1972224952</t>
  </si>
  <si>
    <t>11</t>
  </si>
  <si>
    <t>944611211</t>
  </si>
  <si>
    <t>Příplatek k ochranné plachtě za každý den použití</t>
  </si>
  <si>
    <t>1106628482</t>
  </si>
  <si>
    <t>771*120 'Přepočtené koeficientem množství</t>
  </si>
  <si>
    <t>12</t>
  </si>
  <si>
    <t>944611811</t>
  </si>
  <si>
    <t>Demontáž ochranné plachty z textilie z umělých vláken</t>
  </si>
  <si>
    <t>257142241</t>
  </si>
  <si>
    <t>13</t>
  </si>
  <si>
    <t>949121132</t>
  </si>
  <si>
    <t>Montáž lešení lehkého kozového dílcového ve světlíku nebo šachtě v přes 1,5 do 3,5 m</t>
  </si>
  <si>
    <t>sada</t>
  </si>
  <si>
    <t>-272045878</t>
  </si>
  <si>
    <t>14</t>
  </si>
  <si>
    <t>949121232</t>
  </si>
  <si>
    <t>Příplatek k lešení lehkému kozovému dílcovému ve světlíku v přes 1,5 do 3,5 m za každý den použití</t>
  </si>
  <si>
    <t>681947154</t>
  </si>
  <si>
    <t>4*5 'Přepočtené koeficientem množství</t>
  </si>
  <si>
    <t>949121832</t>
  </si>
  <si>
    <t>Demontáž lešení lehkého kozového dílcového ve světlíku nebo šachtě v přes 1,5 do 3,5 m</t>
  </si>
  <si>
    <t>-19298439</t>
  </si>
  <si>
    <t>16</t>
  </si>
  <si>
    <t>953943211</t>
  </si>
  <si>
    <t>Osazování hasicího přístroje</t>
  </si>
  <si>
    <t>-679838673</t>
  </si>
  <si>
    <t>17</t>
  </si>
  <si>
    <t>44932114</t>
  </si>
  <si>
    <t>přístroj hasicí ruční práškový PG 6 LE</t>
  </si>
  <si>
    <t>1161922046</t>
  </si>
  <si>
    <t>18</t>
  </si>
  <si>
    <t>953961213</t>
  </si>
  <si>
    <t>Kotvy chemickou patronou M 12 hl 110 mm do betonu, ŽB nebo kamene s vyvrtáním otvoru</t>
  </si>
  <si>
    <t>412082836</t>
  </si>
  <si>
    <t>"pomocná konstr. pro stříšky komínů"48</t>
  </si>
  <si>
    <t>19</t>
  </si>
  <si>
    <t>968062245</t>
  </si>
  <si>
    <t>Vybourání dřevěných rámů oken jednoduchých včetně křídel pl do 2 m2</t>
  </si>
  <si>
    <t>438344167</t>
  </si>
  <si>
    <t>1*1,6*4</t>
  </si>
  <si>
    <t>20</t>
  </si>
  <si>
    <t>968072455</t>
  </si>
  <si>
    <t>Vybourání kovových dveřních zárubní pl do 2 m2</t>
  </si>
  <si>
    <t>-857087327</t>
  </si>
  <si>
    <t>0,8*1,97</t>
  </si>
  <si>
    <t>997</t>
  </si>
  <si>
    <t>Přesun sutě</t>
  </si>
  <si>
    <t>997013116</t>
  </si>
  <si>
    <t>Vnitrostaveništní doprava suti a vybouraných hmot pro budovy v přes 18 do 21 m s použitím mechanizace</t>
  </si>
  <si>
    <t>t</t>
  </si>
  <si>
    <t>487848786</t>
  </si>
  <si>
    <t>22</t>
  </si>
  <si>
    <t>997013501</t>
  </si>
  <si>
    <t>Odvoz suti a vybouraných hmot na skládku nebo meziskládku do 1 km se složením</t>
  </si>
  <si>
    <t>-1394535044</t>
  </si>
  <si>
    <t>23</t>
  </si>
  <si>
    <t>997013509</t>
  </si>
  <si>
    <t>Příplatek k odvozu suti a vybouraných hmot na skládku ZKD 1 km přes 1 km</t>
  </si>
  <si>
    <t>-778112160</t>
  </si>
  <si>
    <t>29,951*25 'Přepočtené koeficientem množství</t>
  </si>
  <si>
    <t>24</t>
  </si>
  <si>
    <t>997013871</t>
  </si>
  <si>
    <t>Poplatek za uložení stavebního odpadu na recyklační skládce (skládkovné) směsného stavebního a demoličního kód odpadu 17 09 04</t>
  </si>
  <si>
    <t>-1010931730</t>
  </si>
  <si>
    <t>998</t>
  </si>
  <si>
    <t>Přesun hmot</t>
  </si>
  <si>
    <t>25</t>
  </si>
  <si>
    <t>998011003</t>
  </si>
  <si>
    <t>Přesun hmot pro budovy zděné v přes 12 do 24 m</t>
  </si>
  <si>
    <t>966955937</t>
  </si>
  <si>
    <t>PSV</t>
  </si>
  <si>
    <t>Práce a dodávky PSV</t>
  </si>
  <si>
    <t>712</t>
  </si>
  <si>
    <t>Povlakové krytiny</t>
  </si>
  <si>
    <t>26</t>
  </si>
  <si>
    <t>712631811</t>
  </si>
  <si>
    <t>Odstranění povlakové krytiny střech přes 30° z pásů uložených na sucho samolepící</t>
  </si>
  <si>
    <t>1652486648</t>
  </si>
  <si>
    <t>713</t>
  </si>
  <si>
    <t>Izolace tepelné</t>
  </si>
  <si>
    <t>27</t>
  </si>
  <si>
    <t>713111124</t>
  </si>
  <si>
    <t>Montáž izolace tepelné spodem stropů nastřelením rohoží, pásů, dílců, desek</t>
  </si>
  <si>
    <t>-681507233</t>
  </si>
  <si>
    <t>4,7*4,285</t>
  </si>
  <si>
    <t>28</t>
  </si>
  <si>
    <t>63152148</t>
  </si>
  <si>
    <t>pás tepelně izolační univerzální λ=0,038-0,039 tl 160mm</t>
  </si>
  <si>
    <t>32</t>
  </si>
  <si>
    <t>-528677827</t>
  </si>
  <si>
    <t>20,14*1,05 'Přepočtené koeficientem množství</t>
  </si>
  <si>
    <t>29</t>
  </si>
  <si>
    <t>713121111</t>
  </si>
  <si>
    <t>Montáž izolace tepelné podlah volně kladenými rohožemi, pásy, dílci, deskami 1 vrstva</t>
  </si>
  <si>
    <t>-462490011</t>
  </si>
  <si>
    <t>24,48+74,74+97,2</t>
  </si>
  <si>
    <t>(6,145+6,19)*3,48+10,1*6,09+5,7*2,8+5,975*3,095+2,895*0,85+2,7*4,285</t>
  </si>
  <si>
    <t>2,75*1,57+(8,875+9,2)*3,41+6,145*19,46-2,275*2,14</t>
  </si>
  <si>
    <t>Součet</t>
  </si>
  <si>
    <t>30</t>
  </si>
  <si>
    <t>-840543816</t>
  </si>
  <si>
    <t>530,004*1,05 'Přepočtené koeficientem množství</t>
  </si>
  <si>
    <t>31</t>
  </si>
  <si>
    <t>713131161</t>
  </si>
  <si>
    <t>Montáž izolace tepelné stěn připevněné sponkami parotěsné reflexní tl do 5 mm</t>
  </si>
  <si>
    <t>2057216734</t>
  </si>
  <si>
    <t>(6,145+6,19)*3,48+10,1*6,09+5,7*2,8+5,975*3,095+2,895*0,85+2,7*4,285+4,7*4,285</t>
  </si>
  <si>
    <t>28329338</t>
  </si>
  <si>
    <t>fólie PE nevyztužená pro parotěsnou vrstvu podlah, stěn, stropů a střech do 200g/m2</t>
  </si>
  <si>
    <t>512783415</t>
  </si>
  <si>
    <t>550,143*1,05 'Přepočtené koeficientem množství</t>
  </si>
  <si>
    <t>33</t>
  </si>
  <si>
    <t>998713103</t>
  </si>
  <si>
    <t>Přesun hmot tonážní pro izolace tepelné v objektech v přes 12 do 24 m</t>
  </si>
  <si>
    <t>-1274332200</t>
  </si>
  <si>
    <t>721</t>
  </si>
  <si>
    <t>Zdravotechnika - vnitřní kanalizace</t>
  </si>
  <si>
    <t>34</t>
  </si>
  <si>
    <t>721174063</t>
  </si>
  <si>
    <t>Potrubí kanalizační z PP větrací DN 110</t>
  </si>
  <si>
    <t>m</t>
  </si>
  <si>
    <t>-3246317</t>
  </si>
  <si>
    <t>5*2</t>
  </si>
  <si>
    <t>35</t>
  </si>
  <si>
    <t>721273153</t>
  </si>
  <si>
    <t>Hlavice ventilační polypropylen PP DN 110</t>
  </si>
  <si>
    <t>-2146603565</t>
  </si>
  <si>
    <t>36</t>
  </si>
  <si>
    <t>998721103</t>
  </si>
  <si>
    <t>Přesun hmot tonážní pro vnitřní kanalizace v objektech v přes 12 do 24 m</t>
  </si>
  <si>
    <t>1830753904</t>
  </si>
  <si>
    <t>741</t>
  </si>
  <si>
    <t>Elektroinstalace - silnoproud</t>
  </si>
  <si>
    <t>37</t>
  </si>
  <si>
    <t>HZS2232</t>
  </si>
  <si>
    <t>Hodinová zúčtovací sazba elektrikář odborný</t>
  </si>
  <si>
    <t>hod</t>
  </si>
  <si>
    <t>512</t>
  </si>
  <si>
    <t>113647510</t>
  </si>
  <si>
    <t>"demontáž stávajícího systému bleskovodu"8*4</t>
  </si>
  <si>
    <t>"montáž stávajícího systému bleskovodu"8*4</t>
  </si>
  <si>
    <t>38</t>
  </si>
  <si>
    <t>3540000R</t>
  </si>
  <si>
    <t>drobný materiál</t>
  </si>
  <si>
    <t>kpl</t>
  </si>
  <si>
    <t>-873872383</t>
  </si>
  <si>
    <t>Poznámka k položce:
nové úchytky, podpěry, svorky</t>
  </si>
  <si>
    <t>39</t>
  </si>
  <si>
    <t>741820001</t>
  </si>
  <si>
    <t>Měření zemních odporů zemniče</t>
  </si>
  <si>
    <t>1263147536</t>
  </si>
  <si>
    <t>762</t>
  </si>
  <si>
    <t>Konstrukce tesařské</t>
  </si>
  <si>
    <t>40</t>
  </si>
  <si>
    <t>762083121</t>
  </si>
  <si>
    <t>Impregnace řeziva proti dřevokaznému hmyzu, houbám a plísním máčením třída ohrožení 1 a 2</t>
  </si>
  <si>
    <t>m3</t>
  </si>
  <si>
    <t>1208106342</t>
  </si>
  <si>
    <t>(5*20+4*10+3,7*56+2,3*40)*0,06*0,16</t>
  </si>
  <si>
    <t>260*0,024</t>
  </si>
  <si>
    <t>0,5*0,6*0,024</t>
  </si>
  <si>
    <t>"předpoklad oprav 15% stávajího bednění"2025*0,15*0,024</t>
  </si>
  <si>
    <t>17,753*1,1 'Přepočtené koeficientem množství</t>
  </si>
  <si>
    <t>41</t>
  </si>
  <si>
    <t>762341811</t>
  </si>
  <si>
    <t>Demontáž bednění střech z prken</t>
  </si>
  <si>
    <t>-394933486</t>
  </si>
  <si>
    <t>"předpoklad oprav 15% stávajího bednění"2025*0,15</t>
  </si>
  <si>
    <t>42</t>
  </si>
  <si>
    <t>762343911</t>
  </si>
  <si>
    <t>Zabednění otvorů ve střeše prkny tl do 32 mm pl jednotlivě do 1 m2</t>
  </si>
  <si>
    <t>-23575838</t>
  </si>
  <si>
    <t>0,5*0,6</t>
  </si>
  <si>
    <t>43</t>
  </si>
  <si>
    <t>762343912</t>
  </si>
  <si>
    <t>Zabednění otvorů ve střeše prkny tl do 32 mm pl jednotlivě přes 1 do 4 m2</t>
  </si>
  <si>
    <t>1315313149</t>
  </si>
  <si>
    <t>44</t>
  </si>
  <si>
    <t>762511277</t>
  </si>
  <si>
    <t>Podlahové kce podkladové z desek OSB tl 25 mm broušených na pero a drážku šroubovaných</t>
  </si>
  <si>
    <t>-419584006</t>
  </si>
  <si>
    <t>45</t>
  </si>
  <si>
    <t>762511867</t>
  </si>
  <si>
    <t>Demontáž kce podkladové z desek dřevoštěpkových tl přes 15 mm na pero a drážku šroubovaných</t>
  </si>
  <si>
    <t>1530388788</t>
  </si>
  <si>
    <t>11,76*2</t>
  </si>
  <si>
    <t>6,16*1</t>
  </si>
  <si>
    <t>46</t>
  </si>
  <si>
    <t>762512245</t>
  </si>
  <si>
    <t>Montáž podlahové kce podkladové z desek dřevotřískových nebo cementotřískových šroubovaných na dřevo</t>
  </si>
  <si>
    <t>-1607411832</t>
  </si>
  <si>
    <t>47</t>
  </si>
  <si>
    <t>762512261</t>
  </si>
  <si>
    <t>Montáž podlahové kce podkladového roštu</t>
  </si>
  <si>
    <t>-982327409</t>
  </si>
  <si>
    <t>5*20+4*10+3,7*56+2,3*40</t>
  </si>
  <si>
    <t>48</t>
  </si>
  <si>
    <t>60512125</t>
  </si>
  <si>
    <t>hranol stavební řezivo průřezu do 120cm2 do dl 6m</t>
  </si>
  <si>
    <t>1857863165</t>
  </si>
  <si>
    <t>4,216*1,1 'Přepočtené koeficientem množství</t>
  </si>
  <si>
    <t>49</t>
  </si>
  <si>
    <t>762512811</t>
  </si>
  <si>
    <t>Demontáž kce podkladového roštu</t>
  </si>
  <si>
    <t>1920387365</t>
  </si>
  <si>
    <t>50</t>
  </si>
  <si>
    <t>762521104</t>
  </si>
  <si>
    <t>Položení podlahy z hrubých prken na sraz</t>
  </si>
  <si>
    <t>984501749</t>
  </si>
  <si>
    <t>51</t>
  </si>
  <si>
    <t>60515111</t>
  </si>
  <si>
    <t>řezivo jehličnaté boční prkno 20-30mm</t>
  </si>
  <si>
    <t>226782263</t>
  </si>
  <si>
    <t>6,24*1,1 'Přepočtené koeficientem množství</t>
  </si>
  <si>
    <t>52</t>
  </si>
  <si>
    <t>762595001</t>
  </si>
  <si>
    <t>Spojovací prostředky pro položení dřevěných podlah a zakrytí kanálů</t>
  </si>
  <si>
    <t>26403400</t>
  </si>
  <si>
    <t>53</t>
  </si>
  <si>
    <t>998762103</t>
  </si>
  <si>
    <t>Přesun hmot tonážní pro kce tesařské v objektech v přes 12 do 24 m</t>
  </si>
  <si>
    <t>889857741</t>
  </si>
  <si>
    <t>763</t>
  </si>
  <si>
    <t>Konstrukce suché výstavby</t>
  </si>
  <si>
    <t>54</t>
  </si>
  <si>
    <t>763111323</t>
  </si>
  <si>
    <t>SDK příčka tl 100 mm profil CW+UW 75 desky 1xDF 12,5 s izolací EI 45 Rw do 49 dB</t>
  </si>
  <si>
    <t>1947756068</t>
  </si>
  <si>
    <t>7,94*3,115+3,18*1,965-0,8*1,97</t>
  </si>
  <si>
    <t>55</t>
  </si>
  <si>
    <t>763111717</t>
  </si>
  <si>
    <t>SDK příčka základní penetrační nátěr (oboustranně)</t>
  </si>
  <si>
    <t>1515731857</t>
  </si>
  <si>
    <t>56</t>
  </si>
  <si>
    <t>763111718</t>
  </si>
  <si>
    <t>SDK příčka úprava styku příčky a podhledu separační páskou a akrylátem (oboustranně)</t>
  </si>
  <si>
    <t>-111595476</t>
  </si>
  <si>
    <t>7,94+3,15+3,85+0,815</t>
  </si>
  <si>
    <t>57</t>
  </si>
  <si>
    <t>763111722</t>
  </si>
  <si>
    <t>SDK příčka pozinkovaný úhelník k ochraně rohů</t>
  </si>
  <si>
    <t>1280398510</t>
  </si>
  <si>
    <t>58</t>
  </si>
  <si>
    <t>763111771</t>
  </si>
  <si>
    <t>Příplatek k SDK příčce za rovinnost kvality Q3</t>
  </si>
  <si>
    <t>1868483774</t>
  </si>
  <si>
    <t>59</t>
  </si>
  <si>
    <t>763131714</t>
  </si>
  <si>
    <t>SDK podhled základní penetrační nátěr</t>
  </si>
  <si>
    <t>857688317</t>
  </si>
  <si>
    <t>60</t>
  </si>
  <si>
    <t>763131771</t>
  </si>
  <si>
    <t>Příplatek k SDK podhledu za rovinnost kvality Q3</t>
  </si>
  <si>
    <t>-1633990348</t>
  </si>
  <si>
    <t>61</t>
  </si>
  <si>
    <t>763161721</t>
  </si>
  <si>
    <t>SDK podkroví deska 1xDF 12,5 bez TI dvouvrstvá spodní kce profil CD+UD na krokvových závěsech</t>
  </si>
  <si>
    <t>1893248240</t>
  </si>
  <si>
    <t>7,84*(3,85+0,815)</t>
  </si>
  <si>
    <t>62</t>
  </si>
  <si>
    <t>763181421</t>
  </si>
  <si>
    <t>Ztužující výplň otvoru pro dveře s UA a UW profilem pro příčky přes 2,80 do 3,25 m</t>
  </si>
  <si>
    <t>-467390340</t>
  </si>
  <si>
    <t>63</t>
  </si>
  <si>
    <t>998763303</t>
  </si>
  <si>
    <t>Přesun hmot tonážní pro sádrokartonové konstrukce v objektech v přes 12 do 24 m</t>
  </si>
  <si>
    <t>-1001400831</t>
  </si>
  <si>
    <t>764</t>
  </si>
  <si>
    <t>Konstrukce klempířské</t>
  </si>
  <si>
    <t>64</t>
  </si>
  <si>
    <t>764001821</t>
  </si>
  <si>
    <t>Demontáž krytiny ze svitků nebo tabulí do suti</t>
  </si>
  <si>
    <t>-1787498420</t>
  </si>
  <si>
    <t>65</t>
  </si>
  <si>
    <t>764002414</t>
  </si>
  <si>
    <t>Montáž strukturované oddělovací rohože jakkékoliv rš</t>
  </si>
  <si>
    <t>-2041184197</t>
  </si>
  <si>
    <t>66</t>
  </si>
  <si>
    <t>28329043</t>
  </si>
  <si>
    <t>fólie difuzně propustné s nakašírovanou strukturovanou rohoží pod hladkou plechovou krytinu se samolepící páskou v podélném přesahu</t>
  </si>
  <si>
    <t>878460774</t>
  </si>
  <si>
    <t>2025*1,15 'Přepočtené koeficientem množství</t>
  </si>
  <si>
    <t>67</t>
  </si>
  <si>
    <t>764002821</t>
  </si>
  <si>
    <t>Demontáž střešního výlezu do suti</t>
  </si>
  <si>
    <t>-1646632251</t>
  </si>
  <si>
    <t>68</t>
  </si>
  <si>
    <t>764002831</t>
  </si>
  <si>
    <t>Demontáž sněhového zachytávače průběžného do suti</t>
  </si>
  <si>
    <t>719007892</t>
  </si>
  <si>
    <t>69</t>
  </si>
  <si>
    <t>764002861</t>
  </si>
  <si>
    <t>Demontáž oplechování říms a ozdobných prvků do suti</t>
  </si>
  <si>
    <t>516436736</t>
  </si>
  <si>
    <t>70</t>
  </si>
  <si>
    <t>764002871</t>
  </si>
  <si>
    <t>Demontáž lemování zdí do suti</t>
  </si>
  <si>
    <t>1796325438</t>
  </si>
  <si>
    <t>71</t>
  </si>
  <si>
    <t>764002881</t>
  </si>
  <si>
    <t>Demontáž lemování střešních prostupů do suti</t>
  </si>
  <si>
    <t>-274047072</t>
  </si>
  <si>
    <t>72</t>
  </si>
  <si>
    <t>764003801</t>
  </si>
  <si>
    <t>Demontáž lemování trub, konzol, držáků, ventilačních nástavců a jiných kusových prvků do suti</t>
  </si>
  <si>
    <t>-615849937</t>
  </si>
  <si>
    <t>73</t>
  </si>
  <si>
    <t>764004801</t>
  </si>
  <si>
    <t>Demontáž podokapního žlabu do suti</t>
  </si>
  <si>
    <t>1614406801</t>
  </si>
  <si>
    <t>74</t>
  </si>
  <si>
    <t>764004821</t>
  </si>
  <si>
    <t>Demontáž nástřešního žlabu do suti</t>
  </si>
  <si>
    <t>1620034192</t>
  </si>
  <si>
    <t>75</t>
  </si>
  <si>
    <t>764004841</t>
  </si>
  <si>
    <t>Demontáž háku do suti</t>
  </si>
  <si>
    <t>1630624822</t>
  </si>
  <si>
    <t>76</t>
  </si>
  <si>
    <t>764111641</t>
  </si>
  <si>
    <t>Krytina střechy rovné drážkováním ze svitků z Pz plechu s povrchovou úpravou do rš 670 mm sklonu do 30°</t>
  </si>
  <si>
    <t>-281341107</t>
  </si>
  <si>
    <t>13+159+5,3</t>
  </si>
  <si>
    <t>77</t>
  </si>
  <si>
    <t>764111643</t>
  </si>
  <si>
    <t>Krytina střechy rovné drážkováním ze svitků z Pz plechu s povrchovou úpravou do rš 670 mm sklonu přes 30 do 60°</t>
  </si>
  <si>
    <t>-135692943</t>
  </si>
  <si>
    <t>78</t>
  </si>
  <si>
    <t>764111645</t>
  </si>
  <si>
    <t>Krytina střechy rovné drážkováním ze svitků z Pz plechu s povrch úpravou do rš 670 mm sklonu přes 60°</t>
  </si>
  <si>
    <t>-1076186994</t>
  </si>
  <si>
    <t>22+1075</t>
  </si>
  <si>
    <t>79</t>
  </si>
  <si>
    <t>764213456</t>
  </si>
  <si>
    <t>Sněhový zachytávač krytiny z Pz plechu průběžný dvoutrubkový</t>
  </si>
  <si>
    <t>1393690959</t>
  </si>
  <si>
    <t>74*2,4</t>
  </si>
  <si>
    <t>80</t>
  </si>
  <si>
    <t>764213652</t>
  </si>
  <si>
    <t>Střešní výlez pro krytinu skládanou nebo plechovou z Pz s povrchovou úpravou</t>
  </si>
  <si>
    <t>-1336802839</t>
  </si>
  <si>
    <t>81</t>
  </si>
  <si>
    <t>764218661</t>
  </si>
  <si>
    <t>Oplechování římsy oblé nebo ze segmentů mechanicky kotvené z Pz s uprav povrchem rš přes 670 mm</t>
  </si>
  <si>
    <t>-731915229</t>
  </si>
  <si>
    <t>82</t>
  </si>
  <si>
    <t>764311616</t>
  </si>
  <si>
    <t>Lemování rovných zdí střech s krytinou skládanou z Pz s povrchovou úpravou rš 500 mm</t>
  </si>
  <si>
    <t>-378421254</t>
  </si>
  <si>
    <t>83</t>
  </si>
  <si>
    <t>764311618</t>
  </si>
  <si>
    <t>Lemování rovných zdí střech s krytinou skládanou z Pz s povrchovou úpravou rš 750 mm</t>
  </si>
  <si>
    <t>-1633507467</t>
  </si>
  <si>
    <t>84</t>
  </si>
  <si>
    <t>764311648</t>
  </si>
  <si>
    <t>Lemování oblých zdí střech s krytinou skládanou z Pz s povrchovou úpravou rš 750 mm</t>
  </si>
  <si>
    <t>-838097221</t>
  </si>
  <si>
    <t>85</t>
  </si>
  <si>
    <t>764314612</t>
  </si>
  <si>
    <t>Lemování prostupů střech s krytinou skládanou nebo plechovou bez lišty z Pz s povrchovou úpravou</t>
  </si>
  <si>
    <t>-1949930706</t>
  </si>
  <si>
    <t>"oplechování a stříška komínů"17,4+12,5</t>
  </si>
  <si>
    <t>86</t>
  </si>
  <si>
    <t>764315621</t>
  </si>
  <si>
    <t>Lemování trub, konzol,držáků z Pz s povrch úpravou střech s krytinou skládanou D do 75 mm</t>
  </si>
  <si>
    <t>1462409739</t>
  </si>
  <si>
    <t>87</t>
  </si>
  <si>
    <t>764315622</t>
  </si>
  <si>
    <t>Lemování trub, konzol,držáků z Pz s povrch úpravou střech s krytinou skládanou D přes 75 do 100 mm</t>
  </si>
  <si>
    <t>147228572</t>
  </si>
  <si>
    <t>88</t>
  </si>
  <si>
    <t>764315623</t>
  </si>
  <si>
    <t>Lemování trub, konzol,držáků z Pz s povrch úpravou střech s krytinou skládanou D přes 100 do 150 mm</t>
  </si>
  <si>
    <t>120665356</t>
  </si>
  <si>
    <t>89</t>
  </si>
  <si>
    <t>764501108</t>
  </si>
  <si>
    <t>Montáž kotlíku oválného (trychtýřového) pro podokapní žlab</t>
  </si>
  <si>
    <t>1226058060</t>
  </si>
  <si>
    <t>90</t>
  </si>
  <si>
    <t>55350208</t>
  </si>
  <si>
    <t>kotlík žlabový oválný 400/150mm</t>
  </si>
  <si>
    <t>308613399</t>
  </si>
  <si>
    <t>91</t>
  </si>
  <si>
    <t>764511602</t>
  </si>
  <si>
    <t>Žlab podokapní půlkruhový z Pz s povrchovou úpravou rš 330 mm</t>
  </si>
  <si>
    <t>1959321410</t>
  </si>
  <si>
    <t>92</t>
  </si>
  <si>
    <t>764511603</t>
  </si>
  <si>
    <t>Žlab podokapní půlkruhový z Pz s povrchovou úpravou rš 400 mm</t>
  </si>
  <si>
    <t>236735184</t>
  </si>
  <si>
    <t>93</t>
  </si>
  <si>
    <t>764511623</t>
  </si>
  <si>
    <t>Roh nebo kout půlkruhového podokapního žlabu z Pz s povrchovou úpravou rš 400 mm</t>
  </si>
  <si>
    <t>478218990</t>
  </si>
  <si>
    <t>94</t>
  </si>
  <si>
    <t>764511643</t>
  </si>
  <si>
    <t>Kotlík oválný (trychtýřový) pro podokapní žlaby z Pz s povrchovou úpravou 330/120 mm</t>
  </si>
  <si>
    <t>-566993104</t>
  </si>
  <si>
    <t>95</t>
  </si>
  <si>
    <t>764513406</t>
  </si>
  <si>
    <t>Žlaby nadokapní (nástřešní ) oblého tvaru včetně háků, čel a hrdel z Pz plechu rš 500 mm</t>
  </si>
  <si>
    <t>1386805711</t>
  </si>
  <si>
    <t>96</t>
  </si>
  <si>
    <t>998764103</t>
  </si>
  <si>
    <t>Přesun hmot tonážní pro konstrukce klempířské v objektech v přes 12 do 24 m</t>
  </si>
  <si>
    <t>380265994</t>
  </si>
  <si>
    <t>765</t>
  </si>
  <si>
    <t>Krytina skládaná</t>
  </si>
  <si>
    <t>97</t>
  </si>
  <si>
    <t>765111201</t>
  </si>
  <si>
    <t>Montáž krytiny keramické okapní větrací pás</t>
  </si>
  <si>
    <t>1807272629</t>
  </si>
  <si>
    <t>98</t>
  </si>
  <si>
    <t>59660022</t>
  </si>
  <si>
    <t>pás plastový okapní ochranný a větrací šířky 150mm</t>
  </si>
  <si>
    <t>1528248157</t>
  </si>
  <si>
    <t>99</t>
  </si>
  <si>
    <t>998765103</t>
  </si>
  <si>
    <t>Přesun hmot tonážní pro krytiny skládané v objektech v přes 12 do 24 m</t>
  </si>
  <si>
    <t>678565653</t>
  </si>
  <si>
    <t>766</t>
  </si>
  <si>
    <t>Konstrukce truhlářské</t>
  </si>
  <si>
    <t>100</t>
  </si>
  <si>
    <t>766621436</t>
  </si>
  <si>
    <t>Montáž dřevěných oken obloukových nebo kulatých plochy přes 1 m2 výšky do 2,5 m s rámem do zdiva</t>
  </si>
  <si>
    <t>206746689</t>
  </si>
  <si>
    <t>101</t>
  </si>
  <si>
    <t>6111000R</t>
  </si>
  <si>
    <t>okno dřevěné otevíravé/horní část pevá bez zasklení výplň dřevěné žaluzie replika stávajícího okna</t>
  </si>
  <si>
    <t>1892401272</t>
  </si>
  <si>
    <t>Poznámka k položce:
Replika stávajícího okna, rozměry jsou pouze orientační. Před vlastní výrobou budou ověřeny skutečné rozměry přímo na stavbě.</t>
  </si>
  <si>
    <t>102</t>
  </si>
  <si>
    <t>766660001</t>
  </si>
  <si>
    <t>Montáž dveřních křídel otvíravých jednokřídlových š do 0,8 m do ocelové zárubně</t>
  </si>
  <si>
    <t>600922642</t>
  </si>
  <si>
    <t>103</t>
  </si>
  <si>
    <t>61162074</t>
  </si>
  <si>
    <t>dveře jednokřídlé voštinové povrch laminátový plné 800x1970-2100mm</t>
  </si>
  <si>
    <t>-1897042955</t>
  </si>
  <si>
    <t>104</t>
  </si>
  <si>
    <t>766660021</t>
  </si>
  <si>
    <t>Montáž dveřních křídel otvíravých jednokřídlových š do 0,8 m požárních do ocelové zárubně</t>
  </si>
  <si>
    <t>-1920428217</t>
  </si>
  <si>
    <t>105</t>
  </si>
  <si>
    <t>61162098</t>
  </si>
  <si>
    <t>dveře jednokřídlé dřevotřískové protipožární EI (EW) 30 D3 povrch laminátový plné 800x1970-2100mm</t>
  </si>
  <si>
    <t>1718022316</t>
  </si>
  <si>
    <t>106</t>
  </si>
  <si>
    <t>766660728</t>
  </si>
  <si>
    <t>Montáž dveřního interiérového kování - zámku</t>
  </si>
  <si>
    <t>-1979867478</t>
  </si>
  <si>
    <t>107</t>
  </si>
  <si>
    <t>54924012</t>
  </si>
  <si>
    <t>zámek zadlabací vložkový pravolevý rozteč 72x40mm</t>
  </si>
  <si>
    <t>206494219</t>
  </si>
  <si>
    <t>108</t>
  </si>
  <si>
    <t>54964115</t>
  </si>
  <si>
    <t>vložka cylindrická 30+40</t>
  </si>
  <si>
    <t>1360987079</t>
  </si>
  <si>
    <t>109</t>
  </si>
  <si>
    <t>766660729</t>
  </si>
  <si>
    <t>Montáž dveřního interiérového kování - štítku s klikou</t>
  </si>
  <si>
    <t>-515232093</t>
  </si>
  <si>
    <t>110</t>
  </si>
  <si>
    <t>54914123</t>
  </si>
  <si>
    <t>kování rozetové klika/klika</t>
  </si>
  <si>
    <t>-172017191</t>
  </si>
  <si>
    <t>111</t>
  </si>
  <si>
    <t>766821112</t>
  </si>
  <si>
    <t>Montáž korpusu skříně policové dvoukřídlové</t>
  </si>
  <si>
    <t>592982227</t>
  </si>
  <si>
    <t>112</t>
  </si>
  <si>
    <t>6151010R</t>
  </si>
  <si>
    <t>skříň archivní policová kovová vysoká 2 dveřová 2000x460x1200mm</t>
  </si>
  <si>
    <t>1050998563</t>
  </si>
  <si>
    <t>113</t>
  </si>
  <si>
    <t>998766103</t>
  </si>
  <si>
    <t>Přesun hmot tonážní pro kce truhlářské v objektech v přes 12 do 24 m</t>
  </si>
  <si>
    <t>879552698</t>
  </si>
  <si>
    <t>767</t>
  </si>
  <si>
    <t>Konstrukce zámečnické</t>
  </si>
  <si>
    <t>114</t>
  </si>
  <si>
    <t>767881132</t>
  </si>
  <si>
    <t>Montáž bodů záchytného systému do šikmé střechy se střešní krytinou falcovanou</t>
  </si>
  <si>
    <t>1699125523</t>
  </si>
  <si>
    <t>115</t>
  </si>
  <si>
    <t>70921424</t>
  </si>
  <si>
    <t>kotvicí bod pro šikmé střechy s falcovanou krytinou</t>
  </si>
  <si>
    <t>-2107961758</t>
  </si>
  <si>
    <t>Poznámka k položce:
kotvení shora na dvojitou stojatou drážku pomocí přítlačných šroubů</t>
  </si>
  <si>
    <t>116</t>
  </si>
  <si>
    <t>767881152</t>
  </si>
  <si>
    <t>Montáž nástavců (středový-rohový-dělící) v záchytném systému poddajného kotvícího vedení přes 50 do 200 m</t>
  </si>
  <si>
    <t>soubor</t>
  </si>
  <si>
    <t>-751569240</t>
  </si>
  <si>
    <t>117</t>
  </si>
  <si>
    <t>70921430</t>
  </si>
  <si>
    <t>kotvicí bod mezilehlý na úsecích s nerezovým lanem pro falcované střechy</t>
  </si>
  <si>
    <t>2031972801</t>
  </si>
  <si>
    <t>118</t>
  </si>
  <si>
    <t>767881161</t>
  </si>
  <si>
    <t>Montáž lana do nástavců v záchytném systému poddajného kotvícího vedení</t>
  </si>
  <si>
    <t>-932660631</t>
  </si>
  <si>
    <t>119</t>
  </si>
  <si>
    <t>31452201</t>
  </si>
  <si>
    <t>nerezové lano určené pro systémy s požadavkem na permanentní kotvicí vedení tl 8mm</t>
  </si>
  <si>
    <t>-402602097</t>
  </si>
  <si>
    <t>120</t>
  </si>
  <si>
    <t>767995111</t>
  </si>
  <si>
    <t>Montáž atypických zámečnických konstrukcí hm do 5 kg</t>
  </si>
  <si>
    <t>kg</t>
  </si>
  <si>
    <t>-890399176</t>
  </si>
  <si>
    <t>"pomocná konstr. pro stříšky komínů"42,6</t>
  </si>
  <si>
    <t>121</t>
  </si>
  <si>
    <t>1561410R</t>
  </si>
  <si>
    <t>drát kruhový pokovený D 12,0mm</t>
  </si>
  <si>
    <t>-757717564</t>
  </si>
  <si>
    <t>Poznámka k položce:
Hmotnost: 0,8875 kg/m</t>
  </si>
  <si>
    <t>122</t>
  </si>
  <si>
    <t>767995116</t>
  </si>
  <si>
    <t>Montáž atypických zámečnických konstrukcí hm přes 100 do 250 kg</t>
  </si>
  <si>
    <t>-1148272347</t>
  </si>
  <si>
    <t>"ozdobná hrotnice věžičky s vlaječkou"200</t>
  </si>
  <si>
    <t>123</t>
  </si>
  <si>
    <t>1561411R</t>
  </si>
  <si>
    <t>hrotnice věžičky s vlaječkou</t>
  </si>
  <si>
    <t>-1463656104</t>
  </si>
  <si>
    <t>124</t>
  </si>
  <si>
    <t>998767103</t>
  </si>
  <si>
    <t>Přesun hmot tonážní pro zámečnické konstrukce v objektech v přes 12 do 24 m</t>
  </si>
  <si>
    <t>-723421163</t>
  </si>
  <si>
    <t>776</t>
  </si>
  <si>
    <t>Podlahy povlakové</t>
  </si>
  <si>
    <t>125</t>
  </si>
  <si>
    <t>776201814</t>
  </si>
  <si>
    <t>Demontáž povlakových podlahovin volně položených podlepených páskou</t>
  </si>
  <si>
    <t>-1654443740</t>
  </si>
  <si>
    <t>126</t>
  </si>
  <si>
    <t>776221111</t>
  </si>
  <si>
    <t>Lepení pásů z PVC standardním lepidlem</t>
  </si>
  <si>
    <t>-1092719733</t>
  </si>
  <si>
    <t>127</t>
  </si>
  <si>
    <t>28412245</t>
  </si>
  <si>
    <t>krytina podlahová heterogenní š 1,5m tl 2mm</t>
  </si>
  <si>
    <t>-1684473483</t>
  </si>
  <si>
    <t>196,42*1,1 'Přepočtené koeficientem množství</t>
  </si>
  <si>
    <t>128</t>
  </si>
  <si>
    <t>776223112</t>
  </si>
  <si>
    <t>Spoj povlakových podlahovin z PVC svařováním za studena</t>
  </si>
  <si>
    <t>-687984967</t>
  </si>
  <si>
    <t>(11,76+7,91)*5+11,995</t>
  </si>
  <si>
    <t>129</t>
  </si>
  <si>
    <t>776421111</t>
  </si>
  <si>
    <t>Montáž obvodových lišt lepením</t>
  </si>
  <si>
    <t>-179065209</t>
  </si>
  <si>
    <t>(7,84+3,08+11,76+8,59+7,91+11,995+8,96)*2-0,8*11</t>
  </si>
  <si>
    <t>130</t>
  </si>
  <si>
    <t>28342001</t>
  </si>
  <si>
    <t>lišta ukončovací z PVC 8mm</t>
  </si>
  <si>
    <t>-1639921112</t>
  </si>
  <si>
    <t>111,47*1,02 'Přepočtené koeficientem množství</t>
  </si>
  <si>
    <t>131</t>
  </si>
  <si>
    <t>998776103</t>
  </si>
  <si>
    <t>Přesun hmot tonážní pro podlahy povlakové v objektech v přes 12 do 24 m</t>
  </si>
  <si>
    <t>1836147716</t>
  </si>
  <si>
    <t>783</t>
  </si>
  <si>
    <t>Dokončovací práce - nátěry</t>
  </si>
  <si>
    <t>132</t>
  </si>
  <si>
    <t>783813131</t>
  </si>
  <si>
    <t>Penetrační syntetický nátěr hladkých, tenkovrstvých zrnitých a štukových omítek</t>
  </si>
  <si>
    <t>-12007881</t>
  </si>
  <si>
    <t>133</t>
  </si>
  <si>
    <t>783817421</t>
  </si>
  <si>
    <t>Krycí dvojnásobný syntetický nátěr hladkých, zrnitých tenkovrstvých nebo štukových omítek</t>
  </si>
  <si>
    <t>-1937438328</t>
  </si>
  <si>
    <t>784</t>
  </si>
  <si>
    <t>Dokončovací práce - malby a tapety</t>
  </si>
  <si>
    <t>134</t>
  </si>
  <si>
    <t>784181101</t>
  </si>
  <si>
    <t>Základní akrylátová jednonásobná bezbarvá penetrace podkladu v místnostech v do 3,80 m</t>
  </si>
  <si>
    <t>-1782238672</t>
  </si>
  <si>
    <t>(7,94*3,115+3,18*1,965-0,8*1,97)*2</t>
  </si>
  <si>
    <t>135</t>
  </si>
  <si>
    <t>784211101</t>
  </si>
  <si>
    <t>Dvojnásobné bílé malby ze směsí za mokra výborně oděruvzdorných v místnostech v do 3,80 m</t>
  </si>
  <si>
    <t>-1113116936</t>
  </si>
  <si>
    <t>VRN</t>
  </si>
  <si>
    <t>Vedlejší rozpočtové náklady</t>
  </si>
  <si>
    <t>VRN1</t>
  </si>
  <si>
    <t>Průzkumné, geodetické a projektové práce</t>
  </si>
  <si>
    <t>136</t>
  </si>
  <si>
    <t>010001000</t>
  </si>
  <si>
    <t>1024</t>
  </si>
  <si>
    <t>2080703548</t>
  </si>
  <si>
    <t>VRN3</t>
  </si>
  <si>
    <t>Zařízení staveniště</t>
  </si>
  <si>
    <t>137</t>
  </si>
  <si>
    <t>030001000</t>
  </si>
  <si>
    <t>-593792491</t>
  </si>
  <si>
    <t>Poznámka k položce:
stavební buňky, skládky (kontejnery), přípojení k energiím, pronájem ploch, zrušení zařízení staveniště, úklid staveniště</t>
  </si>
  <si>
    <t>138</t>
  </si>
  <si>
    <t>034002000</t>
  </si>
  <si>
    <t>Zabezpečení staveniště</t>
  </si>
  <si>
    <t>-1135979923</t>
  </si>
  <si>
    <t>VRN4</t>
  </si>
  <si>
    <t>Inženýrská činnost</t>
  </si>
  <si>
    <t>139</t>
  </si>
  <si>
    <t>044002000</t>
  </si>
  <si>
    <t>Revize</t>
  </si>
  <si>
    <t>1806024110</t>
  </si>
  <si>
    <t>140</t>
  </si>
  <si>
    <t>045002000</t>
  </si>
  <si>
    <t>Kompletační a koordinační činnost</t>
  </si>
  <si>
    <t>1404245062</t>
  </si>
  <si>
    <t>141</t>
  </si>
  <si>
    <t>049002000</t>
  </si>
  <si>
    <t>Ostatní inženýrská činnost</t>
  </si>
  <si>
    <t>-876745755</t>
  </si>
  <si>
    <t>Poznámka k položce:
Ekologická likvidace odpadu</t>
  </si>
  <si>
    <t>VRN7</t>
  </si>
  <si>
    <t>Provozní vlivy</t>
  </si>
  <si>
    <t>142</t>
  </si>
  <si>
    <t>070001000</t>
  </si>
  <si>
    <t>1481000651</t>
  </si>
  <si>
    <t>VRN9</t>
  </si>
  <si>
    <t>Ostatní náklady</t>
  </si>
  <si>
    <t>143</t>
  </si>
  <si>
    <t>09100300R</t>
  </si>
  <si>
    <t>Šrotovné</t>
  </si>
  <si>
    <t>554481930</t>
  </si>
  <si>
    <t>Oprava střechy Hotelová škola Mariánské Lázně,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</si>
</sst>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88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19" t="s">
        <v>14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R5" s="19"/>
      <c r="BE5" s="216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20" t="s">
        <v>819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R6" s="19"/>
      <c r="BE6" s="217"/>
      <c r="BS6" s="16" t="s">
        <v>6</v>
      </c>
    </row>
    <row r="7" spans="2:71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17"/>
      <c r="BS7" s="16" t="s">
        <v>6</v>
      </c>
    </row>
    <row r="8" spans="2:71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17"/>
      <c r="BS8" s="16" t="s">
        <v>6</v>
      </c>
    </row>
    <row r="9" spans="2:71" s="1" customFormat="1" ht="14.45" customHeight="1">
      <c r="B9" s="19"/>
      <c r="AR9" s="19"/>
      <c r="BE9" s="217"/>
      <c r="BS9" s="16" t="s">
        <v>6</v>
      </c>
    </row>
    <row r="10" spans="2:71" s="1" customFormat="1" ht="12" customHeight="1">
      <c r="B10" s="19"/>
      <c r="D10" s="26" t="s">
        <v>23</v>
      </c>
      <c r="AK10" s="26" t="s">
        <v>24</v>
      </c>
      <c r="AN10" s="24" t="s">
        <v>25</v>
      </c>
      <c r="AR10" s="19"/>
      <c r="BE10" s="217"/>
      <c r="BS10" s="16" t="s">
        <v>6</v>
      </c>
    </row>
    <row r="11" spans="2:71" s="1" customFormat="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17"/>
      <c r="BS11" s="16" t="s">
        <v>6</v>
      </c>
    </row>
    <row r="12" spans="2:71" s="1" customFormat="1" ht="6.95" customHeight="1">
      <c r="B12" s="19"/>
      <c r="AR12" s="19"/>
      <c r="BE12" s="217"/>
      <c r="BS12" s="16" t="s">
        <v>6</v>
      </c>
    </row>
    <row r="13" spans="2:71" s="1" customFormat="1" ht="12" customHeight="1">
      <c r="B13" s="19"/>
      <c r="D13" s="26" t="s">
        <v>28</v>
      </c>
      <c r="AK13" s="26" t="s">
        <v>24</v>
      </c>
      <c r="AN13" s="28" t="s">
        <v>29</v>
      </c>
      <c r="AR13" s="19"/>
      <c r="BE13" s="217"/>
      <c r="BS13" s="16" t="s">
        <v>6</v>
      </c>
    </row>
    <row r="14" spans="2:71" ht="12.75">
      <c r="B14" s="19"/>
      <c r="E14" s="221" t="s">
        <v>29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6" t="s">
        <v>27</v>
      </c>
      <c r="AN14" s="28" t="s">
        <v>29</v>
      </c>
      <c r="AR14" s="19"/>
      <c r="BE14" s="217"/>
      <c r="BS14" s="16" t="s">
        <v>6</v>
      </c>
    </row>
    <row r="15" spans="2:71" s="1" customFormat="1" ht="6.95" customHeight="1">
      <c r="B15" s="19"/>
      <c r="AR15" s="19"/>
      <c r="BE15" s="217"/>
      <c r="BS15" s="16" t="s">
        <v>3</v>
      </c>
    </row>
    <row r="16" spans="2:71" s="1" customFormat="1" ht="12" customHeight="1">
      <c r="B16" s="19"/>
      <c r="D16" s="26" t="s">
        <v>30</v>
      </c>
      <c r="AK16" s="26" t="s">
        <v>24</v>
      </c>
      <c r="AN16" s="24" t="s">
        <v>1</v>
      </c>
      <c r="AR16" s="19"/>
      <c r="BE16" s="217"/>
      <c r="BS16" s="16" t="s">
        <v>3</v>
      </c>
    </row>
    <row r="17" spans="2:71" s="1" customFormat="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217"/>
      <c r="BS17" s="16" t="s">
        <v>32</v>
      </c>
    </row>
    <row r="18" spans="2:71" s="1" customFormat="1" ht="6.95" customHeight="1">
      <c r="B18" s="19"/>
      <c r="AR18" s="19"/>
      <c r="BE18" s="217"/>
      <c r="BS18" s="16" t="s">
        <v>6</v>
      </c>
    </row>
    <row r="19" spans="2:71" s="1" customFormat="1" ht="12" customHeight="1">
      <c r="B19" s="19"/>
      <c r="D19" s="26" t="s">
        <v>33</v>
      </c>
      <c r="AK19" s="26" t="s">
        <v>24</v>
      </c>
      <c r="AN19" s="24" t="s">
        <v>34</v>
      </c>
      <c r="AR19" s="19"/>
      <c r="BE19" s="217"/>
      <c r="BS19" s="16" t="s">
        <v>6</v>
      </c>
    </row>
    <row r="20" spans="2:71" s="1" customFormat="1" ht="18.4" customHeight="1">
      <c r="B20" s="19"/>
      <c r="E20" s="24" t="s">
        <v>35</v>
      </c>
      <c r="AK20" s="26" t="s">
        <v>27</v>
      </c>
      <c r="AN20" s="24" t="s">
        <v>1</v>
      </c>
      <c r="AR20" s="19"/>
      <c r="BE20" s="217"/>
      <c r="BS20" s="16" t="s">
        <v>32</v>
      </c>
    </row>
    <row r="21" spans="2:57" s="1" customFormat="1" ht="6.95" customHeight="1">
      <c r="B21" s="19"/>
      <c r="AR21" s="19"/>
      <c r="BE21" s="217"/>
    </row>
    <row r="22" spans="2:57" s="1" customFormat="1" ht="12" customHeight="1">
      <c r="B22" s="19"/>
      <c r="D22" s="26" t="s">
        <v>36</v>
      </c>
      <c r="AR22" s="19"/>
      <c r="BE22" s="217"/>
    </row>
    <row r="23" spans="2:57" s="1" customFormat="1" ht="16.5" customHeight="1">
      <c r="B23" s="19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9"/>
      <c r="BE23" s="217"/>
    </row>
    <row r="24" spans="2:57" s="1" customFormat="1" ht="6.95" customHeight="1">
      <c r="B24" s="19"/>
      <c r="AR24" s="19"/>
      <c r="BE24" s="217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7"/>
    </row>
    <row r="26" spans="1:57" s="2" customFormat="1" ht="25.9" customHeight="1">
      <c r="A26" s="31"/>
      <c r="B26" s="32"/>
      <c r="C26" s="31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4">
        <f>ROUND(AG94,2)</f>
        <v>0</v>
      </c>
      <c r="AL26" s="225"/>
      <c r="AM26" s="225"/>
      <c r="AN26" s="225"/>
      <c r="AO26" s="225"/>
      <c r="AP26" s="31"/>
      <c r="AQ26" s="31"/>
      <c r="AR26" s="32"/>
      <c r="BE26" s="217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17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26" t="s">
        <v>38</v>
      </c>
      <c r="M28" s="226"/>
      <c r="N28" s="226"/>
      <c r="O28" s="226"/>
      <c r="P28" s="226"/>
      <c r="Q28" s="31"/>
      <c r="R28" s="31"/>
      <c r="S28" s="31"/>
      <c r="T28" s="31"/>
      <c r="U28" s="31"/>
      <c r="V28" s="31"/>
      <c r="W28" s="226" t="s">
        <v>39</v>
      </c>
      <c r="X28" s="226"/>
      <c r="Y28" s="226"/>
      <c r="Z28" s="226"/>
      <c r="AA28" s="226"/>
      <c r="AB28" s="226"/>
      <c r="AC28" s="226"/>
      <c r="AD28" s="226"/>
      <c r="AE28" s="226"/>
      <c r="AF28" s="31"/>
      <c r="AG28" s="31"/>
      <c r="AH28" s="31"/>
      <c r="AI28" s="31"/>
      <c r="AJ28" s="31"/>
      <c r="AK28" s="226" t="s">
        <v>40</v>
      </c>
      <c r="AL28" s="226"/>
      <c r="AM28" s="226"/>
      <c r="AN28" s="226"/>
      <c r="AO28" s="226"/>
      <c r="AP28" s="31"/>
      <c r="AQ28" s="31"/>
      <c r="AR28" s="32"/>
      <c r="BE28" s="217"/>
    </row>
    <row r="29" spans="2:57" s="3" customFormat="1" ht="14.45" customHeight="1">
      <c r="B29" s="36"/>
      <c r="D29" s="26" t="s">
        <v>41</v>
      </c>
      <c r="F29" s="26" t="s">
        <v>42</v>
      </c>
      <c r="L29" s="211">
        <v>0.21</v>
      </c>
      <c r="M29" s="210"/>
      <c r="N29" s="210"/>
      <c r="O29" s="210"/>
      <c r="P29" s="210"/>
      <c r="W29" s="209">
        <f>ROUND(AZ94,2)</f>
        <v>0</v>
      </c>
      <c r="X29" s="210"/>
      <c r="Y29" s="210"/>
      <c r="Z29" s="210"/>
      <c r="AA29" s="210"/>
      <c r="AB29" s="210"/>
      <c r="AC29" s="210"/>
      <c r="AD29" s="210"/>
      <c r="AE29" s="210"/>
      <c r="AK29" s="209">
        <f>ROUND(AV94,2)</f>
        <v>0</v>
      </c>
      <c r="AL29" s="210"/>
      <c r="AM29" s="210"/>
      <c r="AN29" s="210"/>
      <c r="AO29" s="210"/>
      <c r="AR29" s="36"/>
      <c r="BE29" s="218"/>
    </row>
    <row r="30" spans="2:57" s="3" customFormat="1" ht="14.45" customHeight="1">
      <c r="B30" s="36"/>
      <c r="F30" s="26" t="s">
        <v>43</v>
      </c>
      <c r="L30" s="211">
        <v>0.15</v>
      </c>
      <c r="M30" s="210"/>
      <c r="N30" s="210"/>
      <c r="O30" s="210"/>
      <c r="P30" s="210"/>
      <c r="W30" s="209">
        <f>ROUND(BA94,2)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ROUND(AW94,2)</f>
        <v>0</v>
      </c>
      <c r="AL30" s="210"/>
      <c r="AM30" s="210"/>
      <c r="AN30" s="210"/>
      <c r="AO30" s="210"/>
      <c r="AR30" s="36"/>
      <c r="BE30" s="218"/>
    </row>
    <row r="31" spans="2:57" s="3" customFormat="1" ht="14.45" customHeight="1" hidden="1">
      <c r="B31" s="36"/>
      <c r="F31" s="26" t="s">
        <v>44</v>
      </c>
      <c r="L31" s="211">
        <v>0.21</v>
      </c>
      <c r="M31" s="210"/>
      <c r="N31" s="210"/>
      <c r="O31" s="210"/>
      <c r="P31" s="210"/>
      <c r="W31" s="209">
        <f>ROUND(BB94,2)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6"/>
      <c r="BE31" s="218"/>
    </row>
    <row r="32" spans="2:57" s="3" customFormat="1" ht="14.45" customHeight="1" hidden="1">
      <c r="B32" s="36"/>
      <c r="F32" s="26" t="s">
        <v>45</v>
      </c>
      <c r="L32" s="211">
        <v>0.15</v>
      </c>
      <c r="M32" s="210"/>
      <c r="N32" s="210"/>
      <c r="O32" s="210"/>
      <c r="P32" s="210"/>
      <c r="W32" s="209">
        <f>ROUND(BC94,2)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6"/>
      <c r="BE32" s="218"/>
    </row>
    <row r="33" spans="2:57" s="3" customFormat="1" ht="14.45" customHeight="1" hidden="1">
      <c r="B33" s="36"/>
      <c r="F33" s="26" t="s">
        <v>46</v>
      </c>
      <c r="L33" s="211">
        <v>0</v>
      </c>
      <c r="M33" s="210"/>
      <c r="N33" s="210"/>
      <c r="O33" s="210"/>
      <c r="P33" s="210"/>
      <c r="W33" s="209">
        <f>ROUND(BD94,2)</f>
        <v>0</v>
      </c>
      <c r="X33" s="210"/>
      <c r="Y33" s="210"/>
      <c r="Z33" s="210"/>
      <c r="AA33" s="210"/>
      <c r="AB33" s="210"/>
      <c r="AC33" s="210"/>
      <c r="AD33" s="210"/>
      <c r="AE33" s="210"/>
      <c r="AK33" s="209">
        <v>0</v>
      </c>
      <c r="AL33" s="210"/>
      <c r="AM33" s="210"/>
      <c r="AN33" s="210"/>
      <c r="AO33" s="210"/>
      <c r="AR33" s="36"/>
      <c r="BE33" s="218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17"/>
    </row>
    <row r="35" spans="1:57" s="2" customFormat="1" ht="25.9" customHeight="1">
      <c r="A35" s="31"/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212" t="s">
        <v>49</v>
      </c>
      <c r="Y35" s="213"/>
      <c r="Z35" s="213"/>
      <c r="AA35" s="213"/>
      <c r="AB35" s="213"/>
      <c r="AC35" s="39"/>
      <c r="AD35" s="39"/>
      <c r="AE35" s="39"/>
      <c r="AF35" s="39"/>
      <c r="AG35" s="39"/>
      <c r="AH35" s="39"/>
      <c r="AI35" s="39"/>
      <c r="AJ35" s="39"/>
      <c r="AK35" s="214">
        <f>SUM(AK26:AK33)</f>
        <v>0</v>
      </c>
      <c r="AL35" s="213"/>
      <c r="AM35" s="213"/>
      <c r="AN35" s="213"/>
      <c r="AO35" s="215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50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51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4" t="s">
        <v>52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53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52</v>
      </c>
      <c r="AI60" s="34"/>
      <c r="AJ60" s="34"/>
      <c r="AK60" s="34"/>
      <c r="AL60" s="34"/>
      <c r="AM60" s="44" t="s">
        <v>53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2" t="s">
        <v>54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55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4" t="s">
        <v>52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53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52</v>
      </c>
      <c r="AI75" s="34"/>
      <c r="AJ75" s="34"/>
      <c r="AK75" s="34"/>
      <c r="AL75" s="34"/>
      <c r="AM75" s="44" t="s">
        <v>53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08/23</v>
      </c>
      <c r="AR84" s="50"/>
    </row>
    <row r="85" spans="2:44" s="5" customFormat="1" ht="36.95" customHeight="1">
      <c r="B85" s="51"/>
      <c r="C85" s="52" t="s">
        <v>16</v>
      </c>
      <c r="L85" s="200" t="str">
        <f>K6</f>
        <v>Oprava střechy Hotelová škola Mariánské Lázně, p.o.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Mariánské Lázně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02" t="str">
        <f>IF(AN8="","",AN8)</f>
        <v>30. 6. 2023</v>
      </c>
      <c r="AN87" s="202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25.7" customHeight="1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Hotelová škola Mariánské Lázně, p.o.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30</v>
      </c>
      <c r="AJ89" s="31"/>
      <c r="AK89" s="31"/>
      <c r="AL89" s="31"/>
      <c r="AM89" s="203" t="str">
        <f>IF(E17="","",E17)</f>
        <v>UNIART - projektová kancelář</v>
      </c>
      <c r="AN89" s="204"/>
      <c r="AO89" s="204"/>
      <c r="AP89" s="204"/>
      <c r="AQ89" s="31"/>
      <c r="AR89" s="32"/>
      <c r="AS89" s="205" t="s">
        <v>57</v>
      </c>
      <c r="AT89" s="206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28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33</v>
      </c>
      <c r="AJ90" s="31"/>
      <c r="AK90" s="31"/>
      <c r="AL90" s="31"/>
      <c r="AM90" s="203" t="str">
        <f>IF(E20="","",E20)</f>
        <v>Jitka Heřmanová</v>
      </c>
      <c r="AN90" s="204"/>
      <c r="AO90" s="204"/>
      <c r="AP90" s="204"/>
      <c r="AQ90" s="31"/>
      <c r="AR90" s="32"/>
      <c r="AS90" s="207"/>
      <c r="AT90" s="208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07"/>
      <c r="AT91" s="208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190" t="s">
        <v>58</v>
      </c>
      <c r="D92" s="191"/>
      <c r="E92" s="191"/>
      <c r="F92" s="191"/>
      <c r="G92" s="191"/>
      <c r="H92" s="59"/>
      <c r="I92" s="192" t="s">
        <v>59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60</v>
      </c>
      <c r="AH92" s="191"/>
      <c r="AI92" s="191"/>
      <c r="AJ92" s="191"/>
      <c r="AK92" s="191"/>
      <c r="AL92" s="191"/>
      <c r="AM92" s="191"/>
      <c r="AN92" s="192" t="s">
        <v>61</v>
      </c>
      <c r="AO92" s="191"/>
      <c r="AP92" s="194"/>
      <c r="AQ92" s="60" t="s">
        <v>62</v>
      </c>
      <c r="AR92" s="32"/>
      <c r="AS92" s="61" t="s">
        <v>63</v>
      </c>
      <c r="AT92" s="62" t="s">
        <v>64</v>
      </c>
      <c r="AU92" s="62" t="s">
        <v>65</v>
      </c>
      <c r="AV92" s="62" t="s">
        <v>66</v>
      </c>
      <c r="AW92" s="62" t="s">
        <v>67</v>
      </c>
      <c r="AX92" s="62" t="s">
        <v>68</v>
      </c>
      <c r="AY92" s="62" t="s">
        <v>69</v>
      </c>
      <c r="AZ92" s="62" t="s">
        <v>70</v>
      </c>
      <c r="BA92" s="62" t="s">
        <v>71</v>
      </c>
      <c r="BB92" s="62" t="s">
        <v>72</v>
      </c>
      <c r="BC92" s="62" t="s">
        <v>73</v>
      </c>
      <c r="BD92" s="63" t="s">
        <v>74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8">
        <f>ROUND(AG95,2)</f>
        <v>0</v>
      </c>
      <c r="AH94" s="198"/>
      <c r="AI94" s="198"/>
      <c r="AJ94" s="198"/>
      <c r="AK94" s="198"/>
      <c r="AL94" s="198"/>
      <c r="AM94" s="198"/>
      <c r="AN94" s="199">
        <f>SUM(AG94,AT94)</f>
        <v>0</v>
      </c>
      <c r="AO94" s="199"/>
      <c r="AP94" s="199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76</v>
      </c>
      <c r="BT94" s="76" t="s">
        <v>77</v>
      </c>
      <c r="BU94" s="77" t="s">
        <v>78</v>
      </c>
      <c r="BV94" s="76" t="s">
        <v>79</v>
      </c>
      <c r="BW94" s="76" t="s">
        <v>4</v>
      </c>
      <c r="BX94" s="76" t="s">
        <v>80</v>
      </c>
      <c r="CL94" s="76" t="s">
        <v>1</v>
      </c>
    </row>
    <row r="95" spans="1:91" s="7" customFormat="1" ht="16.5" customHeight="1">
      <c r="A95" s="78" t="s">
        <v>81</v>
      </c>
      <c r="B95" s="79"/>
      <c r="C95" s="80"/>
      <c r="D95" s="197" t="s">
        <v>82</v>
      </c>
      <c r="E95" s="197"/>
      <c r="F95" s="197"/>
      <c r="G95" s="197"/>
      <c r="H95" s="197"/>
      <c r="I95" s="81"/>
      <c r="J95" s="197" t="s">
        <v>83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5">
        <f>'D.1 - Oprava střechy'!J30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82" t="s">
        <v>84</v>
      </c>
      <c r="AR95" s="79"/>
      <c r="AS95" s="83">
        <v>0</v>
      </c>
      <c r="AT95" s="84">
        <f>ROUND(SUM(AV95:AW95),2)</f>
        <v>0</v>
      </c>
      <c r="AU95" s="85">
        <f>'D.1 - Oprava střechy'!P141</f>
        <v>0</v>
      </c>
      <c r="AV95" s="84">
        <f>'D.1 - Oprava střechy'!J33</f>
        <v>0</v>
      </c>
      <c r="AW95" s="84">
        <f>'D.1 - Oprava střechy'!J34</f>
        <v>0</v>
      </c>
      <c r="AX95" s="84">
        <f>'D.1 - Oprava střechy'!J35</f>
        <v>0</v>
      </c>
      <c r="AY95" s="84">
        <f>'D.1 - Oprava střechy'!J36</f>
        <v>0</v>
      </c>
      <c r="AZ95" s="84">
        <f>'D.1 - Oprava střechy'!F33</f>
        <v>0</v>
      </c>
      <c r="BA95" s="84">
        <f>'D.1 - Oprava střechy'!F34</f>
        <v>0</v>
      </c>
      <c r="BB95" s="84">
        <f>'D.1 - Oprava střechy'!F35</f>
        <v>0</v>
      </c>
      <c r="BC95" s="84">
        <f>'D.1 - Oprava střechy'!F36</f>
        <v>0</v>
      </c>
      <c r="BD95" s="86">
        <f>'D.1 - Oprava střechy'!F37</f>
        <v>0</v>
      </c>
      <c r="BT95" s="87" t="s">
        <v>85</v>
      </c>
      <c r="BV95" s="87" t="s">
        <v>79</v>
      </c>
      <c r="BW95" s="87" t="s">
        <v>86</v>
      </c>
      <c r="BX95" s="87" t="s">
        <v>4</v>
      </c>
      <c r="CL95" s="87" t="s">
        <v>1</v>
      </c>
      <c r="CM95" s="87" t="s">
        <v>87</v>
      </c>
    </row>
    <row r="96" spans="1:57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D.1 - Oprava střech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6" t="s">
        <v>86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87</v>
      </c>
    </row>
    <row r="4" spans="2:46" s="1" customFormat="1" ht="24.95" customHeight="1">
      <c r="B4" s="19"/>
      <c r="D4" s="20" t="s">
        <v>88</v>
      </c>
      <c r="L4" s="19"/>
      <c r="M4" s="88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28" t="str">
        <f>'Rekapitulace stavby'!K6</f>
        <v>Oprava střechy Hotelová škola Mariánské Lázně, p.o.</v>
      </c>
      <c r="F7" s="229"/>
      <c r="G7" s="229"/>
      <c r="H7" s="229"/>
      <c r="L7" s="19"/>
    </row>
    <row r="8" spans="1:31" s="2" customFormat="1" ht="12" customHeight="1">
      <c r="A8" s="31"/>
      <c r="B8" s="32"/>
      <c r="C8" s="31"/>
      <c r="D8" s="26" t="s">
        <v>89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00" t="s">
        <v>90</v>
      </c>
      <c r="F9" s="227"/>
      <c r="G9" s="227"/>
      <c r="H9" s="227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4" t="str">
        <f>'Rekapitulace stavby'!AN8</f>
        <v>30. 6. 2023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25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26</v>
      </c>
      <c r="F15" s="31"/>
      <c r="G15" s="31"/>
      <c r="H15" s="31"/>
      <c r="I15" s="26" t="s">
        <v>27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28</v>
      </c>
      <c r="E17" s="31"/>
      <c r="F17" s="31"/>
      <c r="G17" s="31"/>
      <c r="H17" s="31"/>
      <c r="I17" s="26" t="s">
        <v>24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0" t="str">
        <f>'Rekapitulace stavby'!E14</f>
        <v>Vyplň údaj</v>
      </c>
      <c r="F18" s="219"/>
      <c r="G18" s="219"/>
      <c r="H18" s="219"/>
      <c r="I18" s="26" t="s">
        <v>27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30</v>
      </c>
      <c r="E20" s="31"/>
      <c r="F20" s="31"/>
      <c r="G20" s="31"/>
      <c r="H20" s="31"/>
      <c r="I20" s="26" t="s">
        <v>24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31</v>
      </c>
      <c r="F21" s="31"/>
      <c r="G21" s="31"/>
      <c r="H21" s="31"/>
      <c r="I21" s="26" t="s">
        <v>27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33</v>
      </c>
      <c r="E23" s="31"/>
      <c r="F23" s="31"/>
      <c r="G23" s="31"/>
      <c r="H23" s="31"/>
      <c r="I23" s="26" t="s">
        <v>24</v>
      </c>
      <c r="J23" s="24" t="s">
        <v>34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27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223" t="s">
        <v>1</v>
      </c>
      <c r="F27" s="223"/>
      <c r="G27" s="223"/>
      <c r="H27" s="223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37</v>
      </c>
      <c r="E30" s="31"/>
      <c r="F30" s="31"/>
      <c r="G30" s="31"/>
      <c r="H30" s="31"/>
      <c r="I30" s="31"/>
      <c r="J30" s="70">
        <f>ROUND(J141,2)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41</v>
      </c>
      <c r="E33" s="26" t="s">
        <v>42</v>
      </c>
      <c r="F33" s="94">
        <f>ROUND((SUM(BE141:BE385)),2)</f>
        <v>0</v>
      </c>
      <c r="G33" s="31"/>
      <c r="H33" s="31"/>
      <c r="I33" s="95">
        <v>0.21</v>
      </c>
      <c r="J33" s="94">
        <f>ROUND(((SUM(BE141:BE385))*I33),2)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43</v>
      </c>
      <c r="F34" s="94">
        <f>ROUND((SUM(BF141:BF385)),2)</f>
        <v>0</v>
      </c>
      <c r="G34" s="31"/>
      <c r="H34" s="31"/>
      <c r="I34" s="95">
        <v>0.15</v>
      </c>
      <c r="J34" s="94">
        <f>ROUND(((SUM(BF141:BF385))*I34),2)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44</v>
      </c>
      <c r="F35" s="94">
        <f>ROUND((SUM(BG141:BG385)),2)</f>
        <v>0</v>
      </c>
      <c r="G35" s="31"/>
      <c r="H35" s="31"/>
      <c r="I35" s="95">
        <v>0.21</v>
      </c>
      <c r="J35" s="94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45</v>
      </c>
      <c r="F36" s="94">
        <f>ROUND((SUM(BH141:BH385)),2)</f>
        <v>0</v>
      </c>
      <c r="G36" s="31"/>
      <c r="H36" s="31"/>
      <c r="I36" s="95">
        <v>0.15</v>
      </c>
      <c r="J36" s="94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46</v>
      </c>
      <c r="F37" s="94">
        <f>ROUND((SUM(BI141:BI385)),2)</f>
        <v>0</v>
      </c>
      <c r="G37" s="31"/>
      <c r="H37" s="31"/>
      <c r="I37" s="95">
        <v>0</v>
      </c>
      <c r="J37" s="9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47</v>
      </c>
      <c r="E39" s="59"/>
      <c r="F39" s="59"/>
      <c r="G39" s="98" t="s">
        <v>48</v>
      </c>
      <c r="H39" s="99" t="s">
        <v>49</v>
      </c>
      <c r="I39" s="59"/>
      <c r="J39" s="100">
        <f>SUM(J30:J37)</f>
        <v>0</v>
      </c>
      <c r="K39" s="10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50</v>
      </c>
      <c r="E50" s="43"/>
      <c r="F50" s="43"/>
      <c r="G50" s="42" t="s">
        <v>51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52</v>
      </c>
      <c r="E61" s="34"/>
      <c r="F61" s="102" t="s">
        <v>53</v>
      </c>
      <c r="G61" s="44" t="s">
        <v>52</v>
      </c>
      <c r="H61" s="34"/>
      <c r="I61" s="34"/>
      <c r="J61" s="103" t="s">
        <v>53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54</v>
      </c>
      <c r="E65" s="45"/>
      <c r="F65" s="45"/>
      <c r="G65" s="42" t="s">
        <v>55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52</v>
      </c>
      <c r="E76" s="34"/>
      <c r="F76" s="102" t="s">
        <v>53</v>
      </c>
      <c r="G76" s="44" t="s">
        <v>52</v>
      </c>
      <c r="H76" s="34"/>
      <c r="I76" s="34"/>
      <c r="J76" s="103" t="s">
        <v>53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91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28" t="str">
        <f>E7</f>
        <v>Oprava střechy Hotelová škola Mariánské Lázně, p.o.</v>
      </c>
      <c r="F85" s="229"/>
      <c r="G85" s="229"/>
      <c r="H85" s="229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89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00" t="str">
        <f>E9</f>
        <v>D.1 - Oprava střechy</v>
      </c>
      <c r="F87" s="227"/>
      <c r="G87" s="227"/>
      <c r="H87" s="227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19</v>
      </c>
      <c r="D89" s="31"/>
      <c r="E89" s="31"/>
      <c r="F89" s="24" t="str">
        <f>F12</f>
        <v>Mariánské Lázně</v>
      </c>
      <c r="G89" s="31"/>
      <c r="H89" s="31"/>
      <c r="I89" s="26" t="s">
        <v>21</v>
      </c>
      <c r="J89" s="54" t="str">
        <f>IF(J12="","",J12)</f>
        <v>30. 6. 2023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>
      <c r="A91" s="31"/>
      <c r="B91" s="32"/>
      <c r="C91" s="26" t="s">
        <v>23</v>
      </c>
      <c r="D91" s="31"/>
      <c r="E91" s="31"/>
      <c r="F91" s="24" t="str">
        <f>E15</f>
        <v>Hotelová škola Mariánské Lázně, p.o.</v>
      </c>
      <c r="G91" s="31"/>
      <c r="H91" s="31"/>
      <c r="I91" s="26" t="s">
        <v>30</v>
      </c>
      <c r="J91" s="29" t="str">
        <f>E21</f>
        <v>UNIART - projektová kancelář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26" t="s">
        <v>33</v>
      </c>
      <c r="J92" s="29" t="str">
        <f>E24</f>
        <v>Jitka Heřmanová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4" t="s">
        <v>92</v>
      </c>
      <c r="D94" s="96"/>
      <c r="E94" s="96"/>
      <c r="F94" s="96"/>
      <c r="G94" s="96"/>
      <c r="H94" s="96"/>
      <c r="I94" s="96"/>
      <c r="J94" s="105" t="s">
        <v>93</v>
      </c>
      <c r="K94" s="96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06" t="s">
        <v>94</v>
      </c>
      <c r="D96" s="31"/>
      <c r="E96" s="31"/>
      <c r="F96" s="31"/>
      <c r="G96" s="31"/>
      <c r="H96" s="31"/>
      <c r="I96" s="31"/>
      <c r="J96" s="70">
        <f>J141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95</v>
      </c>
    </row>
    <row r="97" spans="2:12" s="9" customFormat="1" ht="24.95" customHeight="1">
      <c r="B97" s="107"/>
      <c r="D97" s="108" t="s">
        <v>96</v>
      </c>
      <c r="E97" s="109"/>
      <c r="F97" s="109"/>
      <c r="G97" s="109"/>
      <c r="H97" s="109"/>
      <c r="I97" s="109"/>
      <c r="J97" s="110">
        <f>J142</f>
        <v>0</v>
      </c>
      <c r="L97" s="107"/>
    </row>
    <row r="98" spans="2:12" s="10" customFormat="1" ht="19.9" customHeight="1">
      <c r="B98" s="111"/>
      <c r="D98" s="112" t="s">
        <v>97</v>
      </c>
      <c r="E98" s="113"/>
      <c r="F98" s="113"/>
      <c r="G98" s="113"/>
      <c r="H98" s="113"/>
      <c r="I98" s="113"/>
      <c r="J98" s="114">
        <f>J143</f>
        <v>0</v>
      </c>
      <c r="L98" s="111"/>
    </row>
    <row r="99" spans="2:12" s="10" customFormat="1" ht="19.9" customHeight="1">
      <c r="B99" s="111"/>
      <c r="D99" s="112" t="s">
        <v>98</v>
      </c>
      <c r="E99" s="113"/>
      <c r="F99" s="113"/>
      <c r="G99" s="113"/>
      <c r="H99" s="113"/>
      <c r="I99" s="113"/>
      <c r="J99" s="114">
        <f>J154</f>
        <v>0</v>
      </c>
      <c r="L99" s="111"/>
    </row>
    <row r="100" spans="2:12" s="10" customFormat="1" ht="19.9" customHeight="1">
      <c r="B100" s="111"/>
      <c r="D100" s="112" t="s">
        <v>99</v>
      </c>
      <c r="E100" s="113"/>
      <c r="F100" s="113"/>
      <c r="G100" s="113"/>
      <c r="H100" s="113"/>
      <c r="I100" s="113"/>
      <c r="J100" s="114">
        <f>J175</f>
        <v>0</v>
      </c>
      <c r="L100" s="111"/>
    </row>
    <row r="101" spans="2:12" s="10" customFormat="1" ht="19.9" customHeight="1">
      <c r="B101" s="111"/>
      <c r="D101" s="112" t="s">
        <v>100</v>
      </c>
      <c r="E101" s="113"/>
      <c r="F101" s="113"/>
      <c r="G101" s="113"/>
      <c r="H101" s="113"/>
      <c r="I101" s="113"/>
      <c r="J101" s="114">
        <f>J181</f>
        <v>0</v>
      </c>
      <c r="L101" s="111"/>
    </row>
    <row r="102" spans="2:12" s="9" customFormat="1" ht="24.95" customHeight="1">
      <c r="B102" s="107"/>
      <c r="D102" s="108" t="s">
        <v>101</v>
      </c>
      <c r="E102" s="109"/>
      <c r="F102" s="109"/>
      <c r="G102" s="109"/>
      <c r="H102" s="109"/>
      <c r="I102" s="109"/>
      <c r="J102" s="110">
        <f>J183</f>
        <v>0</v>
      </c>
      <c r="L102" s="107"/>
    </row>
    <row r="103" spans="2:12" s="10" customFormat="1" ht="19.9" customHeight="1">
      <c r="B103" s="111"/>
      <c r="D103" s="112" t="s">
        <v>102</v>
      </c>
      <c r="E103" s="113"/>
      <c r="F103" s="113"/>
      <c r="G103" s="113"/>
      <c r="H103" s="113"/>
      <c r="I103" s="113"/>
      <c r="J103" s="114">
        <f>J184</f>
        <v>0</v>
      </c>
      <c r="L103" s="111"/>
    </row>
    <row r="104" spans="2:12" s="10" customFormat="1" ht="19.9" customHeight="1">
      <c r="B104" s="111"/>
      <c r="D104" s="112" t="s">
        <v>103</v>
      </c>
      <c r="E104" s="113"/>
      <c r="F104" s="113"/>
      <c r="G104" s="113"/>
      <c r="H104" s="113"/>
      <c r="I104" s="113"/>
      <c r="J104" s="114">
        <f>J186</f>
        <v>0</v>
      </c>
      <c r="L104" s="111"/>
    </row>
    <row r="105" spans="2:12" s="10" customFormat="1" ht="19.9" customHeight="1">
      <c r="B105" s="111"/>
      <c r="D105" s="112" t="s">
        <v>104</v>
      </c>
      <c r="E105" s="113"/>
      <c r="F105" s="113"/>
      <c r="G105" s="113"/>
      <c r="H105" s="113"/>
      <c r="I105" s="113"/>
      <c r="J105" s="114">
        <f>J206</f>
        <v>0</v>
      </c>
      <c r="L105" s="111"/>
    </row>
    <row r="106" spans="2:12" s="10" customFormat="1" ht="19.9" customHeight="1">
      <c r="B106" s="111"/>
      <c r="D106" s="112" t="s">
        <v>105</v>
      </c>
      <c r="E106" s="113"/>
      <c r="F106" s="113"/>
      <c r="G106" s="113"/>
      <c r="H106" s="113"/>
      <c r="I106" s="113"/>
      <c r="J106" s="114">
        <f>J211</f>
        <v>0</v>
      </c>
      <c r="L106" s="111"/>
    </row>
    <row r="107" spans="2:12" s="10" customFormat="1" ht="19.9" customHeight="1">
      <c r="B107" s="111"/>
      <c r="D107" s="112" t="s">
        <v>106</v>
      </c>
      <c r="E107" s="113"/>
      <c r="F107" s="113"/>
      <c r="G107" s="113"/>
      <c r="H107" s="113"/>
      <c r="I107" s="113"/>
      <c r="J107" s="114">
        <f>J219</f>
        <v>0</v>
      </c>
      <c r="L107" s="111"/>
    </row>
    <row r="108" spans="2:12" s="10" customFormat="1" ht="19.9" customHeight="1">
      <c r="B108" s="111"/>
      <c r="D108" s="112" t="s">
        <v>107</v>
      </c>
      <c r="E108" s="113"/>
      <c r="F108" s="113"/>
      <c r="G108" s="113"/>
      <c r="H108" s="113"/>
      <c r="I108" s="113"/>
      <c r="J108" s="114">
        <f>J252</f>
        <v>0</v>
      </c>
      <c r="L108" s="111"/>
    </row>
    <row r="109" spans="2:12" s="10" customFormat="1" ht="19.9" customHeight="1">
      <c r="B109" s="111"/>
      <c r="D109" s="112" t="s">
        <v>108</v>
      </c>
      <c r="E109" s="113"/>
      <c r="F109" s="113"/>
      <c r="G109" s="113"/>
      <c r="H109" s="113"/>
      <c r="I109" s="113"/>
      <c r="J109" s="114">
        <f>J266</f>
        <v>0</v>
      </c>
      <c r="L109" s="111"/>
    </row>
    <row r="110" spans="2:12" s="10" customFormat="1" ht="19.9" customHeight="1">
      <c r="B110" s="111"/>
      <c r="D110" s="112" t="s">
        <v>109</v>
      </c>
      <c r="E110" s="113"/>
      <c r="F110" s="113"/>
      <c r="G110" s="113"/>
      <c r="H110" s="113"/>
      <c r="I110" s="113"/>
      <c r="J110" s="114">
        <f>J305</f>
        <v>0</v>
      </c>
      <c r="L110" s="111"/>
    </row>
    <row r="111" spans="2:12" s="10" customFormat="1" ht="19.9" customHeight="1">
      <c r="B111" s="111"/>
      <c r="D111" s="112" t="s">
        <v>110</v>
      </c>
      <c r="E111" s="113"/>
      <c r="F111" s="113"/>
      <c r="G111" s="113"/>
      <c r="H111" s="113"/>
      <c r="I111" s="113"/>
      <c r="J111" s="114">
        <f>J309</f>
        <v>0</v>
      </c>
      <c r="L111" s="111"/>
    </row>
    <row r="112" spans="2:12" s="10" customFormat="1" ht="19.9" customHeight="1">
      <c r="B112" s="111"/>
      <c r="D112" s="112" t="s">
        <v>111</v>
      </c>
      <c r="E112" s="113"/>
      <c r="F112" s="113"/>
      <c r="G112" s="113"/>
      <c r="H112" s="113"/>
      <c r="I112" s="113"/>
      <c r="J112" s="114">
        <f>J326</f>
        <v>0</v>
      </c>
      <c r="L112" s="111"/>
    </row>
    <row r="113" spans="2:12" s="10" customFormat="1" ht="19.9" customHeight="1">
      <c r="B113" s="111"/>
      <c r="D113" s="112" t="s">
        <v>112</v>
      </c>
      <c r="E113" s="113"/>
      <c r="F113" s="113"/>
      <c r="G113" s="113"/>
      <c r="H113" s="113"/>
      <c r="I113" s="113"/>
      <c r="J113" s="114">
        <f>J343</f>
        <v>0</v>
      </c>
      <c r="L113" s="111"/>
    </row>
    <row r="114" spans="2:12" s="10" customFormat="1" ht="19.9" customHeight="1">
      <c r="B114" s="111"/>
      <c r="D114" s="112" t="s">
        <v>113</v>
      </c>
      <c r="E114" s="113"/>
      <c r="F114" s="113"/>
      <c r="G114" s="113"/>
      <c r="H114" s="113"/>
      <c r="I114" s="113"/>
      <c r="J114" s="114">
        <f>J361</f>
        <v>0</v>
      </c>
      <c r="L114" s="111"/>
    </row>
    <row r="115" spans="2:12" s="10" customFormat="1" ht="19.9" customHeight="1">
      <c r="B115" s="111"/>
      <c r="D115" s="112" t="s">
        <v>114</v>
      </c>
      <c r="E115" s="113"/>
      <c r="F115" s="113"/>
      <c r="G115" s="113"/>
      <c r="H115" s="113"/>
      <c r="I115" s="113"/>
      <c r="J115" s="114">
        <f>J364</f>
        <v>0</v>
      </c>
      <c r="L115" s="111"/>
    </row>
    <row r="116" spans="2:12" s="9" customFormat="1" ht="24.95" customHeight="1">
      <c r="B116" s="107"/>
      <c r="D116" s="108" t="s">
        <v>115</v>
      </c>
      <c r="E116" s="109"/>
      <c r="F116" s="109"/>
      <c r="G116" s="109"/>
      <c r="H116" s="109"/>
      <c r="I116" s="109"/>
      <c r="J116" s="110">
        <f>J370</f>
        <v>0</v>
      </c>
      <c r="L116" s="107"/>
    </row>
    <row r="117" spans="2:12" s="10" customFormat="1" ht="19.9" customHeight="1">
      <c r="B117" s="111"/>
      <c r="D117" s="112" t="s">
        <v>116</v>
      </c>
      <c r="E117" s="113"/>
      <c r="F117" s="113"/>
      <c r="G117" s="113"/>
      <c r="H117" s="113"/>
      <c r="I117" s="113"/>
      <c r="J117" s="114">
        <f>J371</f>
        <v>0</v>
      </c>
      <c r="L117" s="111"/>
    </row>
    <row r="118" spans="2:12" s="10" customFormat="1" ht="19.9" customHeight="1">
      <c r="B118" s="111"/>
      <c r="D118" s="112" t="s">
        <v>117</v>
      </c>
      <c r="E118" s="113"/>
      <c r="F118" s="113"/>
      <c r="G118" s="113"/>
      <c r="H118" s="113"/>
      <c r="I118" s="113"/>
      <c r="J118" s="114">
        <f>J373</f>
        <v>0</v>
      </c>
      <c r="L118" s="111"/>
    </row>
    <row r="119" spans="2:12" s="10" customFormat="1" ht="19.9" customHeight="1">
      <c r="B119" s="111"/>
      <c r="D119" s="112" t="s">
        <v>118</v>
      </c>
      <c r="E119" s="113"/>
      <c r="F119" s="113"/>
      <c r="G119" s="113"/>
      <c r="H119" s="113"/>
      <c r="I119" s="113"/>
      <c r="J119" s="114">
        <f>J377</f>
        <v>0</v>
      </c>
      <c r="L119" s="111"/>
    </row>
    <row r="120" spans="2:12" s="10" customFormat="1" ht="19.9" customHeight="1">
      <c r="B120" s="111"/>
      <c r="D120" s="112" t="s">
        <v>119</v>
      </c>
      <c r="E120" s="113"/>
      <c r="F120" s="113"/>
      <c r="G120" s="113"/>
      <c r="H120" s="113"/>
      <c r="I120" s="113"/>
      <c r="J120" s="114">
        <f>J382</f>
        <v>0</v>
      </c>
      <c r="L120" s="111"/>
    </row>
    <row r="121" spans="2:12" s="10" customFormat="1" ht="19.9" customHeight="1">
      <c r="B121" s="111"/>
      <c r="D121" s="112" t="s">
        <v>120</v>
      </c>
      <c r="E121" s="113"/>
      <c r="F121" s="113"/>
      <c r="G121" s="113"/>
      <c r="H121" s="113"/>
      <c r="I121" s="113"/>
      <c r="J121" s="114">
        <f>J384</f>
        <v>0</v>
      </c>
      <c r="L121" s="111"/>
    </row>
    <row r="122" spans="1:31" s="2" customFormat="1" ht="21.7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7" spans="1:31" s="2" customFormat="1" ht="6.95" customHeight="1">
      <c r="A127" s="31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24.95" customHeight="1">
      <c r="A128" s="31"/>
      <c r="B128" s="32"/>
      <c r="C128" s="20" t="s">
        <v>121</v>
      </c>
      <c r="D128" s="31"/>
      <c r="E128" s="31"/>
      <c r="F128" s="31"/>
      <c r="G128" s="31"/>
      <c r="H128" s="31"/>
      <c r="I128" s="31"/>
      <c r="J128" s="31"/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2" customHeight="1">
      <c r="A130" s="31"/>
      <c r="B130" s="32"/>
      <c r="C130" s="26" t="s">
        <v>16</v>
      </c>
      <c r="D130" s="31"/>
      <c r="E130" s="31"/>
      <c r="F130" s="31"/>
      <c r="G130" s="31"/>
      <c r="H130" s="31"/>
      <c r="I130" s="31"/>
      <c r="J130" s="31"/>
      <c r="K130" s="31"/>
      <c r="L130" s="4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6.5" customHeight="1">
      <c r="A131" s="31"/>
      <c r="B131" s="32"/>
      <c r="C131" s="31"/>
      <c r="D131" s="31"/>
      <c r="E131" s="228" t="str">
        <f>E7</f>
        <v>Oprava střechy Hotelová škola Mariánské Lázně, p.o.</v>
      </c>
      <c r="F131" s="229"/>
      <c r="G131" s="229"/>
      <c r="H131" s="229"/>
      <c r="I131" s="31"/>
      <c r="J131" s="31"/>
      <c r="K131" s="31"/>
      <c r="L131" s="4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2" customHeight="1">
      <c r="A132" s="31"/>
      <c r="B132" s="32"/>
      <c r="C132" s="26" t="s">
        <v>89</v>
      </c>
      <c r="D132" s="31"/>
      <c r="E132" s="31"/>
      <c r="F132" s="31"/>
      <c r="G132" s="31"/>
      <c r="H132" s="31"/>
      <c r="I132" s="31"/>
      <c r="J132" s="31"/>
      <c r="K132" s="31"/>
      <c r="L132" s="4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6.5" customHeight="1">
      <c r="A133" s="31"/>
      <c r="B133" s="32"/>
      <c r="C133" s="31"/>
      <c r="D133" s="31"/>
      <c r="E133" s="200" t="str">
        <f>E9</f>
        <v>D.1 - Oprava střechy</v>
      </c>
      <c r="F133" s="227"/>
      <c r="G133" s="227"/>
      <c r="H133" s="227"/>
      <c r="I133" s="31"/>
      <c r="J133" s="31"/>
      <c r="K133" s="31"/>
      <c r="L133" s="4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6.95" customHeight="1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4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2" customHeight="1">
      <c r="A135" s="31"/>
      <c r="B135" s="32"/>
      <c r="C135" s="26" t="s">
        <v>19</v>
      </c>
      <c r="D135" s="31"/>
      <c r="E135" s="31"/>
      <c r="F135" s="24" t="str">
        <f>F12</f>
        <v>Mariánské Lázně</v>
      </c>
      <c r="G135" s="31"/>
      <c r="H135" s="31"/>
      <c r="I135" s="26" t="s">
        <v>21</v>
      </c>
      <c r="J135" s="54" t="str">
        <f>IF(J12="","",J12)</f>
        <v>30. 6. 2023</v>
      </c>
      <c r="K135" s="31"/>
      <c r="L135" s="4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6.95" customHeight="1">
      <c r="A136" s="31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4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25.7" customHeight="1">
      <c r="A137" s="31"/>
      <c r="B137" s="32"/>
      <c r="C137" s="26" t="s">
        <v>23</v>
      </c>
      <c r="D137" s="31"/>
      <c r="E137" s="31"/>
      <c r="F137" s="24" t="str">
        <f>E15</f>
        <v>Hotelová škola Mariánské Lázně, p.o.</v>
      </c>
      <c r="G137" s="31"/>
      <c r="H137" s="31"/>
      <c r="I137" s="26" t="s">
        <v>30</v>
      </c>
      <c r="J137" s="29" t="str">
        <f>E21</f>
        <v>UNIART - projektová kancelář</v>
      </c>
      <c r="K137" s="31"/>
      <c r="L137" s="4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15.2" customHeight="1">
      <c r="A138" s="31"/>
      <c r="B138" s="32"/>
      <c r="C138" s="26" t="s">
        <v>28</v>
      </c>
      <c r="D138" s="31"/>
      <c r="E138" s="31"/>
      <c r="F138" s="24" t="str">
        <f>IF(E18="","",E18)</f>
        <v>Vyplň údaj</v>
      </c>
      <c r="G138" s="31"/>
      <c r="H138" s="31"/>
      <c r="I138" s="26" t="s">
        <v>33</v>
      </c>
      <c r="J138" s="29" t="str">
        <f>E24</f>
        <v>Jitka Heřmanová</v>
      </c>
      <c r="K138" s="31"/>
      <c r="L138" s="4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2" customFormat="1" ht="10.35" customHeight="1">
      <c r="A139" s="31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4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s="11" customFormat="1" ht="29.25" customHeight="1">
      <c r="A140" s="115"/>
      <c r="B140" s="116"/>
      <c r="C140" s="117" t="s">
        <v>122</v>
      </c>
      <c r="D140" s="118" t="s">
        <v>62</v>
      </c>
      <c r="E140" s="118" t="s">
        <v>58</v>
      </c>
      <c r="F140" s="118" t="s">
        <v>59</v>
      </c>
      <c r="G140" s="118" t="s">
        <v>123</v>
      </c>
      <c r="H140" s="118" t="s">
        <v>124</v>
      </c>
      <c r="I140" s="118" t="s">
        <v>125</v>
      </c>
      <c r="J140" s="118" t="s">
        <v>93</v>
      </c>
      <c r="K140" s="119" t="s">
        <v>126</v>
      </c>
      <c r="L140" s="120"/>
      <c r="M140" s="61" t="s">
        <v>1</v>
      </c>
      <c r="N140" s="62" t="s">
        <v>41</v>
      </c>
      <c r="O140" s="62" t="s">
        <v>127</v>
      </c>
      <c r="P140" s="62" t="s">
        <v>128</v>
      </c>
      <c r="Q140" s="62" t="s">
        <v>129</v>
      </c>
      <c r="R140" s="62" t="s">
        <v>130</v>
      </c>
      <c r="S140" s="62" t="s">
        <v>131</v>
      </c>
      <c r="T140" s="63" t="s">
        <v>132</v>
      </c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</row>
    <row r="141" spans="1:63" s="2" customFormat="1" ht="22.9" customHeight="1">
      <c r="A141" s="31"/>
      <c r="B141" s="32"/>
      <c r="C141" s="68" t="s">
        <v>133</v>
      </c>
      <c r="D141" s="31"/>
      <c r="E141" s="31"/>
      <c r="F141" s="31"/>
      <c r="G141" s="31"/>
      <c r="H141" s="31"/>
      <c r="I141" s="31"/>
      <c r="J141" s="121">
        <f>BK141</f>
        <v>0</v>
      </c>
      <c r="K141" s="31"/>
      <c r="L141" s="32"/>
      <c r="M141" s="64"/>
      <c r="N141" s="55"/>
      <c r="O141" s="65"/>
      <c r="P141" s="122">
        <f>P142+P183+P370</f>
        <v>0</v>
      </c>
      <c r="Q141" s="65"/>
      <c r="R141" s="122">
        <f>R142+R183+R370</f>
        <v>42.167482670000005</v>
      </c>
      <c r="S141" s="65"/>
      <c r="T141" s="123">
        <f>T142+T183+T370</f>
        <v>29.9509408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76</v>
      </c>
      <c r="AU141" s="16" t="s">
        <v>95</v>
      </c>
      <c r="BK141" s="124">
        <f>BK142+BK183+BK370</f>
        <v>0</v>
      </c>
    </row>
    <row r="142" spans="2:63" s="12" customFormat="1" ht="25.9" customHeight="1">
      <c r="B142" s="125"/>
      <c r="D142" s="126" t="s">
        <v>76</v>
      </c>
      <c r="E142" s="127" t="s">
        <v>134</v>
      </c>
      <c r="F142" s="127" t="s">
        <v>135</v>
      </c>
      <c r="I142" s="128"/>
      <c r="J142" s="129">
        <f>BK142</f>
        <v>0</v>
      </c>
      <c r="L142" s="125"/>
      <c r="M142" s="130"/>
      <c r="N142" s="131"/>
      <c r="O142" s="131"/>
      <c r="P142" s="132">
        <f>P143+P154+P175+P181</f>
        <v>0</v>
      </c>
      <c r="Q142" s="131"/>
      <c r="R142" s="132">
        <f>R143+R154+R175+R181</f>
        <v>2.4375655999999997</v>
      </c>
      <c r="S142" s="131"/>
      <c r="T142" s="133">
        <f>T143+T154+T175+T181</f>
        <v>0.318176</v>
      </c>
      <c r="AR142" s="126" t="s">
        <v>85</v>
      </c>
      <c r="AT142" s="134" t="s">
        <v>76</v>
      </c>
      <c r="AU142" s="134" t="s">
        <v>77</v>
      </c>
      <c r="AY142" s="126" t="s">
        <v>136</v>
      </c>
      <c r="BK142" s="135">
        <f>BK143+BK154+BK175+BK181</f>
        <v>0</v>
      </c>
    </row>
    <row r="143" spans="2:63" s="12" customFormat="1" ht="22.9" customHeight="1">
      <c r="B143" s="125"/>
      <c r="D143" s="126" t="s">
        <v>76</v>
      </c>
      <c r="E143" s="136" t="s">
        <v>137</v>
      </c>
      <c r="F143" s="136" t="s">
        <v>138</v>
      </c>
      <c r="I143" s="128"/>
      <c r="J143" s="137">
        <f>BK143</f>
        <v>0</v>
      </c>
      <c r="L143" s="125"/>
      <c r="M143" s="130"/>
      <c r="N143" s="131"/>
      <c r="O143" s="131"/>
      <c r="P143" s="132">
        <f>SUM(P144:P153)</f>
        <v>0</v>
      </c>
      <c r="Q143" s="131"/>
      <c r="R143" s="132">
        <f>SUM(R144:R153)</f>
        <v>2.4234655999999997</v>
      </c>
      <c r="S143" s="131"/>
      <c r="T143" s="133">
        <f>SUM(T144:T153)</f>
        <v>0</v>
      </c>
      <c r="AR143" s="126" t="s">
        <v>85</v>
      </c>
      <c r="AT143" s="134" t="s">
        <v>76</v>
      </c>
      <c r="AU143" s="134" t="s">
        <v>85</v>
      </c>
      <c r="AY143" s="126" t="s">
        <v>136</v>
      </c>
      <c r="BK143" s="135">
        <f>SUM(BK144:BK153)</f>
        <v>0</v>
      </c>
    </row>
    <row r="144" spans="1:65" s="2" customFormat="1" ht="33" customHeight="1">
      <c r="A144" s="31"/>
      <c r="B144" s="138"/>
      <c r="C144" s="139" t="s">
        <v>85</v>
      </c>
      <c r="D144" s="139" t="s">
        <v>139</v>
      </c>
      <c r="E144" s="140" t="s">
        <v>140</v>
      </c>
      <c r="F144" s="141" t="s">
        <v>141</v>
      </c>
      <c r="G144" s="142" t="s">
        <v>142</v>
      </c>
      <c r="H144" s="143">
        <v>24.92</v>
      </c>
      <c r="I144" s="144"/>
      <c r="J144" s="145">
        <f>ROUND(I144*H144,2)</f>
        <v>0</v>
      </c>
      <c r="K144" s="141" t="s">
        <v>143</v>
      </c>
      <c r="L144" s="32"/>
      <c r="M144" s="146" t="s">
        <v>1</v>
      </c>
      <c r="N144" s="147" t="s">
        <v>42</v>
      </c>
      <c r="O144" s="57"/>
      <c r="P144" s="148">
        <f>O144*H144</f>
        <v>0</v>
      </c>
      <c r="Q144" s="148">
        <v>0.01635</v>
      </c>
      <c r="R144" s="148">
        <f>Q144*H144</f>
        <v>0.407442</v>
      </c>
      <c r="S144" s="148">
        <v>0</v>
      </c>
      <c r="T144" s="149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0" t="s">
        <v>144</v>
      </c>
      <c r="AT144" s="150" t="s">
        <v>139</v>
      </c>
      <c r="AU144" s="150" t="s">
        <v>87</v>
      </c>
      <c r="AY144" s="16" t="s">
        <v>136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6" t="s">
        <v>85</v>
      </c>
      <c r="BK144" s="151">
        <f>ROUND(I144*H144,2)</f>
        <v>0</v>
      </c>
      <c r="BL144" s="16" t="s">
        <v>144</v>
      </c>
      <c r="BM144" s="150" t="s">
        <v>145</v>
      </c>
    </row>
    <row r="145" spans="2:51" s="13" customFormat="1" ht="12">
      <c r="B145" s="152"/>
      <c r="D145" s="153" t="s">
        <v>146</v>
      </c>
      <c r="E145" s="154" t="s">
        <v>1</v>
      </c>
      <c r="F145" s="155" t="s">
        <v>147</v>
      </c>
      <c r="H145" s="156">
        <v>24.92</v>
      </c>
      <c r="I145" s="157"/>
      <c r="L145" s="152"/>
      <c r="M145" s="158"/>
      <c r="N145" s="159"/>
      <c r="O145" s="159"/>
      <c r="P145" s="159"/>
      <c r="Q145" s="159"/>
      <c r="R145" s="159"/>
      <c r="S145" s="159"/>
      <c r="T145" s="160"/>
      <c r="AT145" s="154" t="s">
        <v>146</v>
      </c>
      <c r="AU145" s="154" t="s">
        <v>87</v>
      </c>
      <c r="AV145" s="13" t="s">
        <v>87</v>
      </c>
      <c r="AW145" s="13" t="s">
        <v>32</v>
      </c>
      <c r="AX145" s="13" t="s">
        <v>85</v>
      </c>
      <c r="AY145" s="154" t="s">
        <v>136</v>
      </c>
    </row>
    <row r="146" spans="1:65" s="2" customFormat="1" ht="24.2" customHeight="1">
      <c r="A146" s="31"/>
      <c r="B146" s="138"/>
      <c r="C146" s="139" t="s">
        <v>87</v>
      </c>
      <c r="D146" s="139" t="s">
        <v>139</v>
      </c>
      <c r="E146" s="140" t="s">
        <v>148</v>
      </c>
      <c r="F146" s="141" t="s">
        <v>149</v>
      </c>
      <c r="G146" s="142" t="s">
        <v>142</v>
      </c>
      <c r="H146" s="143">
        <v>41.16</v>
      </c>
      <c r="I146" s="144"/>
      <c r="J146" s="145">
        <f>ROUND(I146*H146,2)</f>
        <v>0</v>
      </c>
      <c r="K146" s="141" t="s">
        <v>143</v>
      </c>
      <c r="L146" s="32"/>
      <c r="M146" s="146" t="s">
        <v>1</v>
      </c>
      <c r="N146" s="147" t="s">
        <v>42</v>
      </c>
      <c r="O146" s="57"/>
      <c r="P146" s="148">
        <f>O146*H146</f>
        <v>0</v>
      </c>
      <c r="Q146" s="148">
        <v>0.00446</v>
      </c>
      <c r="R146" s="148">
        <f>Q146*H146</f>
        <v>0.1835736</v>
      </c>
      <c r="S146" s="148">
        <v>0</v>
      </c>
      <c r="T146" s="149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0" t="s">
        <v>144</v>
      </c>
      <c r="AT146" s="150" t="s">
        <v>139</v>
      </c>
      <c r="AU146" s="150" t="s">
        <v>87</v>
      </c>
      <c r="AY146" s="16" t="s">
        <v>136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6" t="s">
        <v>85</v>
      </c>
      <c r="BK146" s="151">
        <f>ROUND(I146*H146,2)</f>
        <v>0</v>
      </c>
      <c r="BL146" s="16" t="s">
        <v>144</v>
      </c>
      <c r="BM146" s="150" t="s">
        <v>150</v>
      </c>
    </row>
    <row r="147" spans="2:51" s="13" customFormat="1" ht="22.5">
      <c r="B147" s="152"/>
      <c r="D147" s="153" t="s">
        <v>146</v>
      </c>
      <c r="E147" s="154" t="s">
        <v>1</v>
      </c>
      <c r="F147" s="155" t="s">
        <v>151</v>
      </c>
      <c r="H147" s="156">
        <v>41.16</v>
      </c>
      <c r="I147" s="157"/>
      <c r="L147" s="152"/>
      <c r="M147" s="158"/>
      <c r="N147" s="159"/>
      <c r="O147" s="159"/>
      <c r="P147" s="159"/>
      <c r="Q147" s="159"/>
      <c r="R147" s="159"/>
      <c r="S147" s="159"/>
      <c r="T147" s="160"/>
      <c r="AT147" s="154" t="s">
        <v>146</v>
      </c>
      <c r="AU147" s="154" t="s">
        <v>87</v>
      </c>
      <c r="AV147" s="13" t="s">
        <v>87</v>
      </c>
      <c r="AW147" s="13" t="s">
        <v>32</v>
      </c>
      <c r="AX147" s="13" t="s">
        <v>85</v>
      </c>
      <c r="AY147" s="154" t="s">
        <v>136</v>
      </c>
    </row>
    <row r="148" spans="1:65" s="2" customFormat="1" ht="24.2" customHeight="1">
      <c r="A148" s="31"/>
      <c r="B148" s="138"/>
      <c r="C148" s="139" t="s">
        <v>152</v>
      </c>
      <c r="D148" s="139" t="s">
        <v>139</v>
      </c>
      <c r="E148" s="140" t="s">
        <v>153</v>
      </c>
      <c r="F148" s="141" t="s">
        <v>154</v>
      </c>
      <c r="G148" s="142" t="s">
        <v>155</v>
      </c>
      <c r="H148" s="143">
        <v>1</v>
      </c>
      <c r="I148" s="144"/>
      <c r="J148" s="145">
        <f>ROUND(I148*H148,2)</f>
        <v>0</v>
      </c>
      <c r="K148" s="141" t="s">
        <v>143</v>
      </c>
      <c r="L148" s="32"/>
      <c r="M148" s="146" t="s">
        <v>1</v>
      </c>
      <c r="N148" s="147" t="s">
        <v>42</v>
      </c>
      <c r="O148" s="57"/>
      <c r="P148" s="148">
        <f>O148*H148</f>
        <v>0</v>
      </c>
      <c r="Q148" s="148">
        <v>0.00048</v>
      </c>
      <c r="R148" s="148">
        <f>Q148*H148</f>
        <v>0.00048</v>
      </c>
      <c r="S148" s="148">
        <v>0</v>
      </c>
      <c r="T148" s="149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0" t="s">
        <v>144</v>
      </c>
      <c r="AT148" s="150" t="s">
        <v>139</v>
      </c>
      <c r="AU148" s="150" t="s">
        <v>87</v>
      </c>
      <c r="AY148" s="16" t="s">
        <v>136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6" t="s">
        <v>85</v>
      </c>
      <c r="BK148" s="151">
        <f>ROUND(I148*H148,2)</f>
        <v>0</v>
      </c>
      <c r="BL148" s="16" t="s">
        <v>144</v>
      </c>
      <c r="BM148" s="150" t="s">
        <v>156</v>
      </c>
    </row>
    <row r="149" spans="1:65" s="2" customFormat="1" ht="24.2" customHeight="1">
      <c r="A149" s="31"/>
      <c r="B149" s="138"/>
      <c r="C149" s="161" t="s">
        <v>144</v>
      </c>
      <c r="D149" s="161" t="s">
        <v>157</v>
      </c>
      <c r="E149" s="162" t="s">
        <v>158</v>
      </c>
      <c r="F149" s="163" t="s">
        <v>159</v>
      </c>
      <c r="G149" s="164" t="s">
        <v>155</v>
      </c>
      <c r="H149" s="165">
        <v>1</v>
      </c>
      <c r="I149" s="166"/>
      <c r="J149" s="167">
        <f>ROUND(I149*H149,2)</f>
        <v>0</v>
      </c>
      <c r="K149" s="163" t="s">
        <v>143</v>
      </c>
      <c r="L149" s="168"/>
      <c r="M149" s="169" t="s">
        <v>1</v>
      </c>
      <c r="N149" s="170" t="s">
        <v>42</v>
      </c>
      <c r="O149" s="57"/>
      <c r="P149" s="148">
        <f>O149*H149</f>
        <v>0</v>
      </c>
      <c r="Q149" s="148">
        <v>0.01521</v>
      </c>
      <c r="R149" s="148">
        <f>Q149*H149</f>
        <v>0.01521</v>
      </c>
      <c r="S149" s="148">
        <v>0</v>
      </c>
      <c r="T149" s="149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50" t="s">
        <v>160</v>
      </c>
      <c r="AT149" s="150" t="s">
        <v>157</v>
      </c>
      <c r="AU149" s="150" t="s">
        <v>87</v>
      </c>
      <c r="AY149" s="16" t="s">
        <v>136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6" t="s">
        <v>85</v>
      </c>
      <c r="BK149" s="151">
        <f>ROUND(I149*H149,2)</f>
        <v>0</v>
      </c>
      <c r="BL149" s="16" t="s">
        <v>144</v>
      </c>
      <c r="BM149" s="150" t="s">
        <v>161</v>
      </c>
    </row>
    <row r="150" spans="1:47" s="2" customFormat="1" ht="19.5">
      <c r="A150" s="31"/>
      <c r="B150" s="32"/>
      <c r="C150" s="31"/>
      <c r="D150" s="153" t="s">
        <v>162</v>
      </c>
      <c r="E150" s="31"/>
      <c r="F150" s="171" t="s">
        <v>163</v>
      </c>
      <c r="G150" s="31"/>
      <c r="H150" s="31"/>
      <c r="I150" s="172"/>
      <c r="J150" s="31"/>
      <c r="K150" s="31"/>
      <c r="L150" s="32"/>
      <c r="M150" s="173"/>
      <c r="N150" s="174"/>
      <c r="O150" s="57"/>
      <c r="P150" s="57"/>
      <c r="Q150" s="57"/>
      <c r="R150" s="57"/>
      <c r="S150" s="57"/>
      <c r="T150" s="58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6" t="s">
        <v>162</v>
      </c>
      <c r="AU150" s="16" t="s">
        <v>87</v>
      </c>
    </row>
    <row r="151" spans="1:65" s="2" customFormat="1" ht="24.2" customHeight="1">
      <c r="A151" s="31"/>
      <c r="B151" s="138"/>
      <c r="C151" s="139" t="s">
        <v>164</v>
      </c>
      <c r="D151" s="139" t="s">
        <v>139</v>
      </c>
      <c r="E151" s="140" t="s">
        <v>165</v>
      </c>
      <c r="F151" s="141" t="s">
        <v>166</v>
      </c>
      <c r="G151" s="142" t="s">
        <v>155</v>
      </c>
      <c r="H151" s="143">
        <v>4</v>
      </c>
      <c r="I151" s="144"/>
      <c r="J151" s="145">
        <f>ROUND(I151*H151,2)</f>
        <v>0</v>
      </c>
      <c r="K151" s="141" t="s">
        <v>143</v>
      </c>
      <c r="L151" s="32"/>
      <c r="M151" s="146" t="s">
        <v>1</v>
      </c>
      <c r="N151" s="147" t="s">
        <v>42</v>
      </c>
      <c r="O151" s="57"/>
      <c r="P151" s="148">
        <f>O151*H151</f>
        <v>0</v>
      </c>
      <c r="Q151" s="148">
        <v>0.4417</v>
      </c>
      <c r="R151" s="148">
        <f>Q151*H151</f>
        <v>1.7668</v>
      </c>
      <c r="S151" s="148">
        <v>0</v>
      </c>
      <c r="T151" s="149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50" t="s">
        <v>144</v>
      </c>
      <c r="AT151" s="150" t="s">
        <v>139</v>
      </c>
      <c r="AU151" s="150" t="s">
        <v>87</v>
      </c>
      <c r="AY151" s="16" t="s">
        <v>136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6" t="s">
        <v>85</v>
      </c>
      <c r="BK151" s="151">
        <f>ROUND(I151*H151,2)</f>
        <v>0</v>
      </c>
      <c r="BL151" s="16" t="s">
        <v>144</v>
      </c>
      <c r="BM151" s="150" t="s">
        <v>167</v>
      </c>
    </row>
    <row r="152" spans="1:65" s="2" customFormat="1" ht="37.9" customHeight="1">
      <c r="A152" s="31"/>
      <c r="B152" s="138"/>
      <c r="C152" s="161" t="s">
        <v>137</v>
      </c>
      <c r="D152" s="161" t="s">
        <v>157</v>
      </c>
      <c r="E152" s="162" t="s">
        <v>168</v>
      </c>
      <c r="F152" s="163" t="s">
        <v>169</v>
      </c>
      <c r="G152" s="164" t="s">
        <v>155</v>
      </c>
      <c r="H152" s="165">
        <v>4</v>
      </c>
      <c r="I152" s="166"/>
      <c r="J152" s="167">
        <f>ROUND(I152*H152,2)</f>
        <v>0</v>
      </c>
      <c r="K152" s="163" t="s">
        <v>143</v>
      </c>
      <c r="L152" s="168"/>
      <c r="M152" s="169" t="s">
        <v>1</v>
      </c>
      <c r="N152" s="170" t="s">
        <v>42</v>
      </c>
      <c r="O152" s="57"/>
      <c r="P152" s="148">
        <f>O152*H152</f>
        <v>0</v>
      </c>
      <c r="Q152" s="148">
        <v>0.01249</v>
      </c>
      <c r="R152" s="148">
        <f>Q152*H152</f>
        <v>0.04996</v>
      </c>
      <c r="S152" s="148">
        <v>0</v>
      </c>
      <c r="T152" s="149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0" t="s">
        <v>160</v>
      </c>
      <c r="AT152" s="150" t="s">
        <v>157</v>
      </c>
      <c r="AU152" s="150" t="s">
        <v>87</v>
      </c>
      <c r="AY152" s="16" t="s">
        <v>136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6" t="s">
        <v>85</v>
      </c>
      <c r="BK152" s="151">
        <f>ROUND(I152*H152,2)</f>
        <v>0</v>
      </c>
      <c r="BL152" s="16" t="s">
        <v>144</v>
      </c>
      <c r="BM152" s="150" t="s">
        <v>170</v>
      </c>
    </row>
    <row r="153" spans="1:47" s="2" customFormat="1" ht="19.5">
      <c r="A153" s="31"/>
      <c r="B153" s="32"/>
      <c r="C153" s="31"/>
      <c r="D153" s="153" t="s">
        <v>162</v>
      </c>
      <c r="E153" s="31"/>
      <c r="F153" s="171" t="s">
        <v>171</v>
      </c>
      <c r="G153" s="31"/>
      <c r="H153" s="31"/>
      <c r="I153" s="172"/>
      <c r="J153" s="31"/>
      <c r="K153" s="31"/>
      <c r="L153" s="32"/>
      <c r="M153" s="173"/>
      <c r="N153" s="174"/>
      <c r="O153" s="57"/>
      <c r="P153" s="57"/>
      <c r="Q153" s="57"/>
      <c r="R153" s="57"/>
      <c r="S153" s="57"/>
      <c r="T153" s="58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6" t="s">
        <v>162</v>
      </c>
      <c r="AU153" s="16" t="s">
        <v>87</v>
      </c>
    </row>
    <row r="154" spans="2:63" s="12" customFormat="1" ht="22.9" customHeight="1">
      <c r="B154" s="125"/>
      <c r="D154" s="126" t="s">
        <v>76</v>
      </c>
      <c r="E154" s="136" t="s">
        <v>172</v>
      </c>
      <c r="F154" s="136" t="s">
        <v>173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SUM(P155:P174)</f>
        <v>0</v>
      </c>
      <c r="Q154" s="131"/>
      <c r="R154" s="132">
        <f>SUM(R155:R174)</f>
        <v>0.0141</v>
      </c>
      <c r="S154" s="131"/>
      <c r="T154" s="133">
        <f>SUM(T155:T174)</f>
        <v>0.318176</v>
      </c>
      <c r="AR154" s="126" t="s">
        <v>85</v>
      </c>
      <c r="AT154" s="134" t="s">
        <v>76</v>
      </c>
      <c r="AU154" s="134" t="s">
        <v>85</v>
      </c>
      <c r="AY154" s="126" t="s">
        <v>136</v>
      </c>
      <c r="BK154" s="135">
        <f>SUM(BK155:BK174)</f>
        <v>0</v>
      </c>
    </row>
    <row r="155" spans="1:65" s="2" customFormat="1" ht="33" customHeight="1">
      <c r="A155" s="31"/>
      <c r="B155" s="138"/>
      <c r="C155" s="139" t="s">
        <v>174</v>
      </c>
      <c r="D155" s="139" t="s">
        <v>139</v>
      </c>
      <c r="E155" s="140" t="s">
        <v>175</v>
      </c>
      <c r="F155" s="141" t="s">
        <v>176</v>
      </c>
      <c r="G155" s="142" t="s">
        <v>142</v>
      </c>
      <c r="H155" s="143">
        <v>2390</v>
      </c>
      <c r="I155" s="144"/>
      <c r="J155" s="145">
        <f>ROUND(I155*H155,2)</f>
        <v>0</v>
      </c>
      <c r="K155" s="141" t="s">
        <v>143</v>
      </c>
      <c r="L155" s="32"/>
      <c r="M155" s="146" t="s">
        <v>1</v>
      </c>
      <c r="N155" s="147" t="s">
        <v>42</v>
      </c>
      <c r="O155" s="57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0" t="s">
        <v>144</v>
      </c>
      <c r="AT155" s="150" t="s">
        <v>139</v>
      </c>
      <c r="AU155" s="150" t="s">
        <v>87</v>
      </c>
      <c r="AY155" s="16" t="s">
        <v>136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6" t="s">
        <v>85</v>
      </c>
      <c r="BK155" s="151">
        <f>ROUND(I155*H155,2)</f>
        <v>0</v>
      </c>
      <c r="BL155" s="16" t="s">
        <v>144</v>
      </c>
      <c r="BM155" s="150" t="s">
        <v>177</v>
      </c>
    </row>
    <row r="156" spans="1:65" s="2" customFormat="1" ht="37.9" customHeight="1">
      <c r="A156" s="31"/>
      <c r="B156" s="138"/>
      <c r="C156" s="139" t="s">
        <v>160</v>
      </c>
      <c r="D156" s="139" t="s">
        <v>139</v>
      </c>
      <c r="E156" s="140" t="s">
        <v>178</v>
      </c>
      <c r="F156" s="141" t="s">
        <v>179</v>
      </c>
      <c r="G156" s="142" t="s">
        <v>142</v>
      </c>
      <c r="H156" s="143">
        <v>286800</v>
      </c>
      <c r="I156" s="144"/>
      <c r="J156" s="145">
        <f>ROUND(I156*H156,2)</f>
        <v>0</v>
      </c>
      <c r="K156" s="141" t="s">
        <v>143</v>
      </c>
      <c r="L156" s="32"/>
      <c r="M156" s="146" t="s">
        <v>1</v>
      </c>
      <c r="N156" s="147" t="s">
        <v>42</v>
      </c>
      <c r="O156" s="57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50" t="s">
        <v>144</v>
      </c>
      <c r="AT156" s="150" t="s">
        <v>139</v>
      </c>
      <c r="AU156" s="150" t="s">
        <v>87</v>
      </c>
      <c r="AY156" s="16" t="s">
        <v>136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6" t="s">
        <v>85</v>
      </c>
      <c r="BK156" s="151">
        <f>ROUND(I156*H156,2)</f>
        <v>0</v>
      </c>
      <c r="BL156" s="16" t="s">
        <v>144</v>
      </c>
      <c r="BM156" s="150" t="s">
        <v>180</v>
      </c>
    </row>
    <row r="157" spans="2:51" s="13" customFormat="1" ht="12">
      <c r="B157" s="152"/>
      <c r="D157" s="153" t="s">
        <v>146</v>
      </c>
      <c r="F157" s="155" t="s">
        <v>181</v>
      </c>
      <c r="H157" s="156">
        <v>286800</v>
      </c>
      <c r="I157" s="157"/>
      <c r="L157" s="152"/>
      <c r="M157" s="158"/>
      <c r="N157" s="159"/>
      <c r="O157" s="159"/>
      <c r="P157" s="159"/>
      <c r="Q157" s="159"/>
      <c r="R157" s="159"/>
      <c r="S157" s="159"/>
      <c r="T157" s="160"/>
      <c r="AT157" s="154" t="s">
        <v>146</v>
      </c>
      <c r="AU157" s="154" t="s">
        <v>87</v>
      </c>
      <c r="AV157" s="13" t="s">
        <v>87</v>
      </c>
      <c r="AW157" s="13" t="s">
        <v>3</v>
      </c>
      <c r="AX157" s="13" t="s">
        <v>85</v>
      </c>
      <c r="AY157" s="154" t="s">
        <v>136</v>
      </c>
    </row>
    <row r="158" spans="1:65" s="2" customFormat="1" ht="37.9" customHeight="1">
      <c r="A158" s="31"/>
      <c r="B158" s="138"/>
      <c r="C158" s="139" t="s">
        <v>172</v>
      </c>
      <c r="D158" s="139" t="s">
        <v>139</v>
      </c>
      <c r="E158" s="140" t="s">
        <v>182</v>
      </c>
      <c r="F158" s="141" t="s">
        <v>183</v>
      </c>
      <c r="G158" s="142" t="s">
        <v>142</v>
      </c>
      <c r="H158" s="143">
        <v>2390</v>
      </c>
      <c r="I158" s="144"/>
      <c r="J158" s="145">
        <f>ROUND(I158*H158,2)</f>
        <v>0</v>
      </c>
      <c r="K158" s="141" t="s">
        <v>143</v>
      </c>
      <c r="L158" s="32"/>
      <c r="M158" s="146" t="s">
        <v>1</v>
      </c>
      <c r="N158" s="147" t="s">
        <v>42</v>
      </c>
      <c r="O158" s="57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0" t="s">
        <v>144</v>
      </c>
      <c r="AT158" s="150" t="s">
        <v>139</v>
      </c>
      <c r="AU158" s="150" t="s">
        <v>87</v>
      </c>
      <c r="AY158" s="16" t="s">
        <v>136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6" t="s">
        <v>85</v>
      </c>
      <c r="BK158" s="151">
        <f>ROUND(I158*H158,2)</f>
        <v>0</v>
      </c>
      <c r="BL158" s="16" t="s">
        <v>144</v>
      </c>
      <c r="BM158" s="150" t="s">
        <v>184</v>
      </c>
    </row>
    <row r="159" spans="1:65" s="2" customFormat="1" ht="21.75" customHeight="1">
      <c r="A159" s="31"/>
      <c r="B159" s="138"/>
      <c r="C159" s="139" t="s">
        <v>185</v>
      </c>
      <c r="D159" s="139" t="s">
        <v>139</v>
      </c>
      <c r="E159" s="140" t="s">
        <v>186</v>
      </c>
      <c r="F159" s="141" t="s">
        <v>187</v>
      </c>
      <c r="G159" s="142" t="s">
        <v>142</v>
      </c>
      <c r="H159" s="143">
        <v>771</v>
      </c>
      <c r="I159" s="144"/>
      <c r="J159" s="145">
        <f>ROUND(I159*H159,2)</f>
        <v>0</v>
      </c>
      <c r="K159" s="141" t="s">
        <v>143</v>
      </c>
      <c r="L159" s="32"/>
      <c r="M159" s="146" t="s">
        <v>1</v>
      </c>
      <c r="N159" s="147" t="s">
        <v>42</v>
      </c>
      <c r="O159" s="57"/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0" t="s">
        <v>144</v>
      </c>
      <c r="AT159" s="150" t="s">
        <v>139</v>
      </c>
      <c r="AU159" s="150" t="s">
        <v>87</v>
      </c>
      <c r="AY159" s="16" t="s">
        <v>136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6" t="s">
        <v>85</v>
      </c>
      <c r="BK159" s="151">
        <f>ROUND(I159*H159,2)</f>
        <v>0</v>
      </c>
      <c r="BL159" s="16" t="s">
        <v>144</v>
      </c>
      <c r="BM159" s="150" t="s">
        <v>188</v>
      </c>
    </row>
    <row r="160" spans="1:65" s="2" customFormat="1" ht="21.75" customHeight="1">
      <c r="A160" s="31"/>
      <c r="B160" s="138"/>
      <c r="C160" s="139" t="s">
        <v>189</v>
      </c>
      <c r="D160" s="139" t="s">
        <v>139</v>
      </c>
      <c r="E160" s="140" t="s">
        <v>190</v>
      </c>
      <c r="F160" s="141" t="s">
        <v>191</v>
      </c>
      <c r="G160" s="142" t="s">
        <v>142</v>
      </c>
      <c r="H160" s="143">
        <v>92520</v>
      </c>
      <c r="I160" s="144"/>
      <c r="J160" s="145">
        <f>ROUND(I160*H160,2)</f>
        <v>0</v>
      </c>
      <c r="K160" s="141" t="s">
        <v>143</v>
      </c>
      <c r="L160" s="32"/>
      <c r="M160" s="146" t="s">
        <v>1</v>
      </c>
      <c r="N160" s="147" t="s">
        <v>42</v>
      </c>
      <c r="O160" s="57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50" t="s">
        <v>144</v>
      </c>
      <c r="AT160" s="150" t="s">
        <v>139</v>
      </c>
      <c r="AU160" s="150" t="s">
        <v>87</v>
      </c>
      <c r="AY160" s="16" t="s">
        <v>136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6" t="s">
        <v>85</v>
      </c>
      <c r="BK160" s="151">
        <f>ROUND(I160*H160,2)</f>
        <v>0</v>
      </c>
      <c r="BL160" s="16" t="s">
        <v>144</v>
      </c>
      <c r="BM160" s="150" t="s">
        <v>192</v>
      </c>
    </row>
    <row r="161" spans="2:51" s="13" customFormat="1" ht="12">
      <c r="B161" s="152"/>
      <c r="D161" s="153" t="s">
        <v>146</v>
      </c>
      <c r="F161" s="155" t="s">
        <v>193</v>
      </c>
      <c r="H161" s="156">
        <v>92520</v>
      </c>
      <c r="I161" s="157"/>
      <c r="L161" s="152"/>
      <c r="M161" s="158"/>
      <c r="N161" s="159"/>
      <c r="O161" s="159"/>
      <c r="P161" s="159"/>
      <c r="Q161" s="159"/>
      <c r="R161" s="159"/>
      <c r="S161" s="159"/>
      <c r="T161" s="160"/>
      <c r="AT161" s="154" t="s">
        <v>146</v>
      </c>
      <c r="AU161" s="154" t="s">
        <v>87</v>
      </c>
      <c r="AV161" s="13" t="s">
        <v>87</v>
      </c>
      <c r="AW161" s="13" t="s">
        <v>3</v>
      </c>
      <c r="AX161" s="13" t="s">
        <v>85</v>
      </c>
      <c r="AY161" s="154" t="s">
        <v>136</v>
      </c>
    </row>
    <row r="162" spans="1:65" s="2" customFormat="1" ht="21.75" customHeight="1">
      <c r="A162" s="31"/>
      <c r="B162" s="138"/>
      <c r="C162" s="139" t="s">
        <v>194</v>
      </c>
      <c r="D162" s="139" t="s">
        <v>139</v>
      </c>
      <c r="E162" s="140" t="s">
        <v>195</v>
      </c>
      <c r="F162" s="141" t="s">
        <v>196</v>
      </c>
      <c r="G162" s="142" t="s">
        <v>142</v>
      </c>
      <c r="H162" s="143">
        <v>771</v>
      </c>
      <c r="I162" s="144"/>
      <c r="J162" s="145">
        <f>ROUND(I162*H162,2)</f>
        <v>0</v>
      </c>
      <c r="K162" s="141" t="s">
        <v>143</v>
      </c>
      <c r="L162" s="32"/>
      <c r="M162" s="146" t="s">
        <v>1</v>
      </c>
      <c r="N162" s="147" t="s">
        <v>42</v>
      </c>
      <c r="O162" s="57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0" t="s">
        <v>144</v>
      </c>
      <c r="AT162" s="150" t="s">
        <v>139</v>
      </c>
      <c r="AU162" s="150" t="s">
        <v>87</v>
      </c>
      <c r="AY162" s="16" t="s">
        <v>136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6" t="s">
        <v>85</v>
      </c>
      <c r="BK162" s="151">
        <f>ROUND(I162*H162,2)</f>
        <v>0</v>
      </c>
      <c r="BL162" s="16" t="s">
        <v>144</v>
      </c>
      <c r="BM162" s="150" t="s">
        <v>197</v>
      </c>
    </row>
    <row r="163" spans="1:65" s="2" customFormat="1" ht="24.2" customHeight="1">
      <c r="A163" s="31"/>
      <c r="B163" s="138"/>
      <c r="C163" s="139" t="s">
        <v>198</v>
      </c>
      <c r="D163" s="139" t="s">
        <v>139</v>
      </c>
      <c r="E163" s="140" t="s">
        <v>199</v>
      </c>
      <c r="F163" s="141" t="s">
        <v>200</v>
      </c>
      <c r="G163" s="142" t="s">
        <v>201</v>
      </c>
      <c r="H163" s="143">
        <v>4</v>
      </c>
      <c r="I163" s="144"/>
      <c r="J163" s="145">
        <f>ROUND(I163*H163,2)</f>
        <v>0</v>
      </c>
      <c r="K163" s="141" t="s">
        <v>143</v>
      </c>
      <c r="L163" s="32"/>
      <c r="M163" s="146" t="s">
        <v>1</v>
      </c>
      <c r="N163" s="147" t="s">
        <v>42</v>
      </c>
      <c r="O163" s="57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50" t="s">
        <v>144</v>
      </c>
      <c r="AT163" s="150" t="s">
        <v>139</v>
      </c>
      <c r="AU163" s="150" t="s">
        <v>87</v>
      </c>
      <c r="AY163" s="16" t="s">
        <v>136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6" t="s">
        <v>85</v>
      </c>
      <c r="BK163" s="151">
        <f>ROUND(I163*H163,2)</f>
        <v>0</v>
      </c>
      <c r="BL163" s="16" t="s">
        <v>144</v>
      </c>
      <c r="BM163" s="150" t="s">
        <v>202</v>
      </c>
    </row>
    <row r="164" spans="1:65" s="2" customFormat="1" ht="33" customHeight="1">
      <c r="A164" s="31"/>
      <c r="B164" s="138"/>
      <c r="C164" s="139" t="s">
        <v>203</v>
      </c>
      <c r="D164" s="139" t="s">
        <v>139</v>
      </c>
      <c r="E164" s="140" t="s">
        <v>204</v>
      </c>
      <c r="F164" s="141" t="s">
        <v>205</v>
      </c>
      <c r="G164" s="142" t="s">
        <v>201</v>
      </c>
      <c r="H164" s="143">
        <v>20</v>
      </c>
      <c r="I164" s="144"/>
      <c r="J164" s="145">
        <f>ROUND(I164*H164,2)</f>
        <v>0</v>
      </c>
      <c r="K164" s="141" t="s">
        <v>143</v>
      </c>
      <c r="L164" s="32"/>
      <c r="M164" s="146" t="s">
        <v>1</v>
      </c>
      <c r="N164" s="147" t="s">
        <v>42</v>
      </c>
      <c r="O164" s="57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0" t="s">
        <v>144</v>
      </c>
      <c r="AT164" s="150" t="s">
        <v>139</v>
      </c>
      <c r="AU164" s="150" t="s">
        <v>87</v>
      </c>
      <c r="AY164" s="16" t="s">
        <v>136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6" t="s">
        <v>85</v>
      </c>
      <c r="BK164" s="151">
        <f>ROUND(I164*H164,2)</f>
        <v>0</v>
      </c>
      <c r="BL164" s="16" t="s">
        <v>144</v>
      </c>
      <c r="BM164" s="150" t="s">
        <v>206</v>
      </c>
    </row>
    <row r="165" spans="2:51" s="13" customFormat="1" ht="12">
      <c r="B165" s="152"/>
      <c r="D165" s="153" t="s">
        <v>146</v>
      </c>
      <c r="F165" s="155" t="s">
        <v>207</v>
      </c>
      <c r="H165" s="156">
        <v>20</v>
      </c>
      <c r="I165" s="157"/>
      <c r="L165" s="152"/>
      <c r="M165" s="158"/>
      <c r="N165" s="159"/>
      <c r="O165" s="159"/>
      <c r="P165" s="159"/>
      <c r="Q165" s="159"/>
      <c r="R165" s="159"/>
      <c r="S165" s="159"/>
      <c r="T165" s="160"/>
      <c r="AT165" s="154" t="s">
        <v>146</v>
      </c>
      <c r="AU165" s="154" t="s">
        <v>87</v>
      </c>
      <c r="AV165" s="13" t="s">
        <v>87</v>
      </c>
      <c r="AW165" s="13" t="s">
        <v>3</v>
      </c>
      <c r="AX165" s="13" t="s">
        <v>85</v>
      </c>
      <c r="AY165" s="154" t="s">
        <v>136</v>
      </c>
    </row>
    <row r="166" spans="1:65" s="2" customFormat="1" ht="24.2" customHeight="1">
      <c r="A166" s="31"/>
      <c r="B166" s="138"/>
      <c r="C166" s="139" t="s">
        <v>8</v>
      </c>
      <c r="D166" s="139" t="s">
        <v>139</v>
      </c>
      <c r="E166" s="140" t="s">
        <v>208</v>
      </c>
      <c r="F166" s="141" t="s">
        <v>209</v>
      </c>
      <c r="G166" s="142" t="s">
        <v>201</v>
      </c>
      <c r="H166" s="143">
        <v>4</v>
      </c>
      <c r="I166" s="144"/>
      <c r="J166" s="145">
        <f>ROUND(I166*H166,2)</f>
        <v>0</v>
      </c>
      <c r="K166" s="141" t="s">
        <v>143</v>
      </c>
      <c r="L166" s="32"/>
      <c r="M166" s="146" t="s">
        <v>1</v>
      </c>
      <c r="N166" s="147" t="s">
        <v>42</v>
      </c>
      <c r="O166" s="57"/>
      <c r="P166" s="148">
        <f>O166*H166</f>
        <v>0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0" t="s">
        <v>144</v>
      </c>
      <c r="AT166" s="150" t="s">
        <v>139</v>
      </c>
      <c r="AU166" s="150" t="s">
        <v>87</v>
      </c>
      <c r="AY166" s="16" t="s">
        <v>136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6" t="s">
        <v>85</v>
      </c>
      <c r="BK166" s="151">
        <f>ROUND(I166*H166,2)</f>
        <v>0</v>
      </c>
      <c r="BL166" s="16" t="s">
        <v>144</v>
      </c>
      <c r="BM166" s="150" t="s">
        <v>210</v>
      </c>
    </row>
    <row r="167" spans="1:65" s="2" customFormat="1" ht="16.5" customHeight="1">
      <c r="A167" s="31"/>
      <c r="B167" s="138"/>
      <c r="C167" s="139" t="s">
        <v>211</v>
      </c>
      <c r="D167" s="139" t="s">
        <v>139</v>
      </c>
      <c r="E167" s="140" t="s">
        <v>212</v>
      </c>
      <c r="F167" s="141" t="s">
        <v>213</v>
      </c>
      <c r="G167" s="142" t="s">
        <v>155</v>
      </c>
      <c r="H167" s="143">
        <v>1</v>
      </c>
      <c r="I167" s="144"/>
      <c r="J167" s="145">
        <f>ROUND(I167*H167,2)</f>
        <v>0</v>
      </c>
      <c r="K167" s="141" t="s">
        <v>143</v>
      </c>
      <c r="L167" s="32"/>
      <c r="M167" s="146" t="s">
        <v>1</v>
      </c>
      <c r="N167" s="147" t="s">
        <v>42</v>
      </c>
      <c r="O167" s="57"/>
      <c r="P167" s="148">
        <f>O167*H167</f>
        <v>0</v>
      </c>
      <c r="Q167" s="148">
        <v>0.00018</v>
      </c>
      <c r="R167" s="148">
        <f>Q167*H167</f>
        <v>0.00018</v>
      </c>
      <c r="S167" s="148">
        <v>0</v>
      </c>
      <c r="T167" s="149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50" t="s">
        <v>144</v>
      </c>
      <c r="AT167" s="150" t="s">
        <v>139</v>
      </c>
      <c r="AU167" s="150" t="s">
        <v>87</v>
      </c>
      <c r="AY167" s="16" t="s">
        <v>136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6" t="s">
        <v>85</v>
      </c>
      <c r="BK167" s="151">
        <f>ROUND(I167*H167,2)</f>
        <v>0</v>
      </c>
      <c r="BL167" s="16" t="s">
        <v>144</v>
      </c>
      <c r="BM167" s="150" t="s">
        <v>214</v>
      </c>
    </row>
    <row r="168" spans="1:65" s="2" customFormat="1" ht="16.5" customHeight="1">
      <c r="A168" s="31"/>
      <c r="B168" s="138"/>
      <c r="C168" s="161" t="s">
        <v>215</v>
      </c>
      <c r="D168" s="161" t="s">
        <v>157</v>
      </c>
      <c r="E168" s="162" t="s">
        <v>216</v>
      </c>
      <c r="F168" s="163" t="s">
        <v>217</v>
      </c>
      <c r="G168" s="164" t="s">
        <v>155</v>
      </c>
      <c r="H168" s="165">
        <v>1</v>
      </c>
      <c r="I168" s="166"/>
      <c r="J168" s="167">
        <f>ROUND(I168*H168,2)</f>
        <v>0</v>
      </c>
      <c r="K168" s="163" t="s">
        <v>143</v>
      </c>
      <c r="L168" s="168"/>
      <c r="M168" s="169" t="s">
        <v>1</v>
      </c>
      <c r="N168" s="170" t="s">
        <v>42</v>
      </c>
      <c r="O168" s="57"/>
      <c r="P168" s="148">
        <f>O168*H168</f>
        <v>0</v>
      </c>
      <c r="Q168" s="148">
        <v>0.012</v>
      </c>
      <c r="R168" s="148">
        <f>Q168*H168</f>
        <v>0.012</v>
      </c>
      <c r="S168" s="148">
        <v>0</v>
      </c>
      <c r="T168" s="149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0" t="s">
        <v>160</v>
      </c>
      <c r="AT168" s="150" t="s">
        <v>157</v>
      </c>
      <c r="AU168" s="150" t="s">
        <v>87</v>
      </c>
      <c r="AY168" s="16" t="s">
        <v>136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6" t="s">
        <v>85</v>
      </c>
      <c r="BK168" s="151">
        <f>ROUND(I168*H168,2)</f>
        <v>0</v>
      </c>
      <c r="BL168" s="16" t="s">
        <v>144</v>
      </c>
      <c r="BM168" s="150" t="s">
        <v>218</v>
      </c>
    </row>
    <row r="169" spans="1:65" s="2" customFormat="1" ht="24.2" customHeight="1">
      <c r="A169" s="31"/>
      <c r="B169" s="138"/>
      <c r="C169" s="139" t="s">
        <v>219</v>
      </c>
      <c r="D169" s="139" t="s">
        <v>139</v>
      </c>
      <c r="E169" s="140" t="s">
        <v>220</v>
      </c>
      <c r="F169" s="141" t="s">
        <v>221</v>
      </c>
      <c r="G169" s="142" t="s">
        <v>155</v>
      </c>
      <c r="H169" s="143">
        <v>48</v>
      </c>
      <c r="I169" s="144"/>
      <c r="J169" s="145">
        <f>ROUND(I169*H169,2)</f>
        <v>0</v>
      </c>
      <c r="K169" s="141" t="s">
        <v>143</v>
      </c>
      <c r="L169" s="32"/>
      <c r="M169" s="146" t="s">
        <v>1</v>
      </c>
      <c r="N169" s="147" t="s">
        <v>42</v>
      </c>
      <c r="O169" s="57"/>
      <c r="P169" s="148">
        <f>O169*H169</f>
        <v>0</v>
      </c>
      <c r="Q169" s="148">
        <v>4E-05</v>
      </c>
      <c r="R169" s="148">
        <f>Q169*H169</f>
        <v>0.0019200000000000003</v>
      </c>
      <c r="S169" s="148">
        <v>0</v>
      </c>
      <c r="T169" s="149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50" t="s">
        <v>144</v>
      </c>
      <c r="AT169" s="150" t="s">
        <v>139</v>
      </c>
      <c r="AU169" s="150" t="s">
        <v>87</v>
      </c>
      <c r="AY169" s="16" t="s">
        <v>136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6" t="s">
        <v>85</v>
      </c>
      <c r="BK169" s="151">
        <f>ROUND(I169*H169,2)</f>
        <v>0</v>
      </c>
      <c r="BL169" s="16" t="s">
        <v>144</v>
      </c>
      <c r="BM169" s="150" t="s">
        <v>222</v>
      </c>
    </row>
    <row r="170" spans="2:51" s="13" customFormat="1" ht="12">
      <c r="B170" s="152"/>
      <c r="D170" s="153" t="s">
        <v>146</v>
      </c>
      <c r="E170" s="154" t="s">
        <v>1</v>
      </c>
      <c r="F170" s="155" t="s">
        <v>223</v>
      </c>
      <c r="H170" s="156">
        <v>48</v>
      </c>
      <c r="I170" s="157"/>
      <c r="L170" s="152"/>
      <c r="M170" s="158"/>
      <c r="N170" s="159"/>
      <c r="O170" s="159"/>
      <c r="P170" s="159"/>
      <c r="Q170" s="159"/>
      <c r="R170" s="159"/>
      <c r="S170" s="159"/>
      <c r="T170" s="160"/>
      <c r="AT170" s="154" t="s">
        <v>146</v>
      </c>
      <c r="AU170" s="154" t="s">
        <v>87</v>
      </c>
      <c r="AV170" s="13" t="s">
        <v>87</v>
      </c>
      <c r="AW170" s="13" t="s">
        <v>32</v>
      </c>
      <c r="AX170" s="13" t="s">
        <v>85</v>
      </c>
      <c r="AY170" s="154" t="s">
        <v>136</v>
      </c>
    </row>
    <row r="171" spans="1:65" s="2" customFormat="1" ht="24.2" customHeight="1">
      <c r="A171" s="31"/>
      <c r="B171" s="138"/>
      <c r="C171" s="139" t="s">
        <v>224</v>
      </c>
      <c r="D171" s="139" t="s">
        <v>139</v>
      </c>
      <c r="E171" s="140" t="s">
        <v>225</v>
      </c>
      <c r="F171" s="141" t="s">
        <v>226</v>
      </c>
      <c r="G171" s="142" t="s">
        <v>142</v>
      </c>
      <c r="H171" s="143">
        <v>6.4</v>
      </c>
      <c r="I171" s="144"/>
      <c r="J171" s="145">
        <f>ROUND(I171*H171,2)</f>
        <v>0</v>
      </c>
      <c r="K171" s="141" t="s">
        <v>143</v>
      </c>
      <c r="L171" s="32"/>
      <c r="M171" s="146" t="s">
        <v>1</v>
      </c>
      <c r="N171" s="147" t="s">
        <v>42</v>
      </c>
      <c r="O171" s="57"/>
      <c r="P171" s="148">
        <f>O171*H171</f>
        <v>0</v>
      </c>
      <c r="Q171" s="148">
        <v>0</v>
      </c>
      <c r="R171" s="148">
        <f>Q171*H171</f>
        <v>0</v>
      </c>
      <c r="S171" s="148">
        <v>0.031</v>
      </c>
      <c r="T171" s="149">
        <f>S171*H171</f>
        <v>0.19840000000000002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50" t="s">
        <v>144</v>
      </c>
      <c r="AT171" s="150" t="s">
        <v>139</v>
      </c>
      <c r="AU171" s="150" t="s">
        <v>87</v>
      </c>
      <c r="AY171" s="16" t="s">
        <v>136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6" t="s">
        <v>85</v>
      </c>
      <c r="BK171" s="151">
        <f>ROUND(I171*H171,2)</f>
        <v>0</v>
      </c>
      <c r="BL171" s="16" t="s">
        <v>144</v>
      </c>
      <c r="BM171" s="150" t="s">
        <v>227</v>
      </c>
    </row>
    <row r="172" spans="2:51" s="13" customFormat="1" ht="12">
      <c r="B172" s="152"/>
      <c r="D172" s="153" t="s">
        <v>146</v>
      </c>
      <c r="E172" s="154" t="s">
        <v>1</v>
      </c>
      <c r="F172" s="155" t="s">
        <v>228</v>
      </c>
      <c r="H172" s="156">
        <v>6.4</v>
      </c>
      <c r="I172" s="157"/>
      <c r="L172" s="152"/>
      <c r="M172" s="158"/>
      <c r="N172" s="159"/>
      <c r="O172" s="159"/>
      <c r="P172" s="159"/>
      <c r="Q172" s="159"/>
      <c r="R172" s="159"/>
      <c r="S172" s="159"/>
      <c r="T172" s="160"/>
      <c r="AT172" s="154" t="s">
        <v>146</v>
      </c>
      <c r="AU172" s="154" t="s">
        <v>87</v>
      </c>
      <c r="AV172" s="13" t="s">
        <v>87</v>
      </c>
      <c r="AW172" s="13" t="s">
        <v>32</v>
      </c>
      <c r="AX172" s="13" t="s">
        <v>85</v>
      </c>
      <c r="AY172" s="154" t="s">
        <v>136</v>
      </c>
    </row>
    <row r="173" spans="1:65" s="2" customFormat="1" ht="21.75" customHeight="1">
      <c r="A173" s="31"/>
      <c r="B173" s="138"/>
      <c r="C173" s="139" t="s">
        <v>229</v>
      </c>
      <c r="D173" s="139" t="s">
        <v>139</v>
      </c>
      <c r="E173" s="140" t="s">
        <v>230</v>
      </c>
      <c r="F173" s="141" t="s">
        <v>231</v>
      </c>
      <c r="G173" s="142" t="s">
        <v>142</v>
      </c>
      <c r="H173" s="143">
        <v>1.576</v>
      </c>
      <c r="I173" s="144"/>
      <c r="J173" s="145">
        <f>ROUND(I173*H173,2)</f>
        <v>0</v>
      </c>
      <c r="K173" s="141" t="s">
        <v>143</v>
      </c>
      <c r="L173" s="32"/>
      <c r="M173" s="146" t="s">
        <v>1</v>
      </c>
      <c r="N173" s="147" t="s">
        <v>42</v>
      </c>
      <c r="O173" s="57"/>
      <c r="P173" s="148">
        <f>O173*H173</f>
        <v>0</v>
      </c>
      <c r="Q173" s="148">
        <v>0</v>
      </c>
      <c r="R173" s="148">
        <f>Q173*H173</f>
        <v>0</v>
      </c>
      <c r="S173" s="148">
        <v>0.076</v>
      </c>
      <c r="T173" s="149">
        <f>S173*H173</f>
        <v>0.11977600000000001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0" t="s">
        <v>144</v>
      </c>
      <c r="AT173" s="150" t="s">
        <v>139</v>
      </c>
      <c r="AU173" s="150" t="s">
        <v>87</v>
      </c>
      <c r="AY173" s="16" t="s">
        <v>136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6" t="s">
        <v>85</v>
      </c>
      <c r="BK173" s="151">
        <f>ROUND(I173*H173,2)</f>
        <v>0</v>
      </c>
      <c r="BL173" s="16" t="s">
        <v>144</v>
      </c>
      <c r="BM173" s="150" t="s">
        <v>232</v>
      </c>
    </row>
    <row r="174" spans="2:51" s="13" customFormat="1" ht="12">
      <c r="B174" s="152"/>
      <c r="D174" s="153" t="s">
        <v>146</v>
      </c>
      <c r="E174" s="154" t="s">
        <v>1</v>
      </c>
      <c r="F174" s="155" t="s">
        <v>233</v>
      </c>
      <c r="H174" s="156">
        <v>1.576</v>
      </c>
      <c r="I174" s="157"/>
      <c r="L174" s="152"/>
      <c r="M174" s="158"/>
      <c r="N174" s="159"/>
      <c r="O174" s="159"/>
      <c r="P174" s="159"/>
      <c r="Q174" s="159"/>
      <c r="R174" s="159"/>
      <c r="S174" s="159"/>
      <c r="T174" s="160"/>
      <c r="AT174" s="154" t="s">
        <v>146</v>
      </c>
      <c r="AU174" s="154" t="s">
        <v>87</v>
      </c>
      <c r="AV174" s="13" t="s">
        <v>87</v>
      </c>
      <c r="AW174" s="13" t="s">
        <v>32</v>
      </c>
      <c r="AX174" s="13" t="s">
        <v>85</v>
      </c>
      <c r="AY174" s="154" t="s">
        <v>136</v>
      </c>
    </row>
    <row r="175" spans="2:63" s="12" customFormat="1" ht="22.9" customHeight="1">
      <c r="B175" s="125"/>
      <c r="D175" s="126" t="s">
        <v>76</v>
      </c>
      <c r="E175" s="136" t="s">
        <v>234</v>
      </c>
      <c r="F175" s="136" t="s">
        <v>235</v>
      </c>
      <c r="I175" s="128"/>
      <c r="J175" s="137">
        <f>BK175</f>
        <v>0</v>
      </c>
      <c r="L175" s="125"/>
      <c r="M175" s="130"/>
      <c r="N175" s="131"/>
      <c r="O175" s="131"/>
      <c r="P175" s="132">
        <f>SUM(P176:P180)</f>
        <v>0</v>
      </c>
      <c r="Q175" s="131"/>
      <c r="R175" s="132">
        <f>SUM(R176:R180)</f>
        <v>0</v>
      </c>
      <c r="S175" s="131"/>
      <c r="T175" s="133">
        <f>SUM(T176:T180)</f>
        <v>0</v>
      </c>
      <c r="AR175" s="126" t="s">
        <v>85</v>
      </c>
      <c r="AT175" s="134" t="s">
        <v>76</v>
      </c>
      <c r="AU175" s="134" t="s">
        <v>85</v>
      </c>
      <c r="AY175" s="126" t="s">
        <v>136</v>
      </c>
      <c r="BK175" s="135">
        <f>SUM(BK176:BK180)</f>
        <v>0</v>
      </c>
    </row>
    <row r="176" spans="1:65" s="2" customFormat="1" ht="33" customHeight="1">
      <c r="A176" s="31"/>
      <c r="B176" s="138"/>
      <c r="C176" s="139" t="s">
        <v>7</v>
      </c>
      <c r="D176" s="139" t="s">
        <v>139</v>
      </c>
      <c r="E176" s="140" t="s">
        <v>236</v>
      </c>
      <c r="F176" s="141" t="s">
        <v>237</v>
      </c>
      <c r="G176" s="142" t="s">
        <v>238</v>
      </c>
      <c r="H176" s="143">
        <v>29.951</v>
      </c>
      <c r="I176" s="144"/>
      <c r="J176" s="145">
        <f>ROUND(I176*H176,2)</f>
        <v>0</v>
      </c>
      <c r="K176" s="141" t="s">
        <v>143</v>
      </c>
      <c r="L176" s="32"/>
      <c r="M176" s="146" t="s">
        <v>1</v>
      </c>
      <c r="N176" s="147" t="s">
        <v>42</v>
      </c>
      <c r="O176" s="57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50" t="s">
        <v>144</v>
      </c>
      <c r="AT176" s="150" t="s">
        <v>139</v>
      </c>
      <c r="AU176" s="150" t="s">
        <v>87</v>
      </c>
      <c r="AY176" s="16" t="s">
        <v>136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6" t="s">
        <v>85</v>
      </c>
      <c r="BK176" s="151">
        <f>ROUND(I176*H176,2)</f>
        <v>0</v>
      </c>
      <c r="BL176" s="16" t="s">
        <v>144</v>
      </c>
      <c r="BM176" s="150" t="s">
        <v>239</v>
      </c>
    </row>
    <row r="177" spans="1:65" s="2" customFormat="1" ht="24.2" customHeight="1">
      <c r="A177" s="31"/>
      <c r="B177" s="138"/>
      <c r="C177" s="139" t="s">
        <v>240</v>
      </c>
      <c r="D177" s="139" t="s">
        <v>139</v>
      </c>
      <c r="E177" s="140" t="s">
        <v>241</v>
      </c>
      <c r="F177" s="141" t="s">
        <v>242</v>
      </c>
      <c r="G177" s="142" t="s">
        <v>238</v>
      </c>
      <c r="H177" s="143">
        <v>29.951</v>
      </c>
      <c r="I177" s="144"/>
      <c r="J177" s="145">
        <f>ROUND(I177*H177,2)</f>
        <v>0</v>
      </c>
      <c r="K177" s="141" t="s">
        <v>143</v>
      </c>
      <c r="L177" s="32"/>
      <c r="M177" s="146" t="s">
        <v>1</v>
      </c>
      <c r="N177" s="147" t="s">
        <v>42</v>
      </c>
      <c r="O177" s="57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50" t="s">
        <v>144</v>
      </c>
      <c r="AT177" s="150" t="s">
        <v>139</v>
      </c>
      <c r="AU177" s="150" t="s">
        <v>87</v>
      </c>
      <c r="AY177" s="16" t="s">
        <v>136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6" t="s">
        <v>85</v>
      </c>
      <c r="BK177" s="151">
        <f>ROUND(I177*H177,2)</f>
        <v>0</v>
      </c>
      <c r="BL177" s="16" t="s">
        <v>144</v>
      </c>
      <c r="BM177" s="150" t="s">
        <v>243</v>
      </c>
    </row>
    <row r="178" spans="1:65" s="2" customFormat="1" ht="24.2" customHeight="1">
      <c r="A178" s="31"/>
      <c r="B178" s="138"/>
      <c r="C178" s="139" t="s">
        <v>244</v>
      </c>
      <c r="D178" s="139" t="s">
        <v>139</v>
      </c>
      <c r="E178" s="140" t="s">
        <v>245</v>
      </c>
      <c r="F178" s="141" t="s">
        <v>246</v>
      </c>
      <c r="G178" s="142" t="s">
        <v>238</v>
      </c>
      <c r="H178" s="143">
        <v>748.775</v>
      </c>
      <c r="I178" s="144"/>
      <c r="J178" s="145">
        <f>ROUND(I178*H178,2)</f>
        <v>0</v>
      </c>
      <c r="K178" s="141" t="s">
        <v>143</v>
      </c>
      <c r="L178" s="32"/>
      <c r="M178" s="146" t="s">
        <v>1</v>
      </c>
      <c r="N178" s="147" t="s">
        <v>42</v>
      </c>
      <c r="O178" s="57"/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50" t="s">
        <v>144</v>
      </c>
      <c r="AT178" s="150" t="s">
        <v>139</v>
      </c>
      <c r="AU178" s="150" t="s">
        <v>87</v>
      </c>
      <c r="AY178" s="16" t="s">
        <v>136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6" t="s">
        <v>85</v>
      </c>
      <c r="BK178" s="151">
        <f>ROUND(I178*H178,2)</f>
        <v>0</v>
      </c>
      <c r="BL178" s="16" t="s">
        <v>144</v>
      </c>
      <c r="BM178" s="150" t="s">
        <v>247</v>
      </c>
    </row>
    <row r="179" spans="2:51" s="13" customFormat="1" ht="12">
      <c r="B179" s="152"/>
      <c r="D179" s="153" t="s">
        <v>146</v>
      </c>
      <c r="F179" s="155" t="s">
        <v>248</v>
      </c>
      <c r="H179" s="156">
        <v>748.775</v>
      </c>
      <c r="I179" s="157"/>
      <c r="L179" s="152"/>
      <c r="M179" s="158"/>
      <c r="N179" s="159"/>
      <c r="O179" s="159"/>
      <c r="P179" s="159"/>
      <c r="Q179" s="159"/>
      <c r="R179" s="159"/>
      <c r="S179" s="159"/>
      <c r="T179" s="160"/>
      <c r="AT179" s="154" t="s">
        <v>146</v>
      </c>
      <c r="AU179" s="154" t="s">
        <v>87</v>
      </c>
      <c r="AV179" s="13" t="s">
        <v>87</v>
      </c>
      <c r="AW179" s="13" t="s">
        <v>3</v>
      </c>
      <c r="AX179" s="13" t="s">
        <v>85</v>
      </c>
      <c r="AY179" s="154" t="s">
        <v>136</v>
      </c>
    </row>
    <row r="180" spans="1:65" s="2" customFormat="1" ht="44.25" customHeight="1">
      <c r="A180" s="31"/>
      <c r="B180" s="138"/>
      <c r="C180" s="139" t="s">
        <v>249</v>
      </c>
      <c r="D180" s="139" t="s">
        <v>139</v>
      </c>
      <c r="E180" s="140" t="s">
        <v>250</v>
      </c>
      <c r="F180" s="141" t="s">
        <v>251</v>
      </c>
      <c r="G180" s="142" t="s">
        <v>238</v>
      </c>
      <c r="H180" s="143">
        <v>29.951</v>
      </c>
      <c r="I180" s="144"/>
      <c r="J180" s="145">
        <f>ROUND(I180*H180,2)</f>
        <v>0</v>
      </c>
      <c r="K180" s="141" t="s">
        <v>143</v>
      </c>
      <c r="L180" s="32"/>
      <c r="M180" s="146" t="s">
        <v>1</v>
      </c>
      <c r="N180" s="147" t="s">
        <v>42</v>
      </c>
      <c r="O180" s="57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0" t="s">
        <v>144</v>
      </c>
      <c r="AT180" s="150" t="s">
        <v>139</v>
      </c>
      <c r="AU180" s="150" t="s">
        <v>87</v>
      </c>
      <c r="AY180" s="16" t="s">
        <v>136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6" t="s">
        <v>85</v>
      </c>
      <c r="BK180" s="151">
        <f>ROUND(I180*H180,2)</f>
        <v>0</v>
      </c>
      <c r="BL180" s="16" t="s">
        <v>144</v>
      </c>
      <c r="BM180" s="150" t="s">
        <v>252</v>
      </c>
    </row>
    <row r="181" spans="2:63" s="12" customFormat="1" ht="22.9" customHeight="1">
      <c r="B181" s="125"/>
      <c r="D181" s="126" t="s">
        <v>76</v>
      </c>
      <c r="E181" s="136" t="s">
        <v>253</v>
      </c>
      <c r="F181" s="136" t="s">
        <v>254</v>
      </c>
      <c r="I181" s="128"/>
      <c r="J181" s="137">
        <f>BK181</f>
        <v>0</v>
      </c>
      <c r="L181" s="125"/>
      <c r="M181" s="130"/>
      <c r="N181" s="131"/>
      <c r="O181" s="131"/>
      <c r="P181" s="132">
        <f>P182</f>
        <v>0</v>
      </c>
      <c r="Q181" s="131"/>
      <c r="R181" s="132">
        <f>R182</f>
        <v>0</v>
      </c>
      <c r="S181" s="131"/>
      <c r="T181" s="133">
        <f>T182</f>
        <v>0</v>
      </c>
      <c r="AR181" s="126" t="s">
        <v>85</v>
      </c>
      <c r="AT181" s="134" t="s">
        <v>76</v>
      </c>
      <c r="AU181" s="134" t="s">
        <v>85</v>
      </c>
      <c r="AY181" s="126" t="s">
        <v>136</v>
      </c>
      <c r="BK181" s="135">
        <f>BK182</f>
        <v>0</v>
      </c>
    </row>
    <row r="182" spans="1:65" s="2" customFormat="1" ht="21.75" customHeight="1">
      <c r="A182" s="31"/>
      <c r="B182" s="138"/>
      <c r="C182" s="139" t="s">
        <v>255</v>
      </c>
      <c r="D182" s="139" t="s">
        <v>139</v>
      </c>
      <c r="E182" s="140" t="s">
        <v>256</v>
      </c>
      <c r="F182" s="141" t="s">
        <v>257</v>
      </c>
      <c r="G182" s="142" t="s">
        <v>238</v>
      </c>
      <c r="H182" s="143">
        <v>2.438</v>
      </c>
      <c r="I182" s="144"/>
      <c r="J182" s="145">
        <f>ROUND(I182*H182,2)</f>
        <v>0</v>
      </c>
      <c r="K182" s="141" t="s">
        <v>143</v>
      </c>
      <c r="L182" s="32"/>
      <c r="M182" s="146" t="s">
        <v>1</v>
      </c>
      <c r="N182" s="147" t="s">
        <v>42</v>
      </c>
      <c r="O182" s="57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50" t="s">
        <v>144</v>
      </c>
      <c r="AT182" s="150" t="s">
        <v>139</v>
      </c>
      <c r="AU182" s="150" t="s">
        <v>87</v>
      </c>
      <c r="AY182" s="16" t="s">
        <v>136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6" t="s">
        <v>85</v>
      </c>
      <c r="BK182" s="151">
        <f>ROUND(I182*H182,2)</f>
        <v>0</v>
      </c>
      <c r="BL182" s="16" t="s">
        <v>144</v>
      </c>
      <c r="BM182" s="150" t="s">
        <v>258</v>
      </c>
    </row>
    <row r="183" spans="2:63" s="12" customFormat="1" ht="25.9" customHeight="1">
      <c r="B183" s="125"/>
      <c r="D183" s="126" t="s">
        <v>76</v>
      </c>
      <c r="E183" s="127" t="s">
        <v>259</v>
      </c>
      <c r="F183" s="127" t="s">
        <v>260</v>
      </c>
      <c r="I183" s="128"/>
      <c r="J183" s="129">
        <f>BK183</f>
        <v>0</v>
      </c>
      <c r="L183" s="125"/>
      <c r="M183" s="130"/>
      <c r="N183" s="131"/>
      <c r="O183" s="131"/>
      <c r="P183" s="132">
        <f>P184+P186+P206+P211+P219+P252+P266+P305+P309+P326+P343+P361+P364</f>
        <v>0</v>
      </c>
      <c r="Q183" s="131"/>
      <c r="R183" s="132">
        <f>R184+R186+R206+R211+R219+R252+R266+R305+R309+R326+R343+R361+R364</f>
        <v>39.729917070000006</v>
      </c>
      <c r="S183" s="131"/>
      <c r="T183" s="133">
        <f>T184+T186+T206+T211+T219+T252+T266+T305+T309+T326+T343+T361+T364</f>
        <v>29.6327648</v>
      </c>
      <c r="AR183" s="126" t="s">
        <v>87</v>
      </c>
      <c r="AT183" s="134" t="s">
        <v>76</v>
      </c>
      <c r="AU183" s="134" t="s">
        <v>77</v>
      </c>
      <c r="AY183" s="126" t="s">
        <v>136</v>
      </c>
      <c r="BK183" s="135">
        <f>BK184+BK186+BK206+BK211+BK219+BK252+BK266+BK305+BK309+BK326+BK343+BK361+BK364</f>
        <v>0</v>
      </c>
    </row>
    <row r="184" spans="2:63" s="12" customFormat="1" ht="22.9" customHeight="1">
      <c r="B184" s="125"/>
      <c r="D184" s="126" t="s">
        <v>76</v>
      </c>
      <c r="E184" s="136" t="s">
        <v>261</v>
      </c>
      <c r="F184" s="136" t="s">
        <v>262</v>
      </c>
      <c r="I184" s="128"/>
      <c r="J184" s="137">
        <f>BK184</f>
        <v>0</v>
      </c>
      <c r="L184" s="125"/>
      <c r="M184" s="130"/>
      <c r="N184" s="131"/>
      <c r="O184" s="131"/>
      <c r="P184" s="132">
        <f>P185</f>
        <v>0</v>
      </c>
      <c r="Q184" s="131"/>
      <c r="R184" s="132">
        <f>R185</f>
        <v>0</v>
      </c>
      <c r="S184" s="131"/>
      <c r="T184" s="133">
        <f>T185</f>
        <v>8.32423</v>
      </c>
      <c r="AR184" s="126" t="s">
        <v>87</v>
      </c>
      <c r="AT184" s="134" t="s">
        <v>76</v>
      </c>
      <c r="AU184" s="134" t="s">
        <v>85</v>
      </c>
      <c r="AY184" s="126" t="s">
        <v>136</v>
      </c>
      <c r="BK184" s="135">
        <f>BK185</f>
        <v>0</v>
      </c>
    </row>
    <row r="185" spans="1:65" s="2" customFormat="1" ht="24.2" customHeight="1">
      <c r="A185" s="31"/>
      <c r="B185" s="138"/>
      <c r="C185" s="139" t="s">
        <v>263</v>
      </c>
      <c r="D185" s="139" t="s">
        <v>139</v>
      </c>
      <c r="E185" s="140" t="s">
        <v>264</v>
      </c>
      <c r="F185" s="141" t="s">
        <v>265</v>
      </c>
      <c r="G185" s="142" t="s">
        <v>142</v>
      </c>
      <c r="H185" s="143">
        <v>2030.3</v>
      </c>
      <c r="I185" s="144"/>
      <c r="J185" s="145">
        <f>ROUND(I185*H185,2)</f>
        <v>0</v>
      </c>
      <c r="K185" s="141" t="s">
        <v>143</v>
      </c>
      <c r="L185" s="32"/>
      <c r="M185" s="146" t="s">
        <v>1</v>
      </c>
      <c r="N185" s="147" t="s">
        <v>42</v>
      </c>
      <c r="O185" s="57"/>
      <c r="P185" s="148">
        <f>O185*H185</f>
        <v>0</v>
      </c>
      <c r="Q185" s="148">
        <v>0</v>
      </c>
      <c r="R185" s="148">
        <f>Q185*H185</f>
        <v>0</v>
      </c>
      <c r="S185" s="148">
        <v>0.0041</v>
      </c>
      <c r="T185" s="149">
        <f>S185*H185</f>
        <v>8.32423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50" t="s">
        <v>211</v>
      </c>
      <c r="AT185" s="150" t="s">
        <v>139</v>
      </c>
      <c r="AU185" s="150" t="s">
        <v>87</v>
      </c>
      <c r="AY185" s="16" t="s">
        <v>136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6" t="s">
        <v>85</v>
      </c>
      <c r="BK185" s="151">
        <f>ROUND(I185*H185,2)</f>
        <v>0</v>
      </c>
      <c r="BL185" s="16" t="s">
        <v>211</v>
      </c>
      <c r="BM185" s="150" t="s">
        <v>266</v>
      </c>
    </row>
    <row r="186" spans="2:63" s="12" customFormat="1" ht="22.9" customHeight="1">
      <c r="B186" s="125"/>
      <c r="D186" s="126" t="s">
        <v>76</v>
      </c>
      <c r="E186" s="136" t="s">
        <v>267</v>
      </c>
      <c r="F186" s="136" t="s">
        <v>268</v>
      </c>
      <c r="I186" s="128"/>
      <c r="J186" s="137">
        <f>BK186</f>
        <v>0</v>
      </c>
      <c r="L186" s="125"/>
      <c r="M186" s="130"/>
      <c r="N186" s="131"/>
      <c r="O186" s="131"/>
      <c r="P186" s="132">
        <f>SUM(P187:P205)</f>
        <v>0</v>
      </c>
      <c r="Q186" s="131"/>
      <c r="R186" s="132">
        <f>SUM(R187:R205)</f>
        <v>2.8899937299999996</v>
      </c>
      <c r="S186" s="131"/>
      <c r="T186" s="133">
        <f>SUM(T187:T205)</f>
        <v>0</v>
      </c>
      <c r="AR186" s="126" t="s">
        <v>87</v>
      </c>
      <c r="AT186" s="134" t="s">
        <v>76</v>
      </c>
      <c r="AU186" s="134" t="s">
        <v>85</v>
      </c>
      <c r="AY186" s="126" t="s">
        <v>136</v>
      </c>
      <c r="BK186" s="135">
        <f>SUM(BK187:BK205)</f>
        <v>0</v>
      </c>
    </row>
    <row r="187" spans="1:65" s="2" customFormat="1" ht="24.2" customHeight="1">
      <c r="A187" s="31"/>
      <c r="B187" s="138"/>
      <c r="C187" s="139" t="s">
        <v>269</v>
      </c>
      <c r="D187" s="139" t="s">
        <v>139</v>
      </c>
      <c r="E187" s="140" t="s">
        <v>270</v>
      </c>
      <c r="F187" s="141" t="s">
        <v>271</v>
      </c>
      <c r="G187" s="142" t="s">
        <v>142</v>
      </c>
      <c r="H187" s="143">
        <v>20.14</v>
      </c>
      <c r="I187" s="144"/>
      <c r="J187" s="145">
        <f>ROUND(I187*H187,2)</f>
        <v>0</v>
      </c>
      <c r="K187" s="141" t="s">
        <v>143</v>
      </c>
      <c r="L187" s="32"/>
      <c r="M187" s="146" t="s">
        <v>1</v>
      </c>
      <c r="N187" s="147" t="s">
        <v>42</v>
      </c>
      <c r="O187" s="57"/>
      <c r="P187" s="148">
        <f>O187*H187</f>
        <v>0</v>
      </c>
      <c r="Q187" s="148">
        <v>0.0001</v>
      </c>
      <c r="R187" s="148">
        <f>Q187*H187</f>
        <v>0.002014</v>
      </c>
      <c r="S187" s="148">
        <v>0</v>
      </c>
      <c r="T187" s="149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50" t="s">
        <v>211</v>
      </c>
      <c r="AT187" s="150" t="s">
        <v>139</v>
      </c>
      <c r="AU187" s="150" t="s">
        <v>87</v>
      </c>
      <c r="AY187" s="16" t="s">
        <v>136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6" t="s">
        <v>85</v>
      </c>
      <c r="BK187" s="151">
        <f>ROUND(I187*H187,2)</f>
        <v>0</v>
      </c>
      <c r="BL187" s="16" t="s">
        <v>211</v>
      </c>
      <c r="BM187" s="150" t="s">
        <v>272</v>
      </c>
    </row>
    <row r="188" spans="2:51" s="13" customFormat="1" ht="12">
      <c r="B188" s="152"/>
      <c r="D188" s="153" t="s">
        <v>146</v>
      </c>
      <c r="E188" s="154" t="s">
        <v>1</v>
      </c>
      <c r="F188" s="155" t="s">
        <v>273</v>
      </c>
      <c r="H188" s="156">
        <v>20.14</v>
      </c>
      <c r="I188" s="157"/>
      <c r="L188" s="152"/>
      <c r="M188" s="158"/>
      <c r="N188" s="159"/>
      <c r="O188" s="159"/>
      <c r="P188" s="159"/>
      <c r="Q188" s="159"/>
      <c r="R188" s="159"/>
      <c r="S188" s="159"/>
      <c r="T188" s="160"/>
      <c r="AT188" s="154" t="s">
        <v>146</v>
      </c>
      <c r="AU188" s="154" t="s">
        <v>87</v>
      </c>
      <c r="AV188" s="13" t="s">
        <v>87</v>
      </c>
      <c r="AW188" s="13" t="s">
        <v>32</v>
      </c>
      <c r="AX188" s="13" t="s">
        <v>85</v>
      </c>
      <c r="AY188" s="154" t="s">
        <v>136</v>
      </c>
    </row>
    <row r="189" spans="1:65" s="2" customFormat="1" ht="24.2" customHeight="1">
      <c r="A189" s="31"/>
      <c r="B189" s="138"/>
      <c r="C189" s="161" t="s">
        <v>274</v>
      </c>
      <c r="D189" s="161" t="s">
        <v>157</v>
      </c>
      <c r="E189" s="162" t="s">
        <v>275</v>
      </c>
      <c r="F189" s="163" t="s">
        <v>276</v>
      </c>
      <c r="G189" s="164" t="s">
        <v>142</v>
      </c>
      <c r="H189" s="165">
        <v>21.147</v>
      </c>
      <c r="I189" s="166"/>
      <c r="J189" s="167">
        <f>ROUND(I189*H189,2)</f>
        <v>0</v>
      </c>
      <c r="K189" s="163" t="s">
        <v>143</v>
      </c>
      <c r="L189" s="168"/>
      <c r="M189" s="169" t="s">
        <v>1</v>
      </c>
      <c r="N189" s="170" t="s">
        <v>42</v>
      </c>
      <c r="O189" s="57"/>
      <c r="P189" s="148">
        <f>O189*H189</f>
        <v>0</v>
      </c>
      <c r="Q189" s="148">
        <v>0.0048</v>
      </c>
      <c r="R189" s="148">
        <f>Q189*H189</f>
        <v>0.10150559999999999</v>
      </c>
      <c r="S189" s="148">
        <v>0</v>
      </c>
      <c r="T189" s="149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50" t="s">
        <v>277</v>
      </c>
      <c r="AT189" s="150" t="s">
        <v>157</v>
      </c>
      <c r="AU189" s="150" t="s">
        <v>87</v>
      </c>
      <c r="AY189" s="16" t="s">
        <v>136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6" t="s">
        <v>85</v>
      </c>
      <c r="BK189" s="151">
        <f>ROUND(I189*H189,2)</f>
        <v>0</v>
      </c>
      <c r="BL189" s="16" t="s">
        <v>211</v>
      </c>
      <c r="BM189" s="150" t="s">
        <v>278</v>
      </c>
    </row>
    <row r="190" spans="2:51" s="13" customFormat="1" ht="12">
      <c r="B190" s="152"/>
      <c r="D190" s="153" t="s">
        <v>146</v>
      </c>
      <c r="F190" s="155" t="s">
        <v>279</v>
      </c>
      <c r="H190" s="156">
        <v>21.147</v>
      </c>
      <c r="I190" s="157"/>
      <c r="L190" s="152"/>
      <c r="M190" s="158"/>
      <c r="N190" s="159"/>
      <c r="O190" s="159"/>
      <c r="P190" s="159"/>
      <c r="Q190" s="159"/>
      <c r="R190" s="159"/>
      <c r="S190" s="159"/>
      <c r="T190" s="160"/>
      <c r="AT190" s="154" t="s">
        <v>146</v>
      </c>
      <c r="AU190" s="154" t="s">
        <v>87</v>
      </c>
      <c r="AV190" s="13" t="s">
        <v>87</v>
      </c>
      <c r="AW190" s="13" t="s">
        <v>3</v>
      </c>
      <c r="AX190" s="13" t="s">
        <v>85</v>
      </c>
      <c r="AY190" s="154" t="s">
        <v>136</v>
      </c>
    </row>
    <row r="191" spans="1:65" s="2" customFormat="1" ht="24.2" customHeight="1">
      <c r="A191" s="31"/>
      <c r="B191" s="138"/>
      <c r="C191" s="139" t="s">
        <v>280</v>
      </c>
      <c r="D191" s="139" t="s">
        <v>139</v>
      </c>
      <c r="E191" s="140" t="s">
        <v>281</v>
      </c>
      <c r="F191" s="141" t="s">
        <v>282</v>
      </c>
      <c r="G191" s="142" t="s">
        <v>142</v>
      </c>
      <c r="H191" s="143">
        <v>530.004</v>
      </c>
      <c r="I191" s="144"/>
      <c r="J191" s="145">
        <f>ROUND(I191*H191,2)</f>
        <v>0</v>
      </c>
      <c r="K191" s="141" t="s">
        <v>143</v>
      </c>
      <c r="L191" s="32"/>
      <c r="M191" s="146" t="s">
        <v>1</v>
      </c>
      <c r="N191" s="147" t="s">
        <v>42</v>
      </c>
      <c r="O191" s="57"/>
      <c r="P191" s="148">
        <f>O191*H191</f>
        <v>0</v>
      </c>
      <c r="Q191" s="148">
        <v>0</v>
      </c>
      <c r="R191" s="148">
        <f>Q191*H191</f>
        <v>0</v>
      </c>
      <c r="S191" s="148">
        <v>0</v>
      </c>
      <c r="T191" s="149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50" t="s">
        <v>211</v>
      </c>
      <c r="AT191" s="150" t="s">
        <v>139</v>
      </c>
      <c r="AU191" s="150" t="s">
        <v>87</v>
      </c>
      <c r="AY191" s="16" t="s">
        <v>136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6" t="s">
        <v>85</v>
      </c>
      <c r="BK191" s="151">
        <f>ROUND(I191*H191,2)</f>
        <v>0</v>
      </c>
      <c r="BL191" s="16" t="s">
        <v>211</v>
      </c>
      <c r="BM191" s="150" t="s">
        <v>283</v>
      </c>
    </row>
    <row r="192" spans="2:51" s="13" customFormat="1" ht="12">
      <c r="B192" s="152"/>
      <c r="D192" s="153" t="s">
        <v>146</v>
      </c>
      <c r="E192" s="154" t="s">
        <v>1</v>
      </c>
      <c r="F192" s="155" t="s">
        <v>284</v>
      </c>
      <c r="H192" s="156">
        <v>196.42</v>
      </c>
      <c r="I192" s="157"/>
      <c r="L192" s="152"/>
      <c r="M192" s="158"/>
      <c r="N192" s="159"/>
      <c r="O192" s="159"/>
      <c r="P192" s="159"/>
      <c r="Q192" s="159"/>
      <c r="R192" s="159"/>
      <c r="S192" s="159"/>
      <c r="T192" s="160"/>
      <c r="AT192" s="154" t="s">
        <v>146</v>
      </c>
      <c r="AU192" s="154" t="s">
        <v>87</v>
      </c>
      <c r="AV192" s="13" t="s">
        <v>87</v>
      </c>
      <c r="AW192" s="13" t="s">
        <v>32</v>
      </c>
      <c r="AX192" s="13" t="s">
        <v>77</v>
      </c>
      <c r="AY192" s="154" t="s">
        <v>136</v>
      </c>
    </row>
    <row r="193" spans="2:51" s="13" customFormat="1" ht="22.5">
      <c r="B193" s="152"/>
      <c r="D193" s="153" t="s">
        <v>146</v>
      </c>
      <c r="E193" s="154" t="s">
        <v>1</v>
      </c>
      <c r="F193" s="155" t="s">
        <v>285</v>
      </c>
      <c r="H193" s="156">
        <v>152.918</v>
      </c>
      <c r="I193" s="157"/>
      <c r="L193" s="152"/>
      <c r="M193" s="158"/>
      <c r="N193" s="159"/>
      <c r="O193" s="159"/>
      <c r="P193" s="159"/>
      <c r="Q193" s="159"/>
      <c r="R193" s="159"/>
      <c r="S193" s="159"/>
      <c r="T193" s="160"/>
      <c r="AT193" s="154" t="s">
        <v>146</v>
      </c>
      <c r="AU193" s="154" t="s">
        <v>87</v>
      </c>
      <c r="AV193" s="13" t="s">
        <v>87</v>
      </c>
      <c r="AW193" s="13" t="s">
        <v>32</v>
      </c>
      <c r="AX193" s="13" t="s">
        <v>77</v>
      </c>
      <c r="AY193" s="154" t="s">
        <v>136</v>
      </c>
    </row>
    <row r="194" spans="2:51" s="13" customFormat="1" ht="12">
      <c r="B194" s="152"/>
      <c r="D194" s="153" t="s">
        <v>146</v>
      </c>
      <c r="E194" s="154" t="s">
        <v>1</v>
      </c>
      <c r="F194" s="155" t="s">
        <v>286</v>
      </c>
      <c r="H194" s="156">
        <v>180.666</v>
      </c>
      <c r="I194" s="157"/>
      <c r="L194" s="152"/>
      <c r="M194" s="158"/>
      <c r="N194" s="159"/>
      <c r="O194" s="159"/>
      <c r="P194" s="159"/>
      <c r="Q194" s="159"/>
      <c r="R194" s="159"/>
      <c r="S194" s="159"/>
      <c r="T194" s="160"/>
      <c r="AT194" s="154" t="s">
        <v>146</v>
      </c>
      <c r="AU194" s="154" t="s">
        <v>87</v>
      </c>
      <c r="AV194" s="13" t="s">
        <v>87</v>
      </c>
      <c r="AW194" s="13" t="s">
        <v>32</v>
      </c>
      <c r="AX194" s="13" t="s">
        <v>77</v>
      </c>
      <c r="AY194" s="154" t="s">
        <v>136</v>
      </c>
    </row>
    <row r="195" spans="2:51" s="14" customFormat="1" ht="12">
      <c r="B195" s="175"/>
      <c r="D195" s="153" t="s">
        <v>146</v>
      </c>
      <c r="E195" s="176" t="s">
        <v>1</v>
      </c>
      <c r="F195" s="177" t="s">
        <v>287</v>
      </c>
      <c r="H195" s="178">
        <v>530.0039999999999</v>
      </c>
      <c r="I195" s="179"/>
      <c r="L195" s="175"/>
      <c r="M195" s="180"/>
      <c r="N195" s="181"/>
      <c r="O195" s="181"/>
      <c r="P195" s="181"/>
      <c r="Q195" s="181"/>
      <c r="R195" s="181"/>
      <c r="S195" s="181"/>
      <c r="T195" s="182"/>
      <c r="AT195" s="176" t="s">
        <v>146</v>
      </c>
      <c r="AU195" s="176" t="s">
        <v>87</v>
      </c>
      <c r="AV195" s="14" t="s">
        <v>144</v>
      </c>
      <c r="AW195" s="14" t="s">
        <v>32</v>
      </c>
      <c r="AX195" s="14" t="s">
        <v>85</v>
      </c>
      <c r="AY195" s="176" t="s">
        <v>136</v>
      </c>
    </row>
    <row r="196" spans="1:65" s="2" customFormat="1" ht="24.2" customHeight="1">
      <c r="A196" s="31"/>
      <c r="B196" s="138"/>
      <c r="C196" s="161" t="s">
        <v>288</v>
      </c>
      <c r="D196" s="161" t="s">
        <v>157</v>
      </c>
      <c r="E196" s="162" t="s">
        <v>275</v>
      </c>
      <c r="F196" s="163" t="s">
        <v>276</v>
      </c>
      <c r="G196" s="164" t="s">
        <v>142</v>
      </c>
      <c r="H196" s="165">
        <v>556.504</v>
      </c>
      <c r="I196" s="166"/>
      <c r="J196" s="167">
        <f>ROUND(I196*H196,2)</f>
        <v>0</v>
      </c>
      <c r="K196" s="163" t="s">
        <v>143</v>
      </c>
      <c r="L196" s="168"/>
      <c r="M196" s="169" t="s">
        <v>1</v>
      </c>
      <c r="N196" s="170" t="s">
        <v>42</v>
      </c>
      <c r="O196" s="57"/>
      <c r="P196" s="148">
        <f>O196*H196</f>
        <v>0</v>
      </c>
      <c r="Q196" s="148">
        <v>0.0048</v>
      </c>
      <c r="R196" s="148">
        <f>Q196*H196</f>
        <v>2.6712192</v>
      </c>
      <c r="S196" s="148">
        <v>0</v>
      </c>
      <c r="T196" s="149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50" t="s">
        <v>277</v>
      </c>
      <c r="AT196" s="150" t="s">
        <v>157</v>
      </c>
      <c r="AU196" s="150" t="s">
        <v>87</v>
      </c>
      <c r="AY196" s="16" t="s">
        <v>136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6" t="s">
        <v>85</v>
      </c>
      <c r="BK196" s="151">
        <f>ROUND(I196*H196,2)</f>
        <v>0</v>
      </c>
      <c r="BL196" s="16" t="s">
        <v>211</v>
      </c>
      <c r="BM196" s="150" t="s">
        <v>289</v>
      </c>
    </row>
    <row r="197" spans="2:51" s="13" customFormat="1" ht="12">
      <c r="B197" s="152"/>
      <c r="D197" s="153" t="s">
        <v>146</v>
      </c>
      <c r="F197" s="155" t="s">
        <v>290</v>
      </c>
      <c r="H197" s="156">
        <v>556.504</v>
      </c>
      <c r="I197" s="157"/>
      <c r="L197" s="152"/>
      <c r="M197" s="158"/>
      <c r="N197" s="159"/>
      <c r="O197" s="159"/>
      <c r="P197" s="159"/>
      <c r="Q197" s="159"/>
      <c r="R197" s="159"/>
      <c r="S197" s="159"/>
      <c r="T197" s="160"/>
      <c r="AT197" s="154" t="s">
        <v>146</v>
      </c>
      <c r="AU197" s="154" t="s">
        <v>87</v>
      </c>
      <c r="AV197" s="13" t="s">
        <v>87</v>
      </c>
      <c r="AW197" s="13" t="s">
        <v>3</v>
      </c>
      <c r="AX197" s="13" t="s">
        <v>85</v>
      </c>
      <c r="AY197" s="154" t="s">
        <v>136</v>
      </c>
    </row>
    <row r="198" spans="1:65" s="2" customFormat="1" ht="24.2" customHeight="1">
      <c r="A198" s="31"/>
      <c r="B198" s="138"/>
      <c r="C198" s="139" t="s">
        <v>291</v>
      </c>
      <c r="D198" s="139" t="s">
        <v>139</v>
      </c>
      <c r="E198" s="140" t="s">
        <v>292</v>
      </c>
      <c r="F198" s="141" t="s">
        <v>293</v>
      </c>
      <c r="G198" s="142" t="s">
        <v>142</v>
      </c>
      <c r="H198" s="143">
        <v>550.143</v>
      </c>
      <c r="I198" s="144"/>
      <c r="J198" s="145">
        <f>ROUND(I198*H198,2)</f>
        <v>0</v>
      </c>
      <c r="K198" s="141" t="s">
        <v>143</v>
      </c>
      <c r="L198" s="32"/>
      <c r="M198" s="146" t="s">
        <v>1</v>
      </c>
      <c r="N198" s="147" t="s">
        <v>42</v>
      </c>
      <c r="O198" s="57"/>
      <c r="P198" s="148">
        <f>O198*H198</f>
        <v>0</v>
      </c>
      <c r="Q198" s="148">
        <v>1E-05</v>
      </c>
      <c r="R198" s="148">
        <f>Q198*H198</f>
        <v>0.005501430000000001</v>
      </c>
      <c r="S198" s="148">
        <v>0</v>
      </c>
      <c r="T198" s="149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50" t="s">
        <v>211</v>
      </c>
      <c r="AT198" s="150" t="s">
        <v>139</v>
      </c>
      <c r="AU198" s="150" t="s">
        <v>87</v>
      </c>
      <c r="AY198" s="16" t="s">
        <v>136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6" t="s">
        <v>85</v>
      </c>
      <c r="BK198" s="151">
        <f>ROUND(I198*H198,2)</f>
        <v>0</v>
      </c>
      <c r="BL198" s="16" t="s">
        <v>211</v>
      </c>
      <c r="BM198" s="150" t="s">
        <v>294</v>
      </c>
    </row>
    <row r="199" spans="2:51" s="13" customFormat="1" ht="12">
      <c r="B199" s="152"/>
      <c r="D199" s="153" t="s">
        <v>146</v>
      </c>
      <c r="E199" s="154" t="s">
        <v>1</v>
      </c>
      <c r="F199" s="155" t="s">
        <v>284</v>
      </c>
      <c r="H199" s="156">
        <v>196.42</v>
      </c>
      <c r="I199" s="157"/>
      <c r="L199" s="152"/>
      <c r="M199" s="158"/>
      <c r="N199" s="159"/>
      <c r="O199" s="159"/>
      <c r="P199" s="159"/>
      <c r="Q199" s="159"/>
      <c r="R199" s="159"/>
      <c r="S199" s="159"/>
      <c r="T199" s="160"/>
      <c r="AT199" s="154" t="s">
        <v>146</v>
      </c>
      <c r="AU199" s="154" t="s">
        <v>87</v>
      </c>
      <c r="AV199" s="13" t="s">
        <v>87</v>
      </c>
      <c r="AW199" s="13" t="s">
        <v>32</v>
      </c>
      <c r="AX199" s="13" t="s">
        <v>77</v>
      </c>
      <c r="AY199" s="154" t="s">
        <v>136</v>
      </c>
    </row>
    <row r="200" spans="2:51" s="13" customFormat="1" ht="22.5">
      <c r="B200" s="152"/>
      <c r="D200" s="153" t="s">
        <v>146</v>
      </c>
      <c r="E200" s="154" t="s">
        <v>1</v>
      </c>
      <c r="F200" s="155" t="s">
        <v>295</v>
      </c>
      <c r="H200" s="156">
        <v>173.057</v>
      </c>
      <c r="I200" s="157"/>
      <c r="L200" s="152"/>
      <c r="M200" s="158"/>
      <c r="N200" s="159"/>
      <c r="O200" s="159"/>
      <c r="P200" s="159"/>
      <c r="Q200" s="159"/>
      <c r="R200" s="159"/>
      <c r="S200" s="159"/>
      <c r="T200" s="160"/>
      <c r="AT200" s="154" t="s">
        <v>146</v>
      </c>
      <c r="AU200" s="154" t="s">
        <v>87</v>
      </c>
      <c r="AV200" s="13" t="s">
        <v>87</v>
      </c>
      <c r="AW200" s="13" t="s">
        <v>32</v>
      </c>
      <c r="AX200" s="13" t="s">
        <v>77</v>
      </c>
      <c r="AY200" s="154" t="s">
        <v>136</v>
      </c>
    </row>
    <row r="201" spans="2:51" s="13" customFormat="1" ht="12">
      <c r="B201" s="152"/>
      <c r="D201" s="153" t="s">
        <v>146</v>
      </c>
      <c r="E201" s="154" t="s">
        <v>1</v>
      </c>
      <c r="F201" s="155" t="s">
        <v>286</v>
      </c>
      <c r="H201" s="156">
        <v>180.666</v>
      </c>
      <c r="I201" s="157"/>
      <c r="L201" s="152"/>
      <c r="M201" s="158"/>
      <c r="N201" s="159"/>
      <c r="O201" s="159"/>
      <c r="P201" s="159"/>
      <c r="Q201" s="159"/>
      <c r="R201" s="159"/>
      <c r="S201" s="159"/>
      <c r="T201" s="160"/>
      <c r="AT201" s="154" t="s">
        <v>146</v>
      </c>
      <c r="AU201" s="154" t="s">
        <v>87</v>
      </c>
      <c r="AV201" s="13" t="s">
        <v>87</v>
      </c>
      <c r="AW201" s="13" t="s">
        <v>32</v>
      </c>
      <c r="AX201" s="13" t="s">
        <v>77</v>
      </c>
      <c r="AY201" s="154" t="s">
        <v>136</v>
      </c>
    </row>
    <row r="202" spans="2:51" s="14" customFormat="1" ht="12">
      <c r="B202" s="175"/>
      <c r="D202" s="153" t="s">
        <v>146</v>
      </c>
      <c r="E202" s="176" t="s">
        <v>1</v>
      </c>
      <c r="F202" s="177" t="s">
        <v>287</v>
      </c>
      <c r="H202" s="178">
        <v>550.143</v>
      </c>
      <c r="I202" s="179"/>
      <c r="L202" s="175"/>
      <c r="M202" s="180"/>
      <c r="N202" s="181"/>
      <c r="O202" s="181"/>
      <c r="P202" s="181"/>
      <c r="Q202" s="181"/>
      <c r="R202" s="181"/>
      <c r="S202" s="181"/>
      <c r="T202" s="182"/>
      <c r="AT202" s="176" t="s">
        <v>146</v>
      </c>
      <c r="AU202" s="176" t="s">
        <v>87</v>
      </c>
      <c r="AV202" s="14" t="s">
        <v>144</v>
      </c>
      <c r="AW202" s="14" t="s">
        <v>32</v>
      </c>
      <c r="AX202" s="14" t="s">
        <v>85</v>
      </c>
      <c r="AY202" s="176" t="s">
        <v>136</v>
      </c>
    </row>
    <row r="203" spans="1:65" s="2" customFormat="1" ht="24.2" customHeight="1">
      <c r="A203" s="31"/>
      <c r="B203" s="138"/>
      <c r="C203" s="161" t="s">
        <v>277</v>
      </c>
      <c r="D203" s="161" t="s">
        <v>157</v>
      </c>
      <c r="E203" s="162" t="s">
        <v>296</v>
      </c>
      <c r="F203" s="163" t="s">
        <v>297</v>
      </c>
      <c r="G203" s="164" t="s">
        <v>142</v>
      </c>
      <c r="H203" s="165">
        <v>577.65</v>
      </c>
      <c r="I203" s="166"/>
      <c r="J203" s="167">
        <f>ROUND(I203*H203,2)</f>
        <v>0</v>
      </c>
      <c r="K203" s="163" t="s">
        <v>143</v>
      </c>
      <c r="L203" s="168"/>
      <c r="M203" s="169" t="s">
        <v>1</v>
      </c>
      <c r="N203" s="170" t="s">
        <v>42</v>
      </c>
      <c r="O203" s="57"/>
      <c r="P203" s="148">
        <f>O203*H203</f>
        <v>0</v>
      </c>
      <c r="Q203" s="148">
        <v>0.00019</v>
      </c>
      <c r="R203" s="148">
        <f>Q203*H203</f>
        <v>0.1097535</v>
      </c>
      <c r="S203" s="148">
        <v>0</v>
      </c>
      <c r="T203" s="149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50" t="s">
        <v>277</v>
      </c>
      <c r="AT203" s="150" t="s">
        <v>157</v>
      </c>
      <c r="AU203" s="150" t="s">
        <v>87</v>
      </c>
      <c r="AY203" s="16" t="s">
        <v>136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6" t="s">
        <v>85</v>
      </c>
      <c r="BK203" s="151">
        <f>ROUND(I203*H203,2)</f>
        <v>0</v>
      </c>
      <c r="BL203" s="16" t="s">
        <v>211</v>
      </c>
      <c r="BM203" s="150" t="s">
        <v>298</v>
      </c>
    </row>
    <row r="204" spans="2:51" s="13" customFormat="1" ht="12">
      <c r="B204" s="152"/>
      <c r="D204" s="153" t="s">
        <v>146</v>
      </c>
      <c r="F204" s="155" t="s">
        <v>299</v>
      </c>
      <c r="H204" s="156">
        <v>577.65</v>
      </c>
      <c r="I204" s="157"/>
      <c r="L204" s="152"/>
      <c r="M204" s="158"/>
      <c r="N204" s="159"/>
      <c r="O204" s="159"/>
      <c r="P204" s="159"/>
      <c r="Q204" s="159"/>
      <c r="R204" s="159"/>
      <c r="S204" s="159"/>
      <c r="T204" s="160"/>
      <c r="AT204" s="154" t="s">
        <v>146</v>
      </c>
      <c r="AU204" s="154" t="s">
        <v>87</v>
      </c>
      <c r="AV204" s="13" t="s">
        <v>87</v>
      </c>
      <c r="AW204" s="13" t="s">
        <v>3</v>
      </c>
      <c r="AX204" s="13" t="s">
        <v>85</v>
      </c>
      <c r="AY204" s="154" t="s">
        <v>136</v>
      </c>
    </row>
    <row r="205" spans="1:65" s="2" customFormat="1" ht="24.2" customHeight="1">
      <c r="A205" s="31"/>
      <c r="B205" s="138"/>
      <c r="C205" s="139" t="s">
        <v>300</v>
      </c>
      <c r="D205" s="139" t="s">
        <v>139</v>
      </c>
      <c r="E205" s="140" t="s">
        <v>301</v>
      </c>
      <c r="F205" s="141" t="s">
        <v>302</v>
      </c>
      <c r="G205" s="142" t="s">
        <v>238</v>
      </c>
      <c r="H205" s="143">
        <v>2.89</v>
      </c>
      <c r="I205" s="144"/>
      <c r="J205" s="145">
        <f>ROUND(I205*H205,2)</f>
        <v>0</v>
      </c>
      <c r="K205" s="141" t="s">
        <v>143</v>
      </c>
      <c r="L205" s="32"/>
      <c r="M205" s="146" t="s">
        <v>1</v>
      </c>
      <c r="N205" s="147" t="s">
        <v>42</v>
      </c>
      <c r="O205" s="57"/>
      <c r="P205" s="148">
        <f>O205*H205</f>
        <v>0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50" t="s">
        <v>211</v>
      </c>
      <c r="AT205" s="150" t="s">
        <v>139</v>
      </c>
      <c r="AU205" s="150" t="s">
        <v>87</v>
      </c>
      <c r="AY205" s="16" t="s">
        <v>136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6" t="s">
        <v>85</v>
      </c>
      <c r="BK205" s="151">
        <f>ROUND(I205*H205,2)</f>
        <v>0</v>
      </c>
      <c r="BL205" s="16" t="s">
        <v>211</v>
      </c>
      <c r="BM205" s="150" t="s">
        <v>303</v>
      </c>
    </row>
    <row r="206" spans="2:63" s="12" customFormat="1" ht="22.9" customHeight="1">
      <c r="B206" s="125"/>
      <c r="D206" s="126" t="s">
        <v>76</v>
      </c>
      <c r="E206" s="136" t="s">
        <v>304</v>
      </c>
      <c r="F206" s="136" t="s">
        <v>305</v>
      </c>
      <c r="I206" s="128"/>
      <c r="J206" s="137">
        <f>BK206</f>
        <v>0</v>
      </c>
      <c r="L206" s="125"/>
      <c r="M206" s="130"/>
      <c r="N206" s="131"/>
      <c r="O206" s="131"/>
      <c r="P206" s="132">
        <f>SUM(P207:P210)</f>
        <v>0</v>
      </c>
      <c r="Q206" s="131"/>
      <c r="R206" s="132">
        <f>SUM(R207:R210)</f>
        <v>0.02045</v>
      </c>
      <c r="S206" s="131"/>
      <c r="T206" s="133">
        <f>SUM(T207:T210)</f>
        <v>0</v>
      </c>
      <c r="AR206" s="126" t="s">
        <v>87</v>
      </c>
      <c r="AT206" s="134" t="s">
        <v>76</v>
      </c>
      <c r="AU206" s="134" t="s">
        <v>85</v>
      </c>
      <c r="AY206" s="126" t="s">
        <v>136</v>
      </c>
      <c r="BK206" s="135">
        <f>SUM(BK207:BK210)</f>
        <v>0</v>
      </c>
    </row>
    <row r="207" spans="1:65" s="2" customFormat="1" ht="16.5" customHeight="1">
      <c r="A207" s="31"/>
      <c r="B207" s="138"/>
      <c r="C207" s="139" t="s">
        <v>306</v>
      </c>
      <c r="D207" s="139" t="s">
        <v>139</v>
      </c>
      <c r="E207" s="140" t="s">
        <v>307</v>
      </c>
      <c r="F207" s="141" t="s">
        <v>308</v>
      </c>
      <c r="G207" s="142" t="s">
        <v>309</v>
      </c>
      <c r="H207" s="143">
        <v>10</v>
      </c>
      <c r="I207" s="144"/>
      <c r="J207" s="145">
        <f>ROUND(I207*H207,2)</f>
        <v>0</v>
      </c>
      <c r="K207" s="141" t="s">
        <v>143</v>
      </c>
      <c r="L207" s="32"/>
      <c r="M207" s="146" t="s">
        <v>1</v>
      </c>
      <c r="N207" s="147" t="s">
        <v>42</v>
      </c>
      <c r="O207" s="57"/>
      <c r="P207" s="148">
        <f>O207*H207</f>
        <v>0</v>
      </c>
      <c r="Q207" s="148">
        <v>0.0019</v>
      </c>
      <c r="R207" s="148">
        <f>Q207*H207</f>
        <v>0.019</v>
      </c>
      <c r="S207" s="148">
        <v>0</v>
      </c>
      <c r="T207" s="149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50" t="s">
        <v>211</v>
      </c>
      <c r="AT207" s="150" t="s">
        <v>139</v>
      </c>
      <c r="AU207" s="150" t="s">
        <v>87</v>
      </c>
      <c r="AY207" s="16" t="s">
        <v>136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6" t="s">
        <v>85</v>
      </c>
      <c r="BK207" s="151">
        <f>ROUND(I207*H207,2)</f>
        <v>0</v>
      </c>
      <c r="BL207" s="16" t="s">
        <v>211</v>
      </c>
      <c r="BM207" s="150" t="s">
        <v>310</v>
      </c>
    </row>
    <row r="208" spans="2:51" s="13" customFormat="1" ht="12">
      <c r="B208" s="152"/>
      <c r="D208" s="153" t="s">
        <v>146</v>
      </c>
      <c r="E208" s="154" t="s">
        <v>1</v>
      </c>
      <c r="F208" s="155" t="s">
        <v>311</v>
      </c>
      <c r="H208" s="156">
        <v>10</v>
      </c>
      <c r="I208" s="157"/>
      <c r="L208" s="152"/>
      <c r="M208" s="158"/>
      <c r="N208" s="159"/>
      <c r="O208" s="159"/>
      <c r="P208" s="159"/>
      <c r="Q208" s="159"/>
      <c r="R208" s="159"/>
      <c r="S208" s="159"/>
      <c r="T208" s="160"/>
      <c r="AT208" s="154" t="s">
        <v>146</v>
      </c>
      <c r="AU208" s="154" t="s">
        <v>87</v>
      </c>
      <c r="AV208" s="13" t="s">
        <v>87</v>
      </c>
      <c r="AW208" s="13" t="s">
        <v>32</v>
      </c>
      <c r="AX208" s="13" t="s">
        <v>85</v>
      </c>
      <c r="AY208" s="154" t="s">
        <v>136</v>
      </c>
    </row>
    <row r="209" spans="1:65" s="2" customFormat="1" ht="16.5" customHeight="1">
      <c r="A209" s="31"/>
      <c r="B209" s="138"/>
      <c r="C209" s="139" t="s">
        <v>312</v>
      </c>
      <c r="D209" s="139" t="s">
        <v>139</v>
      </c>
      <c r="E209" s="140" t="s">
        <v>313</v>
      </c>
      <c r="F209" s="141" t="s">
        <v>314</v>
      </c>
      <c r="G209" s="142" t="s">
        <v>155</v>
      </c>
      <c r="H209" s="143">
        <v>5</v>
      </c>
      <c r="I209" s="144"/>
      <c r="J209" s="145">
        <f>ROUND(I209*H209,2)</f>
        <v>0</v>
      </c>
      <c r="K209" s="141" t="s">
        <v>143</v>
      </c>
      <c r="L209" s="32"/>
      <c r="M209" s="146" t="s">
        <v>1</v>
      </c>
      <c r="N209" s="147" t="s">
        <v>42</v>
      </c>
      <c r="O209" s="57"/>
      <c r="P209" s="148">
        <f>O209*H209</f>
        <v>0</v>
      </c>
      <c r="Q209" s="148">
        <v>0.00029</v>
      </c>
      <c r="R209" s="148">
        <f>Q209*H209</f>
        <v>0.00145</v>
      </c>
      <c r="S209" s="148">
        <v>0</v>
      </c>
      <c r="T209" s="149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50" t="s">
        <v>211</v>
      </c>
      <c r="AT209" s="150" t="s">
        <v>139</v>
      </c>
      <c r="AU209" s="150" t="s">
        <v>87</v>
      </c>
      <c r="AY209" s="16" t="s">
        <v>136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6" t="s">
        <v>85</v>
      </c>
      <c r="BK209" s="151">
        <f>ROUND(I209*H209,2)</f>
        <v>0</v>
      </c>
      <c r="BL209" s="16" t="s">
        <v>211</v>
      </c>
      <c r="BM209" s="150" t="s">
        <v>315</v>
      </c>
    </row>
    <row r="210" spans="1:65" s="2" customFormat="1" ht="24.2" customHeight="1">
      <c r="A210" s="31"/>
      <c r="B210" s="138"/>
      <c r="C210" s="139" t="s">
        <v>316</v>
      </c>
      <c r="D210" s="139" t="s">
        <v>139</v>
      </c>
      <c r="E210" s="140" t="s">
        <v>317</v>
      </c>
      <c r="F210" s="141" t="s">
        <v>318</v>
      </c>
      <c r="G210" s="142" t="s">
        <v>238</v>
      </c>
      <c r="H210" s="143">
        <v>0.02</v>
      </c>
      <c r="I210" s="144"/>
      <c r="J210" s="145">
        <f>ROUND(I210*H210,2)</f>
        <v>0</v>
      </c>
      <c r="K210" s="141" t="s">
        <v>143</v>
      </c>
      <c r="L210" s="32"/>
      <c r="M210" s="146" t="s">
        <v>1</v>
      </c>
      <c r="N210" s="147" t="s">
        <v>42</v>
      </c>
      <c r="O210" s="57"/>
      <c r="P210" s="148">
        <f>O210*H210</f>
        <v>0</v>
      </c>
      <c r="Q210" s="148">
        <v>0</v>
      </c>
      <c r="R210" s="148">
        <f>Q210*H210</f>
        <v>0</v>
      </c>
      <c r="S210" s="148">
        <v>0</v>
      </c>
      <c r="T210" s="149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50" t="s">
        <v>211</v>
      </c>
      <c r="AT210" s="150" t="s">
        <v>139</v>
      </c>
      <c r="AU210" s="150" t="s">
        <v>87</v>
      </c>
      <c r="AY210" s="16" t="s">
        <v>136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6" t="s">
        <v>85</v>
      </c>
      <c r="BK210" s="151">
        <f>ROUND(I210*H210,2)</f>
        <v>0</v>
      </c>
      <c r="BL210" s="16" t="s">
        <v>211</v>
      </c>
      <c r="BM210" s="150" t="s">
        <v>319</v>
      </c>
    </row>
    <row r="211" spans="2:63" s="12" customFormat="1" ht="22.9" customHeight="1">
      <c r="B211" s="125"/>
      <c r="D211" s="126" t="s">
        <v>76</v>
      </c>
      <c r="E211" s="136" t="s">
        <v>320</v>
      </c>
      <c r="F211" s="136" t="s">
        <v>321</v>
      </c>
      <c r="I211" s="128"/>
      <c r="J211" s="137">
        <f>BK211</f>
        <v>0</v>
      </c>
      <c r="L211" s="125"/>
      <c r="M211" s="130"/>
      <c r="N211" s="131"/>
      <c r="O211" s="131"/>
      <c r="P211" s="132">
        <f>SUM(P212:P218)</f>
        <v>0</v>
      </c>
      <c r="Q211" s="131"/>
      <c r="R211" s="132">
        <f>SUM(R212:R218)</f>
        <v>0.00043</v>
      </c>
      <c r="S211" s="131"/>
      <c r="T211" s="133">
        <f>SUM(T212:T218)</f>
        <v>0</v>
      </c>
      <c r="AR211" s="126" t="s">
        <v>87</v>
      </c>
      <c r="AT211" s="134" t="s">
        <v>76</v>
      </c>
      <c r="AU211" s="134" t="s">
        <v>85</v>
      </c>
      <c r="AY211" s="126" t="s">
        <v>136</v>
      </c>
      <c r="BK211" s="135">
        <f>SUM(BK212:BK218)</f>
        <v>0</v>
      </c>
    </row>
    <row r="212" spans="1:65" s="2" customFormat="1" ht="16.5" customHeight="1">
      <c r="A212" s="31"/>
      <c r="B212" s="138"/>
      <c r="C212" s="139" t="s">
        <v>322</v>
      </c>
      <c r="D212" s="139" t="s">
        <v>139</v>
      </c>
      <c r="E212" s="140" t="s">
        <v>323</v>
      </c>
      <c r="F212" s="141" t="s">
        <v>324</v>
      </c>
      <c r="G212" s="142" t="s">
        <v>325</v>
      </c>
      <c r="H212" s="143">
        <v>64</v>
      </c>
      <c r="I212" s="144"/>
      <c r="J212" s="145">
        <f>ROUND(I212*H212,2)</f>
        <v>0</v>
      </c>
      <c r="K212" s="141" t="s">
        <v>143</v>
      </c>
      <c r="L212" s="32"/>
      <c r="M212" s="146" t="s">
        <v>1</v>
      </c>
      <c r="N212" s="147" t="s">
        <v>42</v>
      </c>
      <c r="O212" s="57"/>
      <c r="P212" s="148">
        <f>O212*H212</f>
        <v>0</v>
      </c>
      <c r="Q212" s="148">
        <v>0</v>
      </c>
      <c r="R212" s="148">
        <f>Q212*H212</f>
        <v>0</v>
      </c>
      <c r="S212" s="148">
        <v>0</v>
      </c>
      <c r="T212" s="149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50" t="s">
        <v>326</v>
      </c>
      <c r="AT212" s="150" t="s">
        <v>139</v>
      </c>
      <c r="AU212" s="150" t="s">
        <v>87</v>
      </c>
      <c r="AY212" s="16" t="s">
        <v>136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6" t="s">
        <v>85</v>
      </c>
      <c r="BK212" s="151">
        <f>ROUND(I212*H212,2)</f>
        <v>0</v>
      </c>
      <c r="BL212" s="16" t="s">
        <v>326</v>
      </c>
      <c r="BM212" s="150" t="s">
        <v>327</v>
      </c>
    </row>
    <row r="213" spans="2:51" s="13" customFormat="1" ht="12">
      <c r="B213" s="152"/>
      <c r="D213" s="153" t="s">
        <v>146</v>
      </c>
      <c r="E213" s="154" t="s">
        <v>1</v>
      </c>
      <c r="F213" s="155" t="s">
        <v>328</v>
      </c>
      <c r="H213" s="156">
        <v>32</v>
      </c>
      <c r="I213" s="157"/>
      <c r="L213" s="152"/>
      <c r="M213" s="158"/>
      <c r="N213" s="159"/>
      <c r="O213" s="159"/>
      <c r="P213" s="159"/>
      <c r="Q213" s="159"/>
      <c r="R213" s="159"/>
      <c r="S213" s="159"/>
      <c r="T213" s="160"/>
      <c r="AT213" s="154" t="s">
        <v>146</v>
      </c>
      <c r="AU213" s="154" t="s">
        <v>87</v>
      </c>
      <c r="AV213" s="13" t="s">
        <v>87</v>
      </c>
      <c r="AW213" s="13" t="s">
        <v>32</v>
      </c>
      <c r="AX213" s="13" t="s">
        <v>77</v>
      </c>
      <c r="AY213" s="154" t="s">
        <v>136</v>
      </c>
    </row>
    <row r="214" spans="2:51" s="13" customFormat="1" ht="12">
      <c r="B214" s="152"/>
      <c r="D214" s="153" t="s">
        <v>146</v>
      </c>
      <c r="E214" s="154" t="s">
        <v>1</v>
      </c>
      <c r="F214" s="155" t="s">
        <v>329</v>
      </c>
      <c r="H214" s="156">
        <v>32</v>
      </c>
      <c r="I214" s="157"/>
      <c r="L214" s="152"/>
      <c r="M214" s="158"/>
      <c r="N214" s="159"/>
      <c r="O214" s="159"/>
      <c r="P214" s="159"/>
      <c r="Q214" s="159"/>
      <c r="R214" s="159"/>
      <c r="S214" s="159"/>
      <c r="T214" s="160"/>
      <c r="AT214" s="154" t="s">
        <v>146</v>
      </c>
      <c r="AU214" s="154" t="s">
        <v>87</v>
      </c>
      <c r="AV214" s="13" t="s">
        <v>87</v>
      </c>
      <c r="AW214" s="13" t="s">
        <v>32</v>
      </c>
      <c r="AX214" s="13" t="s">
        <v>77</v>
      </c>
      <c r="AY214" s="154" t="s">
        <v>136</v>
      </c>
    </row>
    <row r="215" spans="2:51" s="14" customFormat="1" ht="12">
      <c r="B215" s="175"/>
      <c r="D215" s="153" t="s">
        <v>146</v>
      </c>
      <c r="E215" s="176" t="s">
        <v>1</v>
      </c>
      <c r="F215" s="177" t="s">
        <v>287</v>
      </c>
      <c r="H215" s="178">
        <v>64</v>
      </c>
      <c r="I215" s="179"/>
      <c r="L215" s="175"/>
      <c r="M215" s="180"/>
      <c r="N215" s="181"/>
      <c r="O215" s="181"/>
      <c r="P215" s="181"/>
      <c r="Q215" s="181"/>
      <c r="R215" s="181"/>
      <c r="S215" s="181"/>
      <c r="T215" s="182"/>
      <c r="AT215" s="176" t="s">
        <v>146</v>
      </c>
      <c r="AU215" s="176" t="s">
        <v>87</v>
      </c>
      <c r="AV215" s="14" t="s">
        <v>144</v>
      </c>
      <c r="AW215" s="14" t="s">
        <v>32</v>
      </c>
      <c r="AX215" s="14" t="s">
        <v>85</v>
      </c>
      <c r="AY215" s="176" t="s">
        <v>136</v>
      </c>
    </row>
    <row r="216" spans="1:65" s="2" customFormat="1" ht="16.5" customHeight="1">
      <c r="A216" s="31"/>
      <c r="B216" s="138"/>
      <c r="C216" s="161" t="s">
        <v>330</v>
      </c>
      <c r="D216" s="161" t="s">
        <v>157</v>
      </c>
      <c r="E216" s="162" t="s">
        <v>331</v>
      </c>
      <c r="F216" s="163" t="s">
        <v>332</v>
      </c>
      <c r="G216" s="164" t="s">
        <v>333</v>
      </c>
      <c r="H216" s="165">
        <v>1</v>
      </c>
      <c r="I216" s="166"/>
      <c r="J216" s="167">
        <f>ROUND(I216*H216,2)</f>
        <v>0</v>
      </c>
      <c r="K216" s="163" t="s">
        <v>1</v>
      </c>
      <c r="L216" s="168"/>
      <c r="M216" s="169" t="s">
        <v>1</v>
      </c>
      <c r="N216" s="170" t="s">
        <v>42</v>
      </c>
      <c r="O216" s="57"/>
      <c r="P216" s="148">
        <f>O216*H216</f>
        <v>0</v>
      </c>
      <c r="Q216" s="148">
        <v>0.00043</v>
      </c>
      <c r="R216" s="148">
        <f>Q216*H216</f>
        <v>0.00043</v>
      </c>
      <c r="S216" s="148">
        <v>0</v>
      </c>
      <c r="T216" s="149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50" t="s">
        <v>326</v>
      </c>
      <c r="AT216" s="150" t="s">
        <v>157</v>
      </c>
      <c r="AU216" s="150" t="s">
        <v>87</v>
      </c>
      <c r="AY216" s="16" t="s">
        <v>136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6" t="s">
        <v>85</v>
      </c>
      <c r="BK216" s="151">
        <f>ROUND(I216*H216,2)</f>
        <v>0</v>
      </c>
      <c r="BL216" s="16" t="s">
        <v>326</v>
      </c>
      <c r="BM216" s="150" t="s">
        <v>334</v>
      </c>
    </row>
    <row r="217" spans="1:47" s="2" customFormat="1" ht="19.5">
      <c r="A217" s="31"/>
      <c r="B217" s="32"/>
      <c r="C217" s="31"/>
      <c r="D217" s="153" t="s">
        <v>162</v>
      </c>
      <c r="E217" s="31"/>
      <c r="F217" s="171" t="s">
        <v>335</v>
      </c>
      <c r="G217" s="31"/>
      <c r="H217" s="31"/>
      <c r="I217" s="172"/>
      <c r="J217" s="31"/>
      <c r="K217" s="31"/>
      <c r="L217" s="32"/>
      <c r="M217" s="173"/>
      <c r="N217" s="174"/>
      <c r="O217" s="57"/>
      <c r="P217" s="57"/>
      <c r="Q217" s="57"/>
      <c r="R217" s="57"/>
      <c r="S217" s="57"/>
      <c r="T217" s="58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6" t="s">
        <v>162</v>
      </c>
      <c r="AU217" s="16" t="s">
        <v>87</v>
      </c>
    </row>
    <row r="218" spans="1:65" s="2" customFormat="1" ht="16.5" customHeight="1">
      <c r="A218" s="31"/>
      <c r="B218" s="138"/>
      <c r="C218" s="139" t="s">
        <v>336</v>
      </c>
      <c r="D218" s="139" t="s">
        <v>139</v>
      </c>
      <c r="E218" s="140" t="s">
        <v>337</v>
      </c>
      <c r="F218" s="141" t="s">
        <v>338</v>
      </c>
      <c r="G218" s="142" t="s">
        <v>155</v>
      </c>
      <c r="H218" s="143">
        <v>6</v>
      </c>
      <c r="I218" s="144"/>
      <c r="J218" s="145">
        <f>ROUND(I218*H218,2)</f>
        <v>0</v>
      </c>
      <c r="K218" s="141" t="s">
        <v>143</v>
      </c>
      <c r="L218" s="32"/>
      <c r="M218" s="146" t="s">
        <v>1</v>
      </c>
      <c r="N218" s="147" t="s">
        <v>42</v>
      </c>
      <c r="O218" s="57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0" t="s">
        <v>211</v>
      </c>
      <c r="AT218" s="150" t="s">
        <v>139</v>
      </c>
      <c r="AU218" s="150" t="s">
        <v>87</v>
      </c>
      <c r="AY218" s="16" t="s">
        <v>136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6" t="s">
        <v>85</v>
      </c>
      <c r="BK218" s="151">
        <f>ROUND(I218*H218,2)</f>
        <v>0</v>
      </c>
      <c r="BL218" s="16" t="s">
        <v>211</v>
      </c>
      <c r="BM218" s="150" t="s">
        <v>339</v>
      </c>
    </row>
    <row r="219" spans="2:63" s="12" customFormat="1" ht="22.9" customHeight="1">
      <c r="B219" s="125"/>
      <c r="D219" s="126" t="s">
        <v>76</v>
      </c>
      <c r="E219" s="136" t="s">
        <v>340</v>
      </c>
      <c r="F219" s="136" t="s">
        <v>341</v>
      </c>
      <c r="I219" s="128"/>
      <c r="J219" s="137">
        <f>BK219</f>
        <v>0</v>
      </c>
      <c r="L219" s="125"/>
      <c r="M219" s="130"/>
      <c r="N219" s="131"/>
      <c r="O219" s="131"/>
      <c r="P219" s="132">
        <f>SUM(P220:P251)</f>
        <v>0</v>
      </c>
      <c r="Q219" s="131"/>
      <c r="R219" s="132">
        <f>SUM(R220:R251)</f>
        <v>15.683555239999999</v>
      </c>
      <c r="S219" s="131"/>
      <c r="T219" s="133">
        <f>SUM(T220:T251)</f>
        <v>5.0556468</v>
      </c>
      <c r="AR219" s="126" t="s">
        <v>87</v>
      </c>
      <c r="AT219" s="134" t="s">
        <v>76</v>
      </c>
      <c r="AU219" s="134" t="s">
        <v>85</v>
      </c>
      <c r="AY219" s="126" t="s">
        <v>136</v>
      </c>
      <c r="BK219" s="135">
        <f>SUM(BK220:BK251)</f>
        <v>0</v>
      </c>
    </row>
    <row r="220" spans="1:65" s="2" customFormat="1" ht="33" customHeight="1">
      <c r="A220" s="31"/>
      <c r="B220" s="138"/>
      <c r="C220" s="139" t="s">
        <v>342</v>
      </c>
      <c r="D220" s="139" t="s">
        <v>139</v>
      </c>
      <c r="E220" s="140" t="s">
        <v>343</v>
      </c>
      <c r="F220" s="141" t="s">
        <v>344</v>
      </c>
      <c r="G220" s="142" t="s">
        <v>345</v>
      </c>
      <c r="H220" s="143">
        <v>19.528</v>
      </c>
      <c r="I220" s="144"/>
      <c r="J220" s="145">
        <f>ROUND(I220*H220,2)</f>
        <v>0</v>
      </c>
      <c r="K220" s="141" t="s">
        <v>143</v>
      </c>
      <c r="L220" s="32"/>
      <c r="M220" s="146" t="s">
        <v>1</v>
      </c>
      <c r="N220" s="147" t="s">
        <v>42</v>
      </c>
      <c r="O220" s="57"/>
      <c r="P220" s="148">
        <f>O220*H220</f>
        <v>0</v>
      </c>
      <c r="Q220" s="148">
        <v>0.00108</v>
      </c>
      <c r="R220" s="148">
        <f>Q220*H220</f>
        <v>0.02109024</v>
      </c>
      <c r="S220" s="148">
        <v>0</v>
      </c>
      <c r="T220" s="149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0" t="s">
        <v>211</v>
      </c>
      <c r="AT220" s="150" t="s">
        <v>139</v>
      </c>
      <c r="AU220" s="150" t="s">
        <v>87</v>
      </c>
      <c r="AY220" s="16" t="s">
        <v>136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6" t="s">
        <v>85</v>
      </c>
      <c r="BK220" s="151">
        <f>ROUND(I220*H220,2)</f>
        <v>0</v>
      </c>
      <c r="BL220" s="16" t="s">
        <v>211</v>
      </c>
      <c r="BM220" s="150" t="s">
        <v>346</v>
      </c>
    </row>
    <row r="221" spans="2:51" s="13" customFormat="1" ht="12">
      <c r="B221" s="152"/>
      <c r="D221" s="153" t="s">
        <v>146</v>
      </c>
      <c r="E221" s="154" t="s">
        <v>1</v>
      </c>
      <c r="F221" s="155" t="s">
        <v>347</v>
      </c>
      <c r="H221" s="156">
        <v>4.216</v>
      </c>
      <c r="I221" s="157"/>
      <c r="L221" s="152"/>
      <c r="M221" s="158"/>
      <c r="N221" s="159"/>
      <c r="O221" s="159"/>
      <c r="P221" s="159"/>
      <c r="Q221" s="159"/>
      <c r="R221" s="159"/>
      <c r="S221" s="159"/>
      <c r="T221" s="160"/>
      <c r="AT221" s="154" t="s">
        <v>146</v>
      </c>
      <c r="AU221" s="154" t="s">
        <v>87</v>
      </c>
      <c r="AV221" s="13" t="s">
        <v>87</v>
      </c>
      <c r="AW221" s="13" t="s">
        <v>32</v>
      </c>
      <c r="AX221" s="13" t="s">
        <v>77</v>
      </c>
      <c r="AY221" s="154" t="s">
        <v>136</v>
      </c>
    </row>
    <row r="222" spans="2:51" s="13" customFormat="1" ht="12">
      <c r="B222" s="152"/>
      <c r="D222" s="153" t="s">
        <v>146</v>
      </c>
      <c r="E222" s="154" t="s">
        <v>1</v>
      </c>
      <c r="F222" s="155" t="s">
        <v>348</v>
      </c>
      <c r="H222" s="156">
        <v>6.24</v>
      </c>
      <c r="I222" s="157"/>
      <c r="L222" s="152"/>
      <c r="M222" s="158"/>
      <c r="N222" s="159"/>
      <c r="O222" s="159"/>
      <c r="P222" s="159"/>
      <c r="Q222" s="159"/>
      <c r="R222" s="159"/>
      <c r="S222" s="159"/>
      <c r="T222" s="160"/>
      <c r="AT222" s="154" t="s">
        <v>146</v>
      </c>
      <c r="AU222" s="154" t="s">
        <v>87</v>
      </c>
      <c r="AV222" s="13" t="s">
        <v>87</v>
      </c>
      <c r="AW222" s="13" t="s">
        <v>32</v>
      </c>
      <c r="AX222" s="13" t="s">
        <v>77</v>
      </c>
      <c r="AY222" s="154" t="s">
        <v>136</v>
      </c>
    </row>
    <row r="223" spans="2:51" s="13" customFormat="1" ht="12">
      <c r="B223" s="152"/>
      <c r="D223" s="153" t="s">
        <v>146</v>
      </c>
      <c r="E223" s="154" t="s">
        <v>1</v>
      </c>
      <c r="F223" s="155" t="s">
        <v>349</v>
      </c>
      <c r="H223" s="156">
        <v>0.007</v>
      </c>
      <c r="I223" s="157"/>
      <c r="L223" s="152"/>
      <c r="M223" s="158"/>
      <c r="N223" s="159"/>
      <c r="O223" s="159"/>
      <c r="P223" s="159"/>
      <c r="Q223" s="159"/>
      <c r="R223" s="159"/>
      <c r="S223" s="159"/>
      <c r="T223" s="160"/>
      <c r="AT223" s="154" t="s">
        <v>146</v>
      </c>
      <c r="AU223" s="154" t="s">
        <v>87</v>
      </c>
      <c r="AV223" s="13" t="s">
        <v>87</v>
      </c>
      <c r="AW223" s="13" t="s">
        <v>32</v>
      </c>
      <c r="AX223" s="13" t="s">
        <v>77</v>
      </c>
      <c r="AY223" s="154" t="s">
        <v>136</v>
      </c>
    </row>
    <row r="224" spans="2:51" s="13" customFormat="1" ht="12">
      <c r="B224" s="152"/>
      <c r="D224" s="153" t="s">
        <v>146</v>
      </c>
      <c r="E224" s="154" t="s">
        <v>1</v>
      </c>
      <c r="F224" s="155" t="s">
        <v>350</v>
      </c>
      <c r="H224" s="156">
        <v>7.29</v>
      </c>
      <c r="I224" s="157"/>
      <c r="L224" s="152"/>
      <c r="M224" s="158"/>
      <c r="N224" s="159"/>
      <c r="O224" s="159"/>
      <c r="P224" s="159"/>
      <c r="Q224" s="159"/>
      <c r="R224" s="159"/>
      <c r="S224" s="159"/>
      <c r="T224" s="160"/>
      <c r="AT224" s="154" t="s">
        <v>146</v>
      </c>
      <c r="AU224" s="154" t="s">
        <v>87</v>
      </c>
      <c r="AV224" s="13" t="s">
        <v>87</v>
      </c>
      <c r="AW224" s="13" t="s">
        <v>32</v>
      </c>
      <c r="AX224" s="13" t="s">
        <v>77</v>
      </c>
      <c r="AY224" s="154" t="s">
        <v>136</v>
      </c>
    </row>
    <row r="225" spans="2:51" s="14" customFormat="1" ht="12">
      <c r="B225" s="175"/>
      <c r="D225" s="153" t="s">
        <v>146</v>
      </c>
      <c r="E225" s="176" t="s">
        <v>1</v>
      </c>
      <c r="F225" s="177" t="s">
        <v>287</v>
      </c>
      <c r="H225" s="178">
        <v>17.753</v>
      </c>
      <c r="I225" s="179"/>
      <c r="L225" s="175"/>
      <c r="M225" s="180"/>
      <c r="N225" s="181"/>
      <c r="O225" s="181"/>
      <c r="P225" s="181"/>
      <c r="Q225" s="181"/>
      <c r="R225" s="181"/>
      <c r="S225" s="181"/>
      <c r="T225" s="182"/>
      <c r="AT225" s="176" t="s">
        <v>146</v>
      </c>
      <c r="AU225" s="176" t="s">
        <v>87</v>
      </c>
      <c r="AV225" s="14" t="s">
        <v>144</v>
      </c>
      <c r="AW225" s="14" t="s">
        <v>32</v>
      </c>
      <c r="AX225" s="14" t="s">
        <v>85</v>
      </c>
      <c r="AY225" s="176" t="s">
        <v>136</v>
      </c>
    </row>
    <row r="226" spans="2:51" s="13" customFormat="1" ht="12">
      <c r="B226" s="152"/>
      <c r="D226" s="153" t="s">
        <v>146</v>
      </c>
      <c r="F226" s="155" t="s">
        <v>351</v>
      </c>
      <c r="H226" s="156">
        <v>19.528</v>
      </c>
      <c r="I226" s="157"/>
      <c r="L226" s="152"/>
      <c r="M226" s="158"/>
      <c r="N226" s="159"/>
      <c r="O226" s="159"/>
      <c r="P226" s="159"/>
      <c r="Q226" s="159"/>
      <c r="R226" s="159"/>
      <c r="S226" s="159"/>
      <c r="T226" s="160"/>
      <c r="AT226" s="154" t="s">
        <v>146</v>
      </c>
      <c r="AU226" s="154" t="s">
        <v>87</v>
      </c>
      <c r="AV226" s="13" t="s">
        <v>87</v>
      </c>
      <c r="AW226" s="13" t="s">
        <v>3</v>
      </c>
      <c r="AX226" s="13" t="s">
        <v>85</v>
      </c>
      <c r="AY226" s="154" t="s">
        <v>136</v>
      </c>
    </row>
    <row r="227" spans="1:65" s="2" customFormat="1" ht="16.5" customHeight="1">
      <c r="A227" s="31"/>
      <c r="B227" s="138"/>
      <c r="C227" s="139" t="s">
        <v>352</v>
      </c>
      <c r="D227" s="139" t="s">
        <v>139</v>
      </c>
      <c r="E227" s="140" t="s">
        <v>353</v>
      </c>
      <c r="F227" s="141" t="s">
        <v>354</v>
      </c>
      <c r="G227" s="142" t="s">
        <v>142</v>
      </c>
      <c r="H227" s="143">
        <v>303.75</v>
      </c>
      <c r="I227" s="144"/>
      <c r="J227" s="145">
        <f>ROUND(I227*H227,2)</f>
        <v>0</v>
      </c>
      <c r="K227" s="141" t="s">
        <v>143</v>
      </c>
      <c r="L227" s="32"/>
      <c r="M227" s="146" t="s">
        <v>1</v>
      </c>
      <c r="N227" s="147" t="s">
        <v>42</v>
      </c>
      <c r="O227" s="57"/>
      <c r="P227" s="148">
        <f>O227*H227</f>
        <v>0</v>
      </c>
      <c r="Q227" s="148">
        <v>0</v>
      </c>
      <c r="R227" s="148">
        <f>Q227*H227</f>
        <v>0</v>
      </c>
      <c r="S227" s="148">
        <v>0.015</v>
      </c>
      <c r="T227" s="149">
        <f>S227*H227</f>
        <v>4.5562499999999995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50" t="s">
        <v>211</v>
      </c>
      <c r="AT227" s="150" t="s">
        <v>139</v>
      </c>
      <c r="AU227" s="150" t="s">
        <v>87</v>
      </c>
      <c r="AY227" s="16" t="s">
        <v>136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6" t="s">
        <v>85</v>
      </c>
      <c r="BK227" s="151">
        <f>ROUND(I227*H227,2)</f>
        <v>0</v>
      </c>
      <c r="BL227" s="16" t="s">
        <v>211</v>
      </c>
      <c r="BM227" s="150" t="s">
        <v>355</v>
      </c>
    </row>
    <row r="228" spans="2:51" s="13" customFormat="1" ht="12">
      <c r="B228" s="152"/>
      <c r="D228" s="153" t="s">
        <v>146</v>
      </c>
      <c r="E228" s="154" t="s">
        <v>1</v>
      </c>
      <c r="F228" s="155" t="s">
        <v>356</v>
      </c>
      <c r="H228" s="156">
        <v>303.75</v>
      </c>
      <c r="I228" s="157"/>
      <c r="L228" s="152"/>
      <c r="M228" s="158"/>
      <c r="N228" s="159"/>
      <c r="O228" s="159"/>
      <c r="P228" s="159"/>
      <c r="Q228" s="159"/>
      <c r="R228" s="159"/>
      <c r="S228" s="159"/>
      <c r="T228" s="160"/>
      <c r="AT228" s="154" t="s">
        <v>146</v>
      </c>
      <c r="AU228" s="154" t="s">
        <v>87</v>
      </c>
      <c r="AV228" s="13" t="s">
        <v>87</v>
      </c>
      <c r="AW228" s="13" t="s">
        <v>32</v>
      </c>
      <c r="AX228" s="13" t="s">
        <v>85</v>
      </c>
      <c r="AY228" s="154" t="s">
        <v>136</v>
      </c>
    </row>
    <row r="229" spans="1:65" s="2" customFormat="1" ht="24.2" customHeight="1">
      <c r="A229" s="31"/>
      <c r="B229" s="138"/>
      <c r="C229" s="139" t="s">
        <v>357</v>
      </c>
      <c r="D229" s="139" t="s">
        <v>139</v>
      </c>
      <c r="E229" s="140" t="s">
        <v>358</v>
      </c>
      <c r="F229" s="141" t="s">
        <v>359</v>
      </c>
      <c r="G229" s="142" t="s">
        <v>142</v>
      </c>
      <c r="H229" s="143">
        <v>0.3</v>
      </c>
      <c r="I229" s="144"/>
      <c r="J229" s="145">
        <f>ROUND(I229*H229,2)</f>
        <v>0</v>
      </c>
      <c r="K229" s="141" t="s">
        <v>143</v>
      </c>
      <c r="L229" s="32"/>
      <c r="M229" s="146" t="s">
        <v>1</v>
      </c>
      <c r="N229" s="147" t="s">
        <v>42</v>
      </c>
      <c r="O229" s="57"/>
      <c r="P229" s="148">
        <f>O229*H229</f>
        <v>0</v>
      </c>
      <c r="Q229" s="148">
        <v>0.01946</v>
      </c>
      <c r="R229" s="148">
        <f>Q229*H229</f>
        <v>0.005838</v>
      </c>
      <c r="S229" s="148">
        <v>0</v>
      </c>
      <c r="T229" s="149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0" t="s">
        <v>211</v>
      </c>
      <c r="AT229" s="150" t="s">
        <v>139</v>
      </c>
      <c r="AU229" s="150" t="s">
        <v>87</v>
      </c>
      <c r="AY229" s="16" t="s">
        <v>136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6" t="s">
        <v>85</v>
      </c>
      <c r="BK229" s="151">
        <f>ROUND(I229*H229,2)</f>
        <v>0</v>
      </c>
      <c r="BL229" s="16" t="s">
        <v>211</v>
      </c>
      <c r="BM229" s="150" t="s">
        <v>360</v>
      </c>
    </row>
    <row r="230" spans="2:51" s="13" customFormat="1" ht="12">
      <c r="B230" s="152"/>
      <c r="D230" s="153" t="s">
        <v>146</v>
      </c>
      <c r="E230" s="154" t="s">
        <v>1</v>
      </c>
      <c r="F230" s="155" t="s">
        <v>361</v>
      </c>
      <c r="H230" s="156">
        <v>0.3</v>
      </c>
      <c r="I230" s="157"/>
      <c r="L230" s="152"/>
      <c r="M230" s="158"/>
      <c r="N230" s="159"/>
      <c r="O230" s="159"/>
      <c r="P230" s="159"/>
      <c r="Q230" s="159"/>
      <c r="R230" s="159"/>
      <c r="S230" s="159"/>
      <c r="T230" s="160"/>
      <c r="AT230" s="154" t="s">
        <v>146</v>
      </c>
      <c r="AU230" s="154" t="s">
        <v>87</v>
      </c>
      <c r="AV230" s="13" t="s">
        <v>87</v>
      </c>
      <c r="AW230" s="13" t="s">
        <v>32</v>
      </c>
      <c r="AX230" s="13" t="s">
        <v>85</v>
      </c>
      <c r="AY230" s="154" t="s">
        <v>136</v>
      </c>
    </row>
    <row r="231" spans="1:65" s="2" customFormat="1" ht="24.2" customHeight="1">
      <c r="A231" s="31"/>
      <c r="B231" s="138"/>
      <c r="C231" s="139" t="s">
        <v>362</v>
      </c>
      <c r="D231" s="139" t="s">
        <v>139</v>
      </c>
      <c r="E231" s="140" t="s">
        <v>363</v>
      </c>
      <c r="F231" s="141" t="s">
        <v>364</v>
      </c>
      <c r="G231" s="142" t="s">
        <v>142</v>
      </c>
      <c r="H231" s="143">
        <v>303.75</v>
      </c>
      <c r="I231" s="144"/>
      <c r="J231" s="145">
        <f>ROUND(I231*H231,2)</f>
        <v>0</v>
      </c>
      <c r="K231" s="141" t="s">
        <v>143</v>
      </c>
      <c r="L231" s="32"/>
      <c r="M231" s="146" t="s">
        <v>1</v>
      </c>
      <c r="N231" s="147" t="s">
        <v>42</v>
      </c>
      <c r="O231" s="57"/>
      <c r="P231" s="148">
        <f>O231*H231</f>
        <v>0</v>
      </c>
      <c r="Q231" s="148">
        <v>0.01946</v>
      </c>
      <c r="R231" s="148">
        <f>Q231*H231</f>
        <v>5.9109750000000005</v>
      </c>
      <c r="S231" s="148">
        <v>0</v>
      </c>
      <c r="T231" s="149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50" t="s">
        <v>211</v>
      </c>
      <c r="AT231" s="150" t="s">
        <v>139</v>
      </c>
      <c r="AU231" s="150" t="s">
        <v>87</v>
      </c>
      <c r="AY231" s="16" t="s">
        <v>136</v>
      </c>
      <c r="BE231" s="151">
        <f>IF(N231="základní",J231,0)</f>
        <v>0</v>
      </c>
      <c r="BF231" s="151">
        <f>IF(N231="snížená",J231,0)</f>
        <v>0</v>
      </c>
      <c r="BG231" s="151">
        <f>IF(N231="zákl. přenesená",J231,0)</f>
        <v>0</v>
      </c>
      <c r="BH231" s="151">
        <f>IF(N231="sníž. přenesená",J231,0)</f>
        <v>0</v>
      </c>
      <c r="BI231" s="151">
        <f>IF(N231="nulová",J231,0)</f>
        <v>0</v>
      </c>
      <c r="BJ231" s="16" t="s">
        <v>85</v>
      </c>
      <c r="BK231" s="151">
        <f>ROUND(I231*H231,2)</f>
        <v>0</v>
      </c>
      <c r="BL231" s="16" t="s">
        <v>211</v>
      </c>
      <c r="BM231" s="150" t="s">
        <v>365</v>
      </c>
    </row>
    <row r="232" spans="2:51" s="13" customFormat="1" ht="12">
      <c r="B232" s="152"/>
      <c r="D232" s="153" t="s">
        <v>146</v>
      </c>
      <c r="E232" s="154" t="s">
        <v>1</v>
      </c>
      <c r="F232" s="155" t="s">
        <v>356</v>
      </c>
      <c r="H232" s="156">
        <v>303.75</v>
      </c>
      <c r="I232" s="157"/>
      <c r="L232" s="152"/>
      <c r="M232" s="158"/>
      <c r="N232" s="159"/>
      <c r="O232" s="159"/>
      <c r="P232" s="159"/>
      <c r="Q232" s="159"/>
      <c r="R232" s="159"/>
      <c r="S232" s="159"/>
      <c r="T232" s="160"/>
      <c r="AT232" s="154" t="s">
        <v>146</v>
      </c>
      <c r="AU232" s="154" t="s">
        <v>87</v>
      </c>
      <c r="AV232" s="13" t="s">
        <v>87</v>
      </c>
      <c r="AW232" s="13" t="s">
        <v>32</v>
      </c>
      <c r="AX232" s="13" t="s">
        <v>85</v>
      </c>
      <c r="AY232" s="154" t="s">
        <v>136</v>
      </c>
    </row>
    <row r="233" spans="1:65" s="2" customFormat="1" ht="24.2" customHeight="1">
      <c r="A233" s="31"/>
      <c r="B233" s="138"/>
      <c r="C233" s="139" t="s">
        <v>366</v>
      </c>
      <c r="D233" s="139" t="s">
        <v>139</v>
      </c>
      <c r="E233" s="140" t="s">
        <v>367</v>
      </c>
      <c r="F233" s="141" t="s">
        <v>368</v>
      </c>
      <c r="G233" s="142" t="s">
        <v>142</v>
      </c>
      <c r="H233" s="143">
        <v>214</v>
      </c>
      <c r="I233" s="144"/>
      <c r="J233" s="145">
        <f>ROUND(I233*H233,2)</f>
        <v>0</v>
      </c>
      <c r="K233" s="141" t="s">
        <v>143</v>
      </c>
      <c r="L233" s="32"/>
      <c r="M233" s="146" t="s">
        <v>1</v>
      </c>
      <c r="N233" s="147" t="s">
        <v>42</v>
      </c>
      <c r="O233" s="57"/>
      <c r="P233" s="148">
        <f>O233*H233</f>
        <v>0</v>
      </c>
      <c r="Q233" s="148">
        <v>0.01574</v>
      </c>
      <c r="R233" s="148">
        <f>Q233*H233</f>
        <v>3.36836</v>
      </c>
      <c r="S233" s="148">
        <v>0</v>
      </c>
      <c r="T233" s="149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50" t="s">
        <v>211</v>
      </c>
      <c r="AT233" s="150" t="s">
        <v>139</v>
      </c>
      <c r="AU233" s="150" t="s">
        <v>87</v>
      </c>
      <c r="AY233" s="16" t="s">
        <v>136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6" t="s">
        <v>85</v>
      </c>
      <c r="BK233" s="151">
        <f>ROUND(I233*H233,2)</f>
        <v>0</v>
      </c>
      <c r="BL233" s="16" t="s">
        <v>211</v>
      </c>
      <c r="BM233" s="150" t="s">
        <v>369</v>
      </c>
    </row>
    <row r="234" spans="1:65" s="2" customFormat="1" ht="33" customHeight="1">
      <c r="A234" s="31"/>
      <c r="B234" s="138"/>
      <c r="C234" s="139" t="s">
        <v>370</v>
      </c>
      <c r="D234" s="139" t="s">
        <v>139</v>
      </c>
      <c r="E234" s="140" t="s">
        <v>371</v>
      </c>
      <c r="F234" s="141" t="s">
        <v>372</v>
      </c>
      <c r="G234" s="142" t="s">
        <v>142</v>
      </c>
      <c r="H234" s="143">
        <v>29.68</v>
      </c>
      <c r="I234" s="144"/>
      <c r="J234" s="145">
        <f>ROUND(I234*H234,2)</f>
        <v>0</v>
      </c>
      <c r="K234" s="141" t="s">
        <v>143</v>
      </c>
      <c r="L234" s="32"/>
      <c r="M234" s="146" t="s">
        <v>1</v>
      </c>
      <c r="N234" s="147" t="s">
        <v>42</v>
      </c>
      <c r="O234" s="57"/>
      <c r="P234" s="148">
        <f>O234*H234</f>
        <v>0</v>
      </c>
      <c r="Q234" s="148">
        <v>0</v>
      </c>
      <c r="R234" s="148">
        <f>Q234*H234</f>
        <v>0</v>
      </c>
      <c r="S234" s="148">
        <v>0.01578</v>
      </c>
      <c r="T234" s="149">
        <f>S234*H234</f>
        <v>0.46835039999999994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50" t="s">
        <v>211</v>
      </c>
      <c r="AT234" s="150" t="s">
        <v>139</v>
      </c>
      <c r="AU234" s="150" t="s">
        <v>87</v>
      </c>
      <c r="AY234" s="16" t="s">
        <v>136</v>
      </c>
      <c r="BE234" s="151">
        <f>IF(N234="základní",J234,0)</f>
        <v>0</v>
      </c>
      <c r="BF234" s="151">
        <f>IF(N234="snížená",J234,0)</f>
        <v>0</v>
      </c>
      <c r="BG234" s="151">
        <f>IF(N234="zákl. přenesená",J234,0)</f>
        <v>0</v>
      </c>
      <c r="BH234" s="151">
        <f>IF(N234="sníž. přenesená",J234,0)</f>
        <v>0</v>
      </c>
      <c r="BI234" s="151">
        <f>IF(N234="nulová",J234,0)</f>
        <v>0</v>
      </c>
      <c r="BJ234" s="16" t="s">
        <v>85</v>
      </c>
      <c r="BK234" s="151">
        <f>ROUND(I234*H234,2)</f>
        <v>0</v>
      </c>
      <c r="BL234" s="16" t="s">
        <v>211</v>
      </c>
      <c r="BM234" s="150" t="s">
        <v>373</v>
      </c>
    </row>
    <row r="235" spans="2:51" s="13" customFormat="1" ht="12">
      <c r="B235" s="152"/>
      <c r="D235" s="153" t="s">
        <v>146</v>
      </c>
      <c r="E235" s="154" t="s">
        <v>1</v>
      </c>
      <c r="F235" s="155" t="s">
        <v>374</v>
      </c>
      <c r="H235" s="156">
        <v>23.52</v>
      </c>
      <c r="I235" s="157"/>
      <c r="L235" s="152"/>
      <c r="M235" s="158"/>
      <c r="N235" s="159"/>
      <c r="O235" s="159"/>
      <c r="P235" s="159"/>
      <c r="Q235" s="159"/>
      <c r="R235" s="159"/>
      <c r="S235" s="159"/>
      <c r="T235" s="160"/>
      <c r="AT235" s="154" t="s">
        <v>146</v>
      </c>
      <c r="AU235" s="154" t="s">
        <v>87</v>
      </c>
      <c r="AV235" s="13" t="s">
        <v>87</v>
      </c>
      <c r="AW235" s="13" t="s">
        <v>32</v>
      </c>
      <c r="AX235" s="13" t="s">
        <v>77</v>
      </c>
      <c r="AY235" s="154" t="s">
        <v>136</v>
      </c>
    </row>
    <row r="236" spans="2:51" s="13" customFormat="1" ht="12">
      <c r="B236" s="152"/>
      <c r="D236" s="153" t="s">
        <v>146</v>
      </c>
      <c r="E236" s="154" t="s">
        <v>1</v>
      </c>
      <c r="F236" s="155" t="s">
        <v>375</v>
      </c>
      <c r="H236" s="156">
        <v>6.16</v>
      </c>
      <c r="I236" s="157"/>
      <c r="L236" s="152"/>
      <c r="M236" s="158"/>
      <c r="N236" s="159"/>
      <c r="O236" s="159"/>
      <c r="P236" s="159"/>
      <c r="Q236" s="159"/>
      <c r="R236" s="159"/>
      <c r="S236" s="159"/>
      <c r="T236" s="160"/>
      <c r="AT236" s="154" t="s">
        <v>146</v>
      </c>
      <c r="AU236" s="154" t="s">
        <v>87</v>
      </c>
      <c r="AV236" s="13" t="s">
        <v>87</v>
      </c>
      <c r="AW236" s="13" t="s">
        <v>32</v>
      </c>
      <c r="AX236" s="13" t="s">
        <v>77</v>
      </c>
      <c r="AY236" s="154" t="s">
        <v>136</v>
      </c>
    </row>
    <row r="237" spans="2:51" s="14" customFormat="1" ht="12">
      <c r="B237" s="175"/>
      <c r="D237" s="153" t="s">
        <v>146</v>
      </c>
      <c r="E237" s="176" t="s">
        <v>1</v>
      </c>
      <c r="F237" s="177" t="s">
        <v>287</v>
      </c>
      <c r="H237" s="178">
        <v>29.68</v>
      </c>
      <c r="I237" s="179"/>
      <c r="L237" s="175"/>
      <c r="M237" s="180"/>
      <c r="N237" s="181"/>
      <c r="O237" s="181"/>
      <c r="P237" s="181"/>
      <c r="Q237" s="181"/>
      <c r="R237" s="181"/>
      <c r="S237" s="181"/>
      <c r="T237" s="182"/>
      <c r="AT237" s="176" t="s">
        <v>146</v>
      </c>
      <c r="AU237" s="176" t="s">
        <v>87</v>
      </c>
      <c r="AV237" s="14" t="s">
        <v>144</v>
      </c>
      <c r="AW237" s="14" t="s">
        <v>32</v>
      </c>
      <c r="AX237" s="14" t="s">
        <v>85</v>
      </c>
      <c r="AY237" s="176" t="s">
        <v>136</v>
      </c>
    </row>
    <row r="238" spans="1:65" s="2" customFormat="1" ht="37.9" customHeight="1">
      <c r="A238" s="31"/>
      <c r="B238" s="138"/>
      <c r="C238" s="139" t="s">
        <v>376</v>
      </c>
      <c r="D238" s="139" t="s">
        <v>139</v>
      </c>
      <c r="E238" s="140" t="s">
        <v>377</v>
      </c>
      <c r="F238" s="141" t="s">
        <v>378</v>
      </c>
      <c r="G238" s="142" t="s">
        <v>142</v>
      </c>
      <c r="H238" s="143">
        <v>6.16</v>
      </c>
      <c r="I238" s="144"/>
      <c r="J238" s="145">
        <f>ROUND(I238*H238,2)</f>
        <v>0</v>
      </c>
      <c r="K238" s="141" t="s">
        <v>143</v>
      </c>
      <c r="L238" s="32"/>
      <c r="M238" s="146" t="s">
        <v>1</v>
      </c>
      <c r="N238" s="147" t="s">
        <v>42</v>
      </c>
      <c r="O238" s="57"/>
      <c r="P238" s="148">
        <f>O238*H238</f>
        <v>0</v>
      </c>
      <c r="Q238" s="148">
        <v>0</v>
      </c>
      <c r="R238" s="148">
        <f>Q238*H238</f>
        <v>0</v>
      </c>
      <c r="S238" s="148">
        <v>0</v>
      </c>
      <c r="T238" s="149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50" t="s">
        <v>211</v>
      </c>
      <c r="AT238" s="150" t="s">
        <v>139</v>
      </c>
      <c r="AU238" s="150" t="s">
        <v>87</v>
      </c>
      <c r="AY238" s="16" t="s">
        <v>136</v>
      </c>
      <c r="BE238" s="151">
        <f>IF(N238="základní",J238,0)</f>
        <v>0</v>
      </c>
      <c r="BF238" s="151">
        <f>IF(N238="snížená",J238,0)</f>
        <v>0</v>
      </c>
      <c r="BG238" s="151">
        <f>IF(N238="zákl. přenesená",J238,0)</f>
        <v>0</v>
      </c>
      <c r="BH238" s="151">
        <f>IF(N238="sníž. přenesená",J238,0)</f>
        <v>0</v>
      </c>
      <c r="BI238" s="151">
        <f>IF(N238="nulová",J238,0)</f>
        <v>0</v>
      </c>
      <c r="BJ238" s="16" t="s">
        <v>85</v>
      </c>
      <c r="BK238" s="151">
        <f>ROUND(I238*H238,2)</f>
        <v>0</v>
      </c>
      <c r="BL238" s="16" t="s">
        <v>211</v>
      </c>
      <c r="BM238" s="150" t="s">
        <v>379</v>
      </c>
    </row>
    <row r="239" spans="2:51" s="13" customFormat="1" ht="12">
      <c r="B239" s="152"/>
      <c r="D239" s="153" t="s">
        <v>146</v>
      </c>
      <c r="E239" s="154" t="s">
        <v>1</v>
      </c>
      <c r="F239" s="155" t="s">
        <v>375</v>
      </c>
      <c r="H239" s="156">
        <v>6.16</v>
      </c>
      <c r="I239" s="157"/>
      <c r="L239" s="152"/>
      <c r="M239" s="158"/>
      <c r="N239" s="159"/>
      <c r="O239" s="159"/>
      <c r="P239" s="159"/>
      <c r="Q239" s="159"/>
      <c r="R239" s="159"/>
      <c r="S239" s="159"/>
      <c r="T239" s="160"/>
      <c r="AT239" s="154" t="s">
        <v>146</v>
      </c>
      <c r="AU239" s="154" t="s">
        <v>87</v>
      </c>
      <c r="AV239" s="13" t="s">
        <v>87</v>
      </c>
      <c r="AW239" s="13" t="s">
        <v>32</v>
      </c>
      <c r="AX239" s="13" t="s">
        <v>85</v>
      </c>
      <c r="AY239" s="154" t="s">
        <v>136</v>
      </c>
    </row>
    <row r="240" spans="1:65" s="2" customFormat="1" ht="16.5" customHeight="1">
      <c r="A240" s="31"/>
      <c r="B240" s="138"/>
      <c r="C240" s="139" t="s">
        <v>380</v>
      </c>
      <c r="D240" s="139" t="s">
        <v>139</v>
      </c>
      <c r="E240" s="140" t="s">
        <v>381</v>
      </c>
      <c r="F240" s="141" t="s">
        <v>382</v>
      </c>
      <c r="G240" s="142" t="s">
        <v>309</v>
      </c>
      <c r="H240" s="143">
        <v>439.2</v>
      </c>
      <c r="I240" s="144"/>
      <c r="J240" s="145">
        <f>ROUND(I240*H240,2)</f>
        <v>0</v>
      </c>
      <c r="K240" s="141" t="s">
        <v>143</v>
      </c>
      <c r="L240" s="32"/>
      <c r="M240" s="146" t="s">
        <v>1</v>
      </c>
      <c r="N240" s="147" t="s">
        <v>42</v>
      </c>
      <c r="O240" s="57"/>
      <c r="P240" s="148">
        <f>O240*H240</f>
        <v>0</v>
      </c>
      <c r="Q240" s="148">
        <v>1E-05</v>
      </c>
      <c r="R240" s="148">
        <f>Q240*H240</f>
        <v>0.004392</v>
      </c>
      <c r="S240" s="148">
        <v>0</v>
      </c>
      <c r="T240" s="149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50" t="s">
        <v>211</v>
      </c>
      <c r="AT240" s="150" t="s">
        <v>139</v>
      </c>
      <c r="AU240" s="150" t="s">
        <v>87</v>
      </c>
      <c r="AY240" s="16" t="s">
        <v>136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6" t="s">
        <v>85</v>
      </c>
      <c r="BK240" s="151">
        <f>ROUND(I240*H240,2)</f>
        <v>0</v>
      </c>
      <c r="BL240" s="16" t="s">
        <v>211</v>
      </c>
      <c r="BM240" s="150" t="s">
        <v>383</v>
      </c>
    </row>
    <row r="241" spans="2:51" s="13" customFormat="1" ht="12">
      <c r="B241" s="152"/>
      <c r="D241" s="153" t="s">
        <v>146</v>
      </c>
      <c r="E241" s="154" t="s">
        <v>1</v>
      </c>
      <c r="F241" s="155" t="s">
        <v>384</v>
      </c>
      <c r="H241" s="156">
        <v>439.2</v>
      </c>
      <c r="I241" s="157"/>
      <c r="L241" s="152"/>
      <c r="M241" s="158"/>
      <c r="N241" s="159"/>
      <c r="O241" s="159"/>
      <c r="P241" s="159"/>
      <c r="Q241" s="159"/>
      <c r="R241" s="159"/>
      <c r="S241" s="159"/>
      <c r="T241" s="160"/>
      <c r="AT241" s="154" t="s">
        <v>146</v>
      </c>
      <c r="AU241" s="154" t="s">
        <v>87</v>
      </c>
      <c r="AV241" s="13" t="s">
        <v>87</v>
      </c>
      <c r="AW241" s="13" t="s">
        <v>32</v>
      </c>
      <c r="AX241" s="13" t="s">
        <v>85</v>
      </c>
      <c r="AY241" s="154" t="s">
        <v>136</v>
      </c>
    </row>
    <row r="242" spans="1:65" s="2" customFormat="1" ht="21.75" customHeight="1">
      <c r="A242" s="31"/>
      <c r="B242" s="138"/>
      <c r="C242" s="161" t="s">
        <v>385</v>
      </c>
      <c r="D242" s="161" t="s">
        <v>157</v>
      </c>
      <c r="E242" s="162" t="s">
        <v>386</v>
      </c>
      <c r="F242" s="163" t="s">
        <v>387</v>
      </c>
      <c r="G242" s="164" t="s">
        <v>345</v>
      </c>
      <c r="H242" s="165">
        <v>4.638</v>
      </c>
      <c r="I242" s="166"/>
      <c r="J242" s="167">
        <f>ROUND(I242*H242,2)</f>
        <v>0</v>
      </c>
      <c r="K242" s="163" t="s">
        <v>143</v>
      </c>
      <c r="L242" s="168"/>
      <c r="M242" s="169" t="s">
        <v>1</v>
      </c>
      <c r="N242" s="170" t="s">
        <v>42</v>
      </c>
      <c r="O242" s="57"/>
      <c r="P242" s="148">
        <f>O242*H242</f>
        <v>0</v>
      </c>
      <c r="Q242" s="148">
        <v>0.55</v>
      </c>
      <c r="R242" s="148">
        <f>Q242*H242</f>
        <v>2.5509</v>
      </c>
      <c r="S242" s="148">
        <v>0</v>
      </c>
      <c r="T242" s="149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50" t="s">
        <v>277</v>
      </c>
      <c r="AT242" s="150" t="s">
        <v>157</v>
      </c>
      <c r="AU242" s="150" t="s">
        <v>87</v>
      </c>
      <c r="AY242" s="16" t="s">
        <v>136</v>
      </c>
      <c r="BE242" s="151">
        <f>IF(N242="základní",J242,0)</f>
        <v>0</v>
      </c>
      <c r="BF242" s="151">
        <f>IF(N242="snížená",J242,0)</f>
        <v>0</v>
      </c>
      <c r="BG242" s="151">
        <f>IF(N242="zákl. přenesená",J242,0)</f>
        <v>0</v>
      </c>
      <c r="BH242" s="151">
        <f>IF(N242="sníž. přenesená",J242,0)</f>
        <v>0</v>
      </c>
      <c r="BI242" s="151">
        <f>IF(N242="nulová",J242,0)</f>
        <v>0</v>
      </c>
      <c r="BJ242" s="16" t="s">
        <v>85</v>
      </c>
      <c r="BK242" s="151">
        <f>ROUND(I242*H242,2)</f>
        <v>0</v>
      </c>
      <c r="BL242" s="16" t="s">
        <v>211</v>
      </c>
      <c r="BM242" s="150" t="s">
        <v>388</v>
      </c>
    </row>
    <row r="243" spans="2:51" s="13" customFormat="1" ht="12">
      <c r="B243" s="152"/>
      <c r="D243" s="153" t="s">
        <v>146</v>
      </c>
      <c r="E243" s="154" t="s">
        <v>1</v>
      </c>
      <c r="F243" s="155" t="s">
        <v>347</v>
      </c>
      <c r="H243" s="156">
        <v>4.216</v>
      </c>
      <c r="I243" s="157"/>
      <c r="L243" s="152"/>
      <c r="M243" s="158"/>
      <c r="N243" s="159"/>
      <c r="O243" s="159"/>
      <c r="P243" s="159"/>
      <c r="Q243" s="159"/>
      <c r="R243" s="159"/>
      <c r="S243" s="159"/>
      <c r="T243" s="160"/>
      <c r="AT243" s="154" t="s">
        <v>146</v>
      </c>
      <c r="AU243" s="154" t="s">
        <v>87</v>
      </c>
      <c r="AV243" s="13" t="s">
        <v>87</v>
      </c>
      <c r="AW243" s="13" t="s">
        <v>32</v>
      </c>
      <c r="AX243" s="13" t="s">
        <v>85</v>
      </c>
      <c r="AY243" s="154" t="s">
        <v>136</v>
      </c>
    </row>
    <row r="244" spans="2:51" s="13" customFormat="1" ht="12">
      <c r="B244" s="152"/>
      <c r="D244" s="153" t="s">
        <v>146</v>
      </c>
      <c r="F244" s="155" t="s">
        <v>389</v>
      </c>
      <c r="H244" s="156">
        <v>4.638</v>
      </c>
      <c r="I244" s="157"/>
      <c r="L244" s="152"/>
      <c r="M244" s="158"/>
      <c r="N244" s="159"/>
      <c r="O244" s="159"/>
      <c r="P244" s="159"/>
      <c r="Q244" s="159"/>
      <c r="R244" s="159"/>
      <c r="S244" s="159"/>
      <c r="T244" s="160"/>
      <c r="AT244" s="154" t="s">
        <v>146</v>
      </c>
      <c r="AU244" s="154" t="s">
        <v>87</v>
      </c>
      <c r="AV244" s="13" t="s">
        <v>87</v>
      </c>
      <c r="AW244" s="13" t="s">
        <v>3</v>
      </c>
      <c r="AX244" s="13" t="s">
        <v>85</v>
      </c>
      <c r="AY244" s="154" t="s">
        <v>136</v>
      </c>
    </row>
    <row r="245" spans="1:65" s="2" customFormat="1" ht="16.5" customHeight="1">
      <c r="A245" s="31"/>
      <c r="B245" s="138"/>
      <c r="C245" s="139" t="s">
        <v>390</v>
      </c>
      <c r="D245" s="139" t="s">
        <v>139</v>
      </c>
      <c r="E245" s="140" t="s">
        <v>391</v>
      </c>
      <c r="F245" s="141" t="s">
        <v>392</v>
      </c>
      <c r="G245" s="142" t="s">
        <v>142</v>
      </c>
      <c r="H245" s="143">
        <v>23.52</v>
      </c>
      <c r="I245" s="144"/>
      <c r="J245" s="145">
        <f>ROUND(I245*H245,2)</f>
        <v>0</v>
      </c>
      <c r="K245" s="141" t="s">
        <v>143</v>
      </c>
      <c r="L245" s="32"/>
      <c r="M245" s="146" t="s">
        <v>1</v>
      </c>
      <c r="N245" s="147" t="s">
        <v>42</v>
      </c>
      <c r="O245" s="57"/>
      <c r="P245" s="148">
        <f>O245*H245</f>
        <v>0</v>
      </c>
      <c r="Q245" s="148">
        <v>0</v>
      </c>
      <c r="R245" s="148">
        <f>Q245*H245</f>
        <v>0</v>
      </c>
      <c r="S245" s="148">
        <v>0.00132</v>
      </c>
      <c r="T245" s="149">
        <f>S245*H245</f>
        <v>0.0310464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50" t="s">
        <v>211</v>
      </c>
      <c r="AT245" s="150" t="s">
        <v>139</v>
      </c>
      <c r="AU245" s="150" t="s">
        <v>87</v>
      </c>
      <c r="AY245" s="16" t="s">
        <v>136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6" t="s">
        <v>85</v>
      </c>
      <c r="BK245" s="151">
        <f>ROUND(I245*H245,2)</f>
        <v>0</v>
      </c>
      <c r="BL245" s="16" t="s">
        <v>211</v>
      </c>
      <c r="BM245" s="150" t="s">
        <v>393</v>
      </c>
    </row>
    <row r="246" spans="1:65" s="2" customFormat="1" ht="16.5" customHeight="1">
      <c r="A246" s="31"/>
      <c r="B246" s="138"/>
      <c r="C246" s="139" t="s">
        <v>394</v>
      </c>
      <c r="D246" s="139" t="s">
        <v>139</v>
      </c>
      <c r="E246" s="140" t="s">
        <v>395</v>
      </c>
      <c r="F246" s="141" t="s">
        <v>396</v>
      </c>
      <c r="G246" s="142" t="s">
        <v>142</v>
      </c>
      <c r="H246" s="143">
        <v>260</v>
      </c>
      <c r="I246" s="144"/>
      <c r="J246" s="145">
        <f>ROUND(I246*H246,2)</f>
        <v>0</v>
      </c>
      <c r="K246" s="141" t="s">
        <v>143</v>
      </c>
      <c r="L246" s="32"/>
      <c r="M246" s="146" t="s">
        <v>1</v>
      </c>
      <c r="N246" s="147" t="s">
        <v>42</v>
      </c>
      <c r="O246" s="57"/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50" t="s">
        <v>211</v>
      </c>
      <c r="AT246" s="150" t="s">
        <v>139</v>
      </c>
      <c r="AU246" s="150" t="s">
        <v>87</v>
      </c>
      <c r="AY246" s="16" t="s">
        <v>136</v>
      </c>
      <c r="BE246" s="151">
        <f>IF(N246="základní",J246,0)</f>
        <v>0</v>
      </c>
      <c r="BF246" s="151">
        <f>IF(N246="snížená",J246,0)</f>
        <v>0</v>
      </c>
      <c r="BG246" s="151">
        <f>IF(N246="zákl. přenesená",J246,0)</f>
        <v>0</v>
      </c>
      <c r="BH246" s="151">
        <f>IF(N246="sníž. přenesená",J246,0)</f>
        <v>0</v>
      </c>
      <c r="BI246" s="151">
        <f>IF(N246="nulová",J246,0)</f>
        <v>0</v>
      </c>
      <c r="BJ246" s="16" t="s">
        <v>85</v>
      </c>
      <c r="BK246" s="151">
        <f>ROUND(I246*H246,2)</f>
        <v>0</v>
      </c>
      <c r="BL246" s="16" t="s">
        <v>211</v>
      </c>
      <c r="BM246" s="150" t="s">
        <v>397</v>
      </c>
    </row>
    <row r="247" spans="1:65" s="2" customFormat="1" ht="16.5" customHeight="1">
      <c r="A247" s="31"/>
      <c r="B247" s="138"/>
      <c r="C247" s="161" t="s">
        <v>398</v>
      </c>
      <c r="D247" s="161" t="s">
        <v>157</v>
      </c>
      <c r="E247" s="162" t="s">
        <v>399</v>
      </c>
      <c r="F247" s="163" t="s">
        <v>400</v>
      </c>
      <c r="G247" s="164" t="s">
        <v>345</v>
      </c>
      <c r="H247" s="165">
        <v>6.864</v>
      </c>
      <c r="I247" s="166"/>
      <c r="J247" s="167">
        <f>ROUND(I247*H247,2)</f>
        <v>0</v>
      </c>
      <c r="K247" s="163" t="s">
        <v>143</v>
      </c>
      <c r="L247" s="168"/>
      <c r="M247" s="169" t="s">
        <v>1</v>
      </c>
      <c r="N247" s="170" t="s">
        <v>42</v>
      </c>
      <c r="O247" s="57"/>
      <c r="P247" s="148">
        <f>O247*H247</f>
        <v>0</v>
      </c>
      <c r="Q247" s="148">
        <v>0.55</v>
      </c>
      <c r="R247" s="148">
        <f>Q247*H247</f>
        <v>3.7752000000000003</v>
      </c>
      <c r="S247" s="148">
        <v>0</v>
      </c>
      <c r="T247" s="149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50" t="s">
        <v>277</v>
      </c>
      <c r="AT247" s="150" t="s">
        <v>157</v>
      </c>
      <c r="AU247" s="150" t="s">
        <v>87</v>
      </c>
      <c r="AY247" s="16" t="s">
        <v>136</v>
      </c>
      <c r="BE247" s="151">
        <f>IF(N247="základní",J247,0)</f>
        <v>0</v>
      </c>
      <c r="BF247" s="151">
        <f>IF(N247="snížená",J247,0)</f>
        <v>0</v>
      </c>
      <c r="BG247" s="151">
        <f>IF(N247="zákl. přenesená",J247,0)</f>
        <v>0</v>
      </c>
      <c r="BH247" s="151">
        <f>IF(N247="sníž. přenesená",J247,0)</f>
        <v>0</v>
      </c>
      <c r="BI247" s="151">
        <f>IF(N247="nulová",J247,0)</f>
        <v>0</v>
      </c>
      <c r="BJ247" s="16" t="s">
        <v>85</v>
      </c>
      <c r="BK247" s="151">
        <f>ROUND(I247*H247,2)</f>
        <v>0</v>
      </c>
      <c r="BL247" s="16" t="s">
        <v>211</v>
      </c>
      <c r="BM247" s="150" t="s">
        <v>401</v>
      </c>
    </row>
    <row r="248" spans="2:51" s="13" customFormat="1" ht="12">
      <c r="B248" s="152"/>
      <c r="D248" s="153" t="s">
        <v>146</v>
      </c>
      <c r="E248" s="154" t="s">
        <v>1</v>
      </c>
      <c r="F248" s="155" t="s">
        <v>348</v>
      </c>
      <c r="H248" s="156">
        <v>6.24</v>
      </c>
      <c r="I248" s="157"/>
      <c r="L248" s="152"/>
      <c r="M248" s="158"/>
      <c r="N248" s="159"/>
      <c r="O248" s="159"/>
      <c r="P248" s="159"/>
      <c r="Q248" s="159"/>
      <c r="R248" s="159"/>
      <c r="S248" s="159"/>
      <c r="T248" s="160"/>
      <c r="AT248" s="154" t="s">
        <v>146</v>
      </c>
      <c r="AU248" s="154" t="s">
        <v>87</v>
      </c>
      <c r="AV248" s="13" t="s">
        <v>87</v>
      </c>
      <c r="AW248" s="13" t="s">
        <v>32</v>
      </c>
      <c r="AX248" s="13" t="s">
        <v>85</v>
      </c>
      <c r="AY248" s="154" t="s">
        <v>136</v>
      </c>
    </row>
    <row r="249" spans="2:51" s="13" customFormat="1" ht="12">
      <c r="B249" s="152"/>
      <c r="D249" s="153" t="s">
        <v>146</v>
      </c>
      <c r="F249" s="155" t="s">
        <v>402</v>
      </c>
      <c r="H249" s="156">
        <v>6.864</v>
      </c>
      <c r="I249" s="157"/>
      <c r="L249" s="152"/>
      <c r="M249" s="158"/>
      <c r="N249" s="159"/>
      <c r="O249" s="159"/>
      <c r="P249" s="159"/>
      <c r="Q249" s="159"/>
      <c r="R249" s="159"/>
      <c r="S249" s="159"/>
      <c r="T249" s="160"/>
      <c r="AT249" s="154" t="s">
        <v>146</v>
      </c>
      <c r="AU249" s="154" t="s">
        <v>87</v>
      </c>
      <c r="AV249" s="13" t="s">
        <v>87</v>
      </c>
      <c r="AW249" s="13" t="s">
        <v>3</v>
      </c>
      <c r="AX249" s="13" t="s">
        <v>85</v>
      </c>
      <c r="AY249" s="154" t="s">
        <v>136</v>
      </c>
    </row>
    <row r="250" spans="1:65" s="2" customFormat="1" ht="24.2" customHeight="1">
      <c r="A250" s="31"/>
      <c r="B250" s="138"/>
      <c r="C250" s="139" t="s">
        <v>403</v>
      </c>
      <c r="D250" s="139" t="s">
        <v>139</v>
      </c>
      <c r="E250" s="140" t="s">
        <v>404</v>
      </c>
      <c r="F250" s="141" t="s">
        <v>405</v>
      </c>
      <c r="G250" s="142" t="s">
        <v>142</v>
      </c>
      <c r="H250" s="143">
        <v>260</v>
      </c>
      <c r="I250" s="144"/>
      <c r="J250" s="145">
        <f>ROUND(I250*H250,2)</f>
        <v>0</v>
      </c>
      <c r="K250" s="141" t="s">
        <v>143</v>
      </c>
      <c r="L250" s="32"/>
      <c r="M250" s="146" t="s">
        <v>1</v>
      </c>
      <c r="N250" s="147" t="s">
        <v>42</v>
      </c>
      <c r="O250" s="57"/>
      <c r="P250" s="148">
        <f>O250*H250</f>
        <v>0</v>
      </c>
      <c r="Q250" s="148">
        <v>0.00018</v>
      </c>
      <c r="R250" s="148">
        <f>Q250*H250</f>
        <v>0.0468</v>
      </c>
      <c r="S250" s="148">
        <v>0</v>
      </c>
      <c r="T250" s="149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50" t="s">
        <v>211</v>
      </c>
      <c r="AT250" s="150" t="s">
        <v>139</v>
      </c>
      <c r="AU250" s="150" t="s">
        <v>87</v>
      </c>
      <c r="AY250" s="16" t="s">
        <v>136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6" t="s">
        <v>85</v>
      </c>
      <c r="BK250" s="151">
        <f>ROUND(I250*H250,2)</f>
        <v>0</v>
      </c>
      <c r="BL250" s="16" t="s">
        <v>211</v>
      </c>
      <c r="BM250" s="150" t="s">
        <v>406</v>
      </c>
    </row>
    <row r="251" spans="1:65" s="2" customFormat="1" ht="24.2" customHeight="1">
      <c r="A251" s="31"/>
      <c r="B251" s="138"/>
      <c r="C251" s="139" t="s">
        <v>407</v>
      </c>
      <c r="D251" s="139" t="s">
        <v>139</v>
      </c>
      <c r="E251" s="140" t="s">
        <v>408</v>
      </c>
      <c r="F251" s="141" t="s">
        <v>409</v>
      </c>
      <c r="G251" s="142" t="s">
        <v>238</v>
      </c>
      <c r="H251" s="143">
        <v>15.684</v>
      </c>
      <c r="I251" s="144"/>
      <c r="J251" s="145">
        <f>ROUND(I251*H251,2)</f>
        <v>0</v>
      </c>
      <c r="K251" s="141" t="s">
        <v>143</v>
      </c>
      <c r="L251" s="32"/>
      <c r="M251" s="146" t="s">
        <v>1</v>
      </c>
      <c r="N251" s="147" t="s">
        <v>42</v>
      </c>
      <c r="O251" s="57"/>
      <c r="P251" s="148">
        <f>O251*H251</f>
        <v>0</v>
      </c>
      <c r="Q251" s="148">
        <v>0</v>
      </c>
      <c r="R251" s="148">
        <f>Q251*H251</f>
        <v>0</v>
      </c>
      <c r="S251" s="148">
        <v>0</v>
      </c>
      <c r="T251" s="149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50" t="s">
        <v>211</v>
      </c>
      <c r="AT251" s="150" t="s">
        <v>139</v>
      </c>
      <c r="AU251" s="150" t="s">
        <v>87</v>
      </c>
      <c r="AY251" s="16" t="s">
        <v>136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6" t="s">
        <v>85</v>
      </c>
      <c r="BK251" s="151">
        <f>ROUND(I251*H251,2)</f>
        <v>0</v>
      </c>
      <c r="BL251" s="16" t="s">
        <v>211</v>
      </c>
      <c r="BM251" s="150" t="s">
        <v>410</v>
      </c>
    </row>
    <row r="252" spans="2:63" s="12" customFormat="1" ht="22.9" customHeight="1">
      <c r="B252" s="125"/>
      <c r="D252" s="126" t="s">
        <v>76</v>
      </c>
      <c r="E252" s="136" t="s">
        <v>411</v>
      </c>
      <c r="F252" s="136" t="s">
        <v>412</v>
      </c>
      <c r="I252" s="128"/>
      <c r="J252" s="137">
        <f>BK252</f>
        <v>0</v>
      </c>
      <c r="L252" s="125"/>
      <c r="M252" s="130"/>
      <c r="N252" s="131"/>
      <c r="O252" s="131"/>
      <c r="P252" s="132">
        <f>SUM(P253:P265)</f>
        <v>0</v>
      </c>
      <c r="Q252" s="131"/>
      <c r="R252" s="132">
        <f>SUM(R253:R265)</f>
        <v>1.4676252600000002</v>
      </c>
      <c r="S252" s="131"/>
      <c r="T252" s="133">
        <f>SUM(T253:T265)</f>
        <v>0</v>
      </c>
      <c r="AR252" s="126" t="s">
        <v>87</v>
      </c>
      <c r="AT252" s="134" t="s">
        <v>76</v>
      </c>
      <c r="AU252" s="134" t="s">
        <v>85</v>
      </c>
      <c r="AY252" s="126" t="s">
        <v>136</v>
      </c>
      <c r="BK252" s="135">
        <f>SUM(BK253:BK265)</f>
        <v>0</v>
      </c>
    </row>
    <row r="253" spans="1:65" s="2" customFormat="1" ht="24.2" customHeight="1">
      <c r="A253" s="31"/>
      <c r="B253" s="138"/>
      <c r="C253" s="139" t="s">
        <v>413</v>
      </c>
      <c r="D253" s="139" t="s">
        <v>139</v>
      </c>
      <c r="E253" s="140" t="s">
        <v>414</v>
      </c>
      <c r="F253" s="141" t="s">
        <v>415</v>
      </c>
      <c r="G253" s="142" t="s">
        <v>142</v>
      </c>
      <c r="H253" s="143">
        <v>29.406</v>
      </c>
      <c r="I253" s="144"/>
      <c r="J253" s="145">
        <f>ROUND(I253*H253,2)</f>
        <v>0</v>
      </c>
      <c r="K253" s="141" t="s">
        <v>143</v>
      </c>
      <c r="L253" s="32"/>
      <c r="M253" s="146" t="s">
        <v>1</v>
      </c>
      <c r="N253" s="147" t="s">
        <v>42</v>
      </c>
      <c r="O253" s="57"/>
      <c r="P253" s="148">
        <f>O253*H253</f>
        <v>0</v>
      </c>
      <c r="Q253" s="148">
        <v>0.02866</v>
      </c>
      <c r="R253" s="148">
        <f>Q253*H253</f>
        <v>0.84277596</v>
      </c>
      <c r="S253" s="148">
        <v>0</v>
      </c>
      <c r="T253" s="149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50" t="s">
        <v>211</v>
      </c>
      <c r="AT253" s="150" t="s">
        <v>139</v>
      </c>
      <c r="AU253" s="150" t="s">
        <v>87</v>
      </c>
      <c r="AY253" s="16" t="s">
        <v>136</v>
      </c>
      <c r="BE253" s="151">
        <f>IF(N253="základní",J253,0)</f>
        <v>0</v>
      </c>
      <c r="BF253" s="151">
        <f>IF(N253="snížená",J253,0)</f>
        <v>0</v>
      </c>
      <c r="BG253" s="151">
        <f>IF(N253="zákl. přenesená",J253,0)</f>
        <v>0</v>
      </c>
      <c r="BH253" s="151">
        <f>IF(N253="sníž. přenesená",J253,0)</f>
        <v>0</v>
      </c>
      <c r="BI253" s="151">
        <f>IF(N253="nulová",J253,0)</f>
        <v>0</v>
      </c>
      <c r="BJ253" s="16" t="s">
        <v>85</v>
      </c>
      <c r="BK253" s="151">
        <f>ROUND(I253*H253,2)</f>
        <v>0</v>
      </c>
      <c r="BL253" s="16" t="s">
        <v>211</v>
      </c>
      <c r="BM253" s="150" t="s">
        <v>416</v>
      </c>
    </row>
    <row r="254" spans="2:51" s="13" customFormat="1" ht="12">
      <c r="B254" s="152"/>
      <c r="D254" s="153" t="s">
        <v>146</v>
      </c>
      <c r="E254" s="154" t="s">
        <v>1</v>
      </c>
      <c r="F254" s="155" t="s">
        <v>417</v>
      </c>
      <c r="H254" s="156">
        <v>29.406</v>
      </c>
      <c r="I254" s="157"/>
      <c r="L254" s="152"/>
      <c r="M254" s="158"/>
      <c r="N254" s="159"/>
      <c r="O254" s="159"/>
      <c r="P254" s="159"/>
      <c r="Q254" s="159"/>
      <c r="R254" s="159"/>
      <c r="S254" s="159"/>
      <c r="T254" s="160"/>
      <c r="AT254" s="154" t="s">
        <v>146</v>
      </c>
      <c r="AU254" s="154" t="s">
        <v>87</v>
      </c>
      <c r="AV254" s="13" t="s">
        <v>87</v>
      </c>
      <c r="AW254" s="13" t="s">
        <v>32</v>
      </c>
      <c r="AX254" s="13" t="s">
        <v>85</v>
      </c>
      <c r="AY254" s="154" t="s">
        <v>136</v>
      </c>
    </row>
    <row r="255" spans="1:65" s="2" customFormat="1" ht="21.75" customHeight="1">
      <c r="A255" s="31"/>
      <c r="B255" s="138"/>
      <c r="C255" s="139" t="s">
        <v>418</v>
      </c>
      <c r="D255" s="139" t="s">
        <v>139</v>
      </c>
      <c r="E255" s="140" t="s">
        <v>419</v>
      </c>
      <c r="F255" s="141" t="s">
        <v>420</v>
      </c>
      <c r="G255" s="142" t="s">
        <v>142</v>
      </c>
      <c r="H255" s="143">
        <v>29.406</v>
      </c>
      <c r="I255" s="144"/>
      <c r="J255" s="145">
        <f>ROUND(I255*H255,2)</f>
        <v>0</v>
      </c>
      <c r="K255" s="141" t="s">
        <v>143</v>
      </c>
      <c r="L255" s="32"/>
      <c r="M255" s="146" t="s">
        <v>1</v>
      </c>
      <c r="N255" s="147" t="s">
        <v>42</v>
      </c>
      <c r="O255" s="57"/>
      <c r="P255" s="148">
        <f>O255*H255</f>
        <v>0</v>
      </c>
      <c r="Q255" s="148">
        <v>0.0002</v>
      </c>
      <c r="R255" s="148">
        <f>Q255*H255</f>
        <v>0.0058812</v>
      </c>
      <c r="S255" s="148">
        <v>0</v>
      </c>
      <c r="T255" s="149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50" t="s">
        <v>211</v>
      </c>
      <c r="AT255" s="150" t="s">
        <v>139</v>
      </c>
      <c r="AU255" s="150" t="s">
        <v>87</v>
      </c>
      <c r="AY255" s="16" t="s">
        <v>136</v>
      </c>
      <c r="BE255" s="151">
        <f>IF(N255="základní",J255,0)</f>
        <v>0</v>
      </c>
      <c r="BF255" s="151">
        <f>IF(N255="snížená",J255,0)</f>
        <v>0</v>
      </c>
      <c r="BG255" s="151">
        <f>IF(N255="zákl. přenesená",J255,0)</f>
        <v>0</v>
      </c>
      <c r="BH255" s="151">
        <f>IF(N255="sníž. přenesená",J255,0)</f>
        <v>0</v>
      </c>
      <c r="BI255" s="151">
        <f>IF(N255="nulová",J255,0)</f>
        <v>0</v>
      </c>
      <c r="BJ255" s="16" t="s">
        <v>85</v>
      </c>
      <c r="BK255" s="151">
        <f>ROUND(I255*H255,2)</f>
        <v>0</v>
      </c>
      <c r="BL255" s="16" t="s">
        <v>211</v>
      </c>
      <c r="BM255" s="150" t="s">
        <v>421</v>
      </c>
    </row>
    <row r="256" spans="1:65" s="2" customFormat="1" ht="24.2" customHeight="1">
      <c r="A256" s="31"/>
      <c r="B256" s="138"/>
      <c r="C256" s="139" t="s">
        <v>422</v>
      </c>
      <c r="D256" s="139" t="s">
        <v>139</v>
      </c>
      <c r="E256" s="140" t="s">
        <v>423</v>
      </c>
      <c r="F256" s="141" t="s">
        <v>424</v>
      </c>
      <c r="G256" s="142" t="s">
        <v>309</v>
      </c>
      <c r="H256" s="143">
        <v>15.755</v>
      </c>
      <c r="I256" s="144"/>
      <c r="J256" s="145">
        <f>ROUND(I256*H256,2)</f>
        <v>0</v>
      </c>
      <c r="K256" s="141" t="s">
        <v>143</v>
      </c>
      <c r="L256" s="32"/>
      <c r="M256" s="146" t="s">
        <v>1</v>
      </c>
      <c r="N256" s="147" t="s">
        <v>42</v>
      </c>
      <c r="O256" s="57"/>
      <c r="P256" s="148">
        <f>O256*H256</f>
        <v>0</v>
      </c>
      <c r="Q256" s="148">
        <v>0.0002</v>
      </c>
      <c r="R256" s="148">
        <f>Q256*H256</f>
        <v>0.003151</v>
      </c>
      <c r="S256" s="148">
        <v>0</v>
      </c>
      <c r="T256" s="149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50" t="s">
        <v>211</v>
      </c>
      <c r="AT256" s="150" t="s">
        <v>139</v>
      </c>
      <c r="AU256" s="150" t="s">
        <v>87</v>
      </c>
      <c r="AY256" s="16" t="s">
        <v>136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6" t="s">
        <v>85</v>
      </c>
      <c r="BK256" s="151">
        <f>ROUND(I256*H256,2)</f>
        <v>0</v>
      </c>
      <c r="BL256" s="16" t="s">
        <v>211</v>
      </c>
      <c r="BM256" s="150" t="s">
        <v>425</v>
      </c>
    </row>
    <row r="257" spans="2:51" s="13" customFormat="1" ht="12">
      <c r="B257" s="152"/>
      <c r="D257" s="153" t="s">
        <v>146</v>
      </c>
      <c r="E257" s="154" t="s">
        <v>1</v>
      </c>
      <c r="F257" s="155" t="s">
        <v>426</v>
      </c>
      <c r="H257" s="156">
        <v>15.755</v>
      </c>
      <c r="I257" s="157"/>
      <c r="L257" s="152"/>
      <c r="M257" s="158"/>
      <c r="N257" s="159"/>
      <c r="O257" s="159"/>
      <c r="P257" s="159"/>
      <c r="Q257" s="159"/>
      <c r="R257" s="159"/>
      <c r="S257" s="159"/>
      <c r="T257" s="160"/>
      <c r="AT257" s="154" t="s">
        <v>146</v>
      </c>
      <c r="AU257" s="154" t="s">
        <v>87</v>
      </c>
      <c r="AV257" s="13" t="s">
        <v>87</v>
      </c>
      <c r="AW257" s="13" t="s">
        <v>32</v>
      </c>
      <c r="AX257" s="13" t="s">
        <v>85</v>
      </c>
      <c r="AY257" s="154" t="s">
        <v>136</v>
      </c>
    </row>
    <row r="258" spans="1:65" s="2" customFormat="1" ht="16.5" customHeight="1">
      <c r="A258" s="31"/>
      <c r="B258" s="138"/>
      <c r="C258" s="139" t="s">
        <v>427</v>
      </c>
      <c r="D258" s="139" t="s">
        <v>139</v>
      </c>
      <c r="E258" s="140" t="s">
        <v>428</v>
      </c>
      <c r="F258" s="141" t="s">
        <v>429</v>
      </c>
      <c r="G258" s="142" t="s">
        <v>309</v>
      </c>
      <c r="H258" s="143">
        <v>3.115</v>
      </c>
      <c r="I258" s="144"/>
      <c r="J258" s="145">
        <f>ROUND(I258*H258,2)</f>
        <v>0</v>
      </c>
      <c r="K258" s="141" t="s">
        <v>143</v>
      </c>
      <c r="L258" s="32"/>
      <c r="M258" s="146" t="s">
        <v>1</v>
      </c>
      <c r="N258" s="147" t="s">
        <v>42</v>
      </c>
      <c r="O258" s="57"/>
      <c r="P258" s="148">
        <f>O258*H258</f>
        <v>0</v>
      </c>
      <c r="Q258" s="148">
        <v>0.00036</v>
      </c>
      <c r="R258" s="148">
        <f>Q258*H258</f>
        <v>0.0011214</v>
      </c>
      <c r="S258" s="148">
        <v>0</v>
      </c>
      <c r="T258" s="149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50" t="s">
        <v>211</v>
      </c>
      <c r="AT258" s="150" t="s">
        <v>139</v>
      </c>
      <c r="AU258" s="150" t="s">
        <v>87</v>
      </c>
      <c r="AY258" s="16" t="s">
        <v>136</v>
      </c>
      <c r="BE258" s="151">
        <f>IF(N258="základní",J258,0)</f>
        <v>0</v>
      </c>
      <c r="BF258" s="151">
        <f>IF(N258="snížená",J258,0)</f>
        <v>0</v>
      </c>
      <c r="BG258" s="151">
        <f>IF(N258="zákl. přenesená",J258,0)</f>
        <v>0</v>
      </c>
      <c r="BH258" s="151">
        <f>IF(N258="sníž. přenesená",J258,0)</f>
        <v>0</v>
      </c>
      <c r="BI258" s="151">
        <f>IF(N258="nulová",J258,0)</f>
        <v>0</v>
      </c>
      <c r="BJ258" s="16" t="s">
        <v>85</v>
      </c>
      <c r="BK258" s="151">
        <f>ROUND(I258*H258,2)</f>
        <v>0</v>
      </c>
      <c r="BL258" s="16" t="s">
        <v>211</v>
      </c>
      <c r="BM258" s="150" t="s">
        <v>430</v>
      </c>
    </row>
    <row r="259" spans="1:65" s="2" customFormat="1" ht="16.5" customHeight="1">
      <c r="A259" s="31"/>
      <c r="B259" s="138"/>
      <c r="C259" s="139" t="s">
        <v>431</v>
      </c>
      <c r="D259" s="139" t="s">
        <v>139</v>
      </c>
      <c r="E259" s="140" t="s">
        <v>432</v>
      </c>
      <c r="F259" s="141" t="s">
        <v>433</v>
      </c>
      <c r="G259" s="142" t="s">
        <v>142</v>
      </c>
      <c r="H259" s="143">
        <v>29.406</v>
      </c>
      <c r="I259" s="144"/>
      <c r="J259" s="145">
        <f>ROUND(I259*H259,2)</f>
        <v>0</v>
      </c>
      <c r="K259" s="141" t="s">
        <v>143</v>
      </c>
      <c r="L259" s="32"/>
      <c r="M259" s="146" t="s">
        <v>1</v>
      </c>
      <c r="N259" s="147" t="s">
        <v>42</v>
      </c>
      <c r="O259" s="57"/>
      <c r="P259" s="148">
        <f>O259*H259</f>
        <v>0</v>
      </c>
      <c r="Q259" s="148">
        <v>0.0014</v>
      </c>
      <c r="R259" s="148">
        <f>Q259*H259</f>
        <v>0.0411684</v>
      </c>
      <c r="S259" s="148">
        <v>0</v>
      </c>
      <c r="T259" s="149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50" t="s">
        <v>211</v>
      </c>
      <c r="AT259" s="150" t="s">
        <v>139</v>
      </c>
      <c r="AU259" s="150" t="s">
        <v>87</v>
      </c>
      <c r="AY259" s="16" t="s">
        <v>136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6" t="s">
        <v>85</v>
      </c>
      <c r="BK259" s="151">
        <f>ROUND(I259*H259,2)</f>
        <v>0</v>
      </c>
      <c r="BL259" s="16" t="s">
        <v>211</v>
      </c>
      <c r="BM259" s="150" t="s">
        <v>434</v>
      </c>
    </row>
    <row r="260" spans="1:65" s="2" customFormat="1" ht="16.5" customHeight="1">
      <c r="A260" s="31"/>
      <c r="B260" s="138"/>
      <c r="C260" s="139" t="s">
        <v>435</v>
      </c>
      <c r="D260" s="139" t="s">
        <v>139</v>
      </c>
      <c r="E260" s="140" t="s">
        <v>436</v>
      </c>
      <c r="F260" s="141" t="s">
        <v>437</v>
      </c>
      <c r="G260" s="142" t="s">
        <v>142</v>
      </c>
      <c r="H260" s="143">
        <v>36.574</v>
      </c>
      <c r="I260" s="144"/>
      <c r="J260" s="145">
        <f>ROUND(I260*H260,2)</f>
        <v>0</v>
      </c>
      <c r="K260" s="141" t="s">
        <v>143</v>
      </c>
      <c r="L260" s="32"/>
      <c r="M260" s="146" t="s">
        <v>1</v>
      </c>
      <c r="N260" s="147" t="s">
        <v>42</v>
      </c>
      <c r="O260" s="57"/>
      <c r="P260" s="148">
        <f>O260*H260</f>
        <v>0</v>
      </c>
      <c r="Q260" s="148">
        <v>0.0001</v>
      </c>
      <c r="R260" s="148">
        <f>Q260*H260</f>
        <v>0.0036574</v>
      </c>
      <c r="S260" s="148">
        <v>0</v>
      </c>
      <c r="T260" s="149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50" t="s">
        <v>211</v>
      </c>
      <c r="AT260" s="150" t="s">
        <v>139</v>
      </c>
      <c r="AU260" s="150" t="s">
        <v>87</v>
      </c>
      <c r="AY260" s="16" t="s">
        <v>136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6" t="s">
        <v>85</v>
      </c>
      <c r="BK260" s="151">
        <f>ROUND(I260*H260,2)</f>
        <v>0</v>
      </c>
      <c r="BL260" s="16" t="s">
        <v>211</v>
      </c>
      <c r="BM260" s="150" t="s">
        <v>438</v>
      </c>
    </row>
    <row r="261" spans="1:65" s="2" customFormat="1" ht="21.75" customHeight="1">
      <c r="A261" s="31"/>
      <c r="B261" s="138"/>
      <c r="C261" s="139" t="s">
        <v>439</v>
      </c>
      <c r="D261" s="139" t="s">
        <v>139</v>
      </c>
      <c r="E261" s="140" t="s">
        <v>440</v>
      </c>
      <c r="F261" s="141" t="s">
        <v>441</v>
      </c>
      <c r="G261" s="142" t="s">
        <v>142</v>
      </c>
      <c r="H261" s="143">
        <v>36.574</v>
      </c>
      <c r="I261" s="144"/>
      <c r="J261" s="145">
        <f>ROUND(I261*H261,2)</f>
        <v>0</v>
      </c>
      <c r="K261" s="141" t="s">
        <v>143</v>
      </c>
      <c r="L261" s="32"/>
      <c r="M261" s="146" t="s">
        <v>1</v>
      </c>
      <c r="N261" s="147" t="s">
        <v>42</v>
      </c>
      <c r="O261" s="57"/>
      <c r="P261" s="148">
        <f>O261*H261</f>
        <v>0</v>
      </c>
      <c r="Q261" s="148">
        <v>0.0007</v>
      </c>
      <c r="R261" s="148">
        <f>Q261*H261</f>
        <v>0.025601799999999997</v>
      </c>
      <c r="S261" s="148">
        <v>0</v>
      </c>
      <c r="T261" s="149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50" t="s">
        <v>211</v>
      </c>
      <c r="AT261" s="150" t="s">
        <v>139</v>
      </c>
      <c r="AU261" s="150" t="s">
        <v>87</v>
      </c>
      <c r="AY261" s="16" t="s">
        <v>136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6" t="s">
        <v>85</v>
      </c>
      <c r="BK261" s="151">
        <f>ROUND(I261*H261,2)</f>
        <v>0</v>
      </c>
      <c r="BL261" s="16" t="s">
        <v>211</v>
      </c>
      <c r="BM261" s="150" t="s">
        <v>442</v>
      </c>
    </row>
    <row r="262" spans="1:65" s="2" customFormat="1" ht="33" customHeight="1">
      <c r="A262" s="31"/>
      <c r="B262" s="138"/>
      <c r="C262" s="139" t="s">
        <v>443</v>
      </c>
      <c r="D262" s="139" t="s">
        <v>139</v>
      </c>
      <c r="E262" s="140" t="s">
        <v>444</v>
      </c>
      <c r="F262" s="141" t="s">
        <v>445</v>
      </c>
      <c r="G262" s="142" t="s">
        <v>142</v>
      </c>
      <c r="H262" s="143">
        <v>36.574</v>
      </c>
      <c r="I262" s="144"/>
      <c r="J262" s="145">
        <f>ROUND(I262*H262,2)</f>
        <v>0</v>
      </c>
      <c r="K262" s="141" t="s">
        <v>143</v>
      </c>
      <c r="L262" s="32"/>
      <c r="M262" s="146" t="s">
        <v>1</v>
      </c>
      <c r="N262" s="147" t="s">
        <v>42</v>
      </c>
      <c r="O262" s="57"/>
      <c r="P262" s="148">
        <f>O262*H262</f>
        <v>0</v>
      </c>
      <c r="Q262" s="148">
        <v>0.01315</v>
      </c>
      <c r="R262" s="148">
        <f>Q262*H262</f>
        <v>0.4809481</v>
      </c>
      <c r="S262" s="148">
        <v>0</v>
      </c>
      <c r="T262" s="149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50" t="s">
        <v>211</v>
      </c>
      <c r="AT262" s="150" t="s">
        <v>139</v>
      </c>
      <c r="AU262" s="150" t="s">
        <v>87</v>
      </c>
      <c r="AY262" s="16" t="s">
        <v>136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6" t="s">
        <v>85</v>
      </c>
      <c r="BK262" s="151">
        <f>ROUND(I262*H262,2)</f>
        <v>0</v>
      </c>
      <c r="BL262" s="16" t="s">
        <v>211</v>
      </c>
      <c r="BM262" s="150" t="s">
        <v>446</v>
      </c>
    </row>
    <row r="263" spans="2:51" s="13" customFormat="1" ht="12">
      <c r="B263" s="152"/>
      <c r="D263" s="153" t="s">
        <v>146</v>
      </c>
      <c r="E263" s="154" t="s">
        <v>1</v>
      </c>
      <c r="F263" s="155" t="s">
        <v>447</v>
      </c>
      <c r="H263" s="156">
        <v>36.574</v>
      </c>
      <c r="I263" s="157"/>
      <c r="L263" s="152"/>
      <c r="M263" s="158"/>
      <c r="N263" s="159"/>
      <c r="O263" s="159"/>
      <c r="P263" s="159"/>
      <c r="Q263" s="159"/>
      <c r="R263" s="159"/>
      <c r="S263" s="159"/>
      <c r="T263" s="160"/>
      <c r="AT263" s="154" t="s">
        <v>146</v>
      </c>
      <c r="AU263" s="154" t="s">
        <v>87</v>
      </c>
      <c r="AV263" s="13" t="s">
        <v>87</v>
      </c>
      <c r="AW263" s="13" t="s">
        <v>32</v>
      </c>
      <c r="AX263" s="13" t="s">
        <v>85</v>
      </c>
      <c r="AY263" s="154" t="s">
        <v>136</v>
      </c>
    </row>
    <row r="264" spans="1:65" s="2" customFormat="1" ht="24.2" customHeight="1">
      <c r="A264" s="31"/>
      <c r="B264" s="138"/>
      <c r="C264" s="139" t="s">
        <v>448</v>
      </c>
      <c r="D264" s="139" t="s">
        <v>139</v>
      </c>
      <c r="E264" s="140" t="s">
        <v>449</v>
      </c>
      <c r="F264" s="141" t="s">
        <v>450</v>
      </c>
      <c r="G264" s="142" t="s">
        <v>155</v>
      </c>
      <c r="H264" s="143">
        <v>4</v>
      </c>
      <c r="I264" s="144"/>
      <c r="J264" s="145">
        <f>ROUND(I264*H264,2)</f>
        <v>0</v>
      </c>
      <c r="K264" s="141" t="s">
        <v>143</v>
      </c>
      <c r="L264" s="32"/>
      <c r="M264" s="146" t="s">
        <v>1</v>
      </c>
      <c r="N264" s="147" t="s">
        <v>42</v>
      </c>
      <c r="O264" s="57"/>
      <c r="P264" s="148">
        <f>O264*H264</f>
        <v>0</v>
      </c>
      <c r="Q264" s="148">
        <v>0.01583</v>
      </c>
      <c r="R264" s="148">
        <f>Q264*H264</f>
        <v>0.06332</v>
      </c>
      <c r="S264" s="148">
        <v>0</v>
      </c>
      <c r="T264" s="149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50" t="s">
        <v>211</v>
      </c>
      <c r="AT264" s="150" t="s">
        <v>139</v>
      </c>
      <c r="AU264" s="150" t="s">
        <v>87</v>
      </c>
      <c r="AY264" s="16" t="s">
        <v>136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6" t="s">
        <v>85</v>
      </c>
      <c r="BK264" s="151">
        <f>ROUND(I264*H264,2)</f>
        <v>0</v>
      </c>
      <c r="BL264" s="16" t="s">
        <v>211</v>
      </c>
      <c r="BM264" s="150" t="s">
        <v>451</v>
      </c>
    </row>
    <row r="265" spans="1:65" s="2" customFormat="1" ht="24.2" customHeight="1">
      <c r="A265" s="31"/>
      <c r="B265" s="138"/>
      <c r="C265" s="139" t="s">
        <v>452</v>
      </c>
      <c r="D265" s="139" t="s">
        <v>139</v>
      </c>
      <c r="E265" s="140" t="s">
        <v>453</v>
      </c>
      <c r="F265" s="141" t="s">
        <v>454</v>
      </c>
      <c r="G265" s="142" t="s">
        <v>238</v>
      </c>
      <c r="H265" s="143">
        <v>1.468</v>
      </c>
      <c r="I265" s="144"/>
      <c r="J265" s="145">
        <f>ROUND(I265*H265,2)</f>
        <v>0</v>
      </c>
      <c r="K265" s="141" t="s">
        <v>143</v>
      </c>
      <c r="L265" s="32"/>
      <c r="M265" s="146" t="s">
        <v>1</v>
      </c>
      <c r="N265" s="147" t="s">
        <v>42</v>
      </c>
      <c r="O265" s="57"/>
      <c r="P265" s="148">
        <f>O265*H265</f>
        <v>0</v>
      </c>
      <c r="Q265" s="148">
        <v>0</v>
      </c>
      <c r="R265" s="148">
        <f>Q265*H265</f>
        <v>0</v>
      </c>
      <c r="S265" s="148">
        <v>0</v>
      </c>
      <c r="T265" s="149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50" t="s">
        <v>211</v>
      </c>
      <c r="AT265" s="150" t="s">
        <v>139</v>
      </c>
      <c r="AU265" s="150" t="s">
        <v>87</v>
      </c>
      <c r="AY265" s="16" t="s">
        <v>136</v>
      </c>
      <c r="BE265" s="151">
        <f>IF(N265="základní",J265,0)</f>
        <v>0</v>
      </c>
      <c r="BF265" s="151">
        <f>IF(N265="snížená",J265,0)</f>
        <v>0</v>
      </c>
      <c r="BG265" s="151">
        <f>IF(N265="zákl. přenesená",J265,0)</f>
        <v>0</v>
      </c>
      <c r="BH265" s="151">
        <f>IF(N265="sníž. přenesená",J265,0)</f>
        <v>0</v>
      </c>
      <c r="BI265" s="151">
        <f>IF(N265="nulová",J265,0)</f>
        <v>0</v>
      </c>
      <c r="BJ265" s="16" t="s">
        <v>85</v>
      </c>
      <c r="BK265" s="151">
        <f>ROUND(I265*H265,2)</f>
        <v>0</v>
      </c>
      <c r="BL265" s="16" t="s">
        <v>211</v>
      </c>
      <c r="BM265" s="150" t="s">
        <v>455</v>
      </c>
    </row>
    <row r="266" spans="2:63" s="12" customFormat="1" ht="22.9" customHeight="1">
      <c r="B266" s="125"/>
      <c r="D266" s="126" t="s">
        <v>76</v>
      </c>
      <c r="E266" s="136" t="s">
        <v>456</v>
      </c>
      <c r="F266" s="136" t="s">
        <v>457</v>
      </c>
      <c r="I266" s="128"/>
      <c r="J266" s="137">
        <f>BK266</f>
        <v>0</v>
      </c>
      <c r="L266" s="125"/>
      <c r="M266" s="130"/>
      <c r="N266" s="131"/>
      <c r="O266" s="131"/>
      <c r="P266" s="132">
        <f>SUM(P267:P304)</f>
        <v>0</v>
      </c>
      <c r="Q266" s="131"/>
      <c r="R266" s="132">
        <f>SUM(R267:R304)</f>
        <v>17.534040000000005</v>
      </c>
      <c r="S266" s="131"/>
      <c r="T266" s="133">
        <f>SUM(T267:T304)</f>
        <v>16.163847999999998</v>
      </c>
      <c r="AR266" s="126" t="s">
        <v>87</v>
      </c>
      <c r="AT266" s="134" t="s">
        <v>76</v>
      </c>
      <c r="AU266" s="134" t="s">
        <v>85</v>
      </c>
      <c r="AY266" s="126" t="s">
        <v>136</v>
      </c>
      <c r="BK266" s="135">
        <f>SUM(BK267:BK304)</f>
        <v>0</v>
      </c>
    </row>
    <row r="267" spans="1:65" s="2" customFormat="1" ht="16.5" customHeight="1">
      <c r="A267" s="31"/>
      <c r="B267" s="138"/>
      <c r="C267" s="139" t="s">
        <v>458</v>
      </c>
      <c r="D267" s="139" t="s">
        <v>139</v>
      </c>
      <c r="E267" s="140" t="s">
        <v>459</v>
      </c>
      <c r="F267" s="141" t="s">
        <v>460</v>
      </c>
      <c r="G267" s="142" t="s">
        <v>142</v>
      </c>
      <c r="H267" s="143">
        <v>2030.3</v>
      </c>
      <c r="I267" s="144"/>
      <c r="J267" s="145">
        <f>ROUND(I267*H267,2)</f>
        <v>0</v>
      </c>
      <c r="K267" s="141" t="s">
        <v>143</v>
      </c>
      <c r="L267" s="32"/>
      <c r="M267" s="146" t="s">
        <v>1</v>
      </c>
      <c r="N267" s="147" t="s">
        <v>42</v>
      </c>
      <c r="O267" s="57"/>
      <c r="P267" s="148">
        <f>O267*H267</f>
        <v>0</v>
      </c>
      <c r="Q267" s="148">
        <v>0</v>
      </c>
      <c r="R267" s="148">
        <f>Q267*H267</f>
        <v>0</v>
      </c>
      <c r="S267" s="148">
        <v>0.00594</v>
      </c>
      <c r="T267" s="149">
        <f>S267*H267</f>
        <v>12.059982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50" t="s">
        <v>211</v>
      </c>
      <c r="AT267" s="150" t="s">
        <v>139</v>
      </c>
      <c r="AU267" s="150" t="s">
        <v>87</v>
      </c>
      <c r="AY267" s="16" t="s">
        <v>136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6" t="s">
        <v>85</v>
      </c>
      <c r="BK267" s="151">
        <f>ROUND(I267*H267,2)</f>
        <v>0</v>
      </c>
      <c r="BL267" s="16" t="s">
        <v>211</v>
      </c>
      <c r="BM267" s="150" t="s">
        <v>461</v>
      </c>
    </row>
    <row r="268" spans="1:65" s="2" customFormat="1" ht="21.75" customHeight="1">
      <c r="A268" s="31"/>
      <c r="B268" s="138"/>
      <c r="C268" s="139" t="s">
        <v>462</v>
      </c>
      <c r="D268" s="139" t="s">
        <v>139</v>
      </c>
      <c r="E268" s="140" t="s">
        <v>463</v>
      </c>
      <c r="F268" s="141" t="s">
        <v>464</v>
      </c>
      <c r="G268" s="142" t="s">
        <v>142</v>
      </c>
      <c r="H268" s="143">
        <v>2025</v>
      </c>
      <c r="I268" s="144"/>
      <c r="J268" s="145">
        <f>ROUND(I268*H268,2)</f>
        <v>0</v>
      </c>
      <c r="K268" s="141" t="s">
        <v>143</v>
      </c>
      <c r="L268" s="32"/>
      <c r="M268" s="146" t="s">
        <v>1</v>
      </c>
      <c r="N268" s="147" t="s">
        <v>42</v>
      </c>
      <c r="O268" s="57"/>
      <c r="P268" s="148">
        <f>O268*H268</f>
        <v>0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50" t="s">
        <v>211</v>
      </c>
      <c r="AT268" s="150" t="s">
        <v>139</v>
      </c>
      <c r="AU268" s="150" t="s">
        <v>87</v>
      </c>
      <c r="AY268" s="16" t="s">
        <v>136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6" t="s">
        <v>85</v>
      </c>
      <c r="BK268" s="151">
        <f>ROUND(I268*H268,2)</f>
        <v>0</v>
      </c>
      <c r="BL268" s="16" t="s">
        <v>211</v>
      </c>
      <c r="BM268" s="150" t="s">
        <v>465</v>
      </c>
    </row>
    <row r="269" spans="1:65" s="2" customFormat="1" ht="44.25" customHeight="1">
      <c r="A269" s="31"/>
      <c r="B269" s="138"/>
      <c r="C269" s="161" t="s">
        <v>466</v>
      </c>
      <c r="D269" s="161" t="s">
        <v>157</v>
      </c>
      <c r="E269" s="162" t="s">
        <v>467</v>
      </c>
      <c r="F269" s="163" t="s">
        <v>468</v>
      </c>
      <c r="G269" s="164" t="s">
        <v>142</v>
      </c>
      <c r="H269" s="165">
        <v>2328.75</v>
      </c>
      <c r="I269" s="166"/>
      <c r="J269" s="167">
        <f>ROUND(I269*H269,2)</f>
        <v>0</v>
      </c>
      <c r="K269" s="163" t="s">
        <v>143</v>
      </c>
      <c r="L269" s="168"/>
      <c r="M269" s="169" t="s">
        <v>1</v>
      </c>
      <c r="N269" s="170" t="s">
        <v>42</v>
      </c>
      <c r="O269" s="57"/>
      <c r="P269" s="148">
        <f>O269*H269</f>
        <v>0</v>
      </c>
      <c r="Q269" s="148">
        <v>0.0004</v>
      </c>
      <c r="R269" s="148">
        <f>Q269*H269</f>
        <v>0.9315</v>
      </c>
      <c r="S269" s="148">
        <v>0</v>
      </c>
      <c r="T269" s="149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50" t="s">
        <v>277</v>
      </c>
      <c r="AT269" s="150" t="s">
        <v>157</v>
      </c>
      <c r="AU269" s="150" t="s">
        <v>87</v>
      </c>
      <c r="AY269" s="16" t="s">
        <v>136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6" t="s">
        <v>85</v>
      </c>
      <c r="BK269" s="151">
        <f>ROUND(I269*H269,2)</f>
        <v>0</v>
      </c>
      <c r="BL269" s="16" t="s">
        <v>211</v>
      </c>
      <c r="BM269" s="150" t="s">
        <v>469</v>
      </c>
    </row>
    <row r="270" spans="2:51" s="13" customFormat="1" ht="12">
      <c r="B270" s="152"/>
      <c r="D270" s="153" t="s">
        <v>146</v>
      </c>
      <c r="F270" s="155" t="s">
        <v>470</v>
      </c>
      <c r="H270" s="156">
        <v>2328.75</v>
      </c>
      <c r="I270" s="157"/>
      <c r="L270" s="152"/>
      <c r="M270" s="158"/>
      <c r="N270" s="159"/>
      <c r="O270" s="159"/>
      <c r="P270" s="159"/>
      <c r="Q270" s="159"/>
      <c r="R270" s="159"/>
      <c r="S270" s="159"/>
      <c r="T270" s="160"/>
      <c r="AT270" s="154" t="s">
        <v>146</v>
      </c>
      <c r="AU270" s="154" t="s">
        <v>87</v>
      </c>
      <c r="AV270" s="13" t="s">
        <v>87</v>
      </c>
      <c r="AW270" s="13" t="s">
        <v>3</v>
      </c>
      <c r="AX270" s="13" t="s">
        <v>85</v>
      </c>
      <c r="AY270" s="154" t="s">
        <v>136</v>
      </c>
    </row>
    <row r="271" spans="1:65" s="2" customFormat="1" ht="16.5" customHeight="1">
      <c r="A271" s="31"/>
      <c r="B271" s="138"/>
      <c r="C271" s="139" t="s">
        <v>471</v>
      </c>
      <c r="D271" s="139" t="s">
        <v>139</v>
      </c>
      <c r="E271" s="140" t="s">
        <v>472</v>
      </c>
      <c r="F271" s="141" t="s">
        <v>473</v>
      </c>
      <c r="G271" s="142" t="s">
        <v>155</v>
      </c>
      <c r="H271" s="143">
        <v>27</v>
      </c>
      <c r="I271" s="144"/>
      <c r="J271" s="145">
        <f aca="true" t="shared" si="0" ref="J271:J280">ROUND(I271*H271,2)</f>
        <v>0</v>
      </c>
      <c r="K271" s="141" t="s">
        <v>143</v>
      </c>
      <c r="L271" s="32"/>
      <c r="M271" s="146" t="s">
        <v>1</v>
      </c>
      <c r="N271" s="147" t="s">
        <v>42</v>
      </c>
      <c r="O271" s="57"/>
      <c r="P271" s="148">
        <f aca="true" t="shared" si="1" ref="P271:P280">O271*H271</f>
        <v>0</v>
      </c>
      <c r="Q271" s="148">
        <v>0</v>
      </c>
      <c r="R271" s="148">
        <f aca="true" t="shared" si="2" ref="R271:R280">Q271*H271</f>
        <v>0</v>
      </c>
      <c r="S271" s="148">
        <v>0.015</v>
      </c>
      <c r="T271" s="149">
        <f aca="true" t="shared" si="3" ref="T271:T280">S271*H271</f>
        <v>0.40499999999999997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50" t="s">
        <v>211</v>
      </c>
      <c r="AT271" s="150" t="s">
        <v>139</v>
      </c>
      <c r="AU271" s="150" t="s">
        <v>87</v>
      </c>
      <c r="AY271" s="16" t="s">
        <v>136</v>
      </c>
      <c r="BE271" s="151">
        <f aca="true" t="shared" si="4" ref="BE271:BE280">IF(N271="základní",J271,0)</f>
        <v>0</v>
      </c>
      <c r="BF271" s="151">
        <f aca="true" t="shared" si="5" ref="BF271:BF280">IF(N271="snížená",J271,0)</f>
        <v>0</v>
      </c>
      <c r="BG271" s="151">
        <f aca="true" t="shared" si="6" ref="BG271:BG280">IF(N271="zákl. přenesená",J271,0)</f>
        <v>0</v>
      </c>
      <c r="BH271" s="151">
        <f aca="true" t="shared" si="7" ref="BH271:BH280">IF(N271="sníž. přenesená",J271,0)</f>
        <v>0</v>
      </c>
      <c r="BI271" s="151">
        <f aca="true" t="shared" si="8" ref="BI271:BI280">IF(N271="nulová",J271,0)</f>
        <v>0</v>
      </c>
      <c r="BJ271" s="16" t="s">
        <v>85</v>
      </c>
      <c r="BK271" s="151">
        <f aca="true" t="shared" si="9" ref="BK271:BK280">ROUND(I271*H271,2)</f>
        <v>0</v>
      </c>
      <c r="BL271" s="16" t="s">
        <v>211</v>
      </c>
      <c r="BM271" s="150" t="s">
        <v>474</v>
      </c>
    </row>
    <row r="272" spans="1:65" s="2" customFormat="1" ht="21.75" customHeight="1">
      <c r="A272" s="31"/>
      <c r="B272" s="138"/>
      <c r="C272" s="139" t="s">
        <v>475</v>
      </c>
      <c r="D272" s="139" t="s">
        <v>139</v>
      </c>
      <c r="E272" s="140" t="s">
        <v>476</v>
      </c>
      <c r="F272" s="141" t="s">
        <v>477</v>
      </c>
      <c r="G272" s="142" t="s">
        <v>309</v>
      </c>
      <c r="H272" s="143">
        <v>177.6</v>
      </c>
      <c r="I272" s="144"/>
      <c r="J272" s="145">
        <f t="shared" si="0"/>
        <v>0</v>
      </c>
      <c r="K272" s="141" t="s">
        <v>143</v>
      </c>
      <c r="L272" s="32"/>
      <c r="M272" s="146" t="s">
        <v>1</v>
      </c>
      <c r="N272" s="147" t="s">
        <v>42</v>
      </c>
      <c r="O272" s="57"/>
      <c r="P272" s="148">
        <f t="shared" si="1"/>
        <v>0</v>
      </c>
      <c r="Q272" s="148">
        <v>0</v>
      </c>
      <c r="R272" s="148">
        <f t="shared" si="2"/>
        <v>0</v>
      </c>
      <c r="S272" s="148">
        <v>0.002</v>
      </c>
      <c r="T272" s="149">
        <f t="shared" si="3"/>
        <v>0.3552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50" t="s">
        <v>211</v>
      </c>
      <c r="AT272" s="150" t="s">
        <v>139</v>
      </c>
      <c r="AU272" s="150" t="s">
        <v>87</v>
      </c>
      <c r="AY272" s="16" t="s">
        <v>136</v>
      </c>
      <c r="BE272" s="151">
        <f t="shared" si="4"/>
        <v>0</v>
      </c>
      <c r="BF272" s="151">
        <f t="shared" si="5"/>
        <v>0</v>
      </c>
      <c r="BG272" s="151">
        <f t="shared" si="6"/>
        <v>0</v>
      </c>
      <c r="BH272" s="151">
        <f t="shared" si="7"/>
        <v>0</v>
      </c>
      <c r="BI272" s="151">
        <f t="shared" si="8"/>
        <v>0</v>
      </c>
      <c r="BJ272" s="16" t="s">
        <v>85</v>
      </c>
      <c r="BK272" s="151">
        <f t="shared" si="9"/>
        <v>0</v>
      </c>
      <c r="BL272" s="16" t="s">
        <v>211</v>
      </c>
      <c r="BM272" s="150" t="s">
        <v>478</v>
      </c>
    </row>
    <row r="273" spans="1:65" s="2" customFormat="1" ht="21.75" customHeight="1">
      <c r="A273" s="31"/>
      <c r="B273" s="138"/>
      <c r="C273" s="139" t="s">
        <v>479</v>
      </c>
      <c r="D273" s="139" t="s">
        <v>139</v>
      </c>
      <c r="E273" s="140" t="s">
        <v>480</v>
      </c>
      <c r="F273" s="141" t="s">
        <v>481</v>
      </c>
      <c r="G273" s="142" t="s">
        <v>309</v>
      </c>
      <c r="H273" s="143">
        <v>144</v>
      </c>
      <c r="I273" s="144"/>
      <c r="J273" s="145">
        <f t="shared" si="0"/>
        <v>0</v>
      </c>
      <c r="K273" s="141" t="s">
        <v>143</v>
      </c>
      <c r="L273" s="32"/>
      <c r="M273" s="146" t="s">
        <v>1</v>
      </c>
      <c r="N273" s="147" t="s">
        <v>42</v>
      </c>
      <c r="O273" s="57"/>
      <c r="P273" s="148">
        <f t="shared" si="1"/>
        <v>0</v>
      </c>
      <c r="Q273" s="148">
        <v>0</v>
      </c>
      <c r="R273" s="148">
        <f t="shared" si="2"/>
        <v>0</v>
      </c>
      <c r="S273" s="148">
        <v>0.00223</v>
      </c>
      <c r="T273" s="149">
        <f t="shared" si="3"/>
        <v>0.32112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50" t="s">
        <v>211</v>
      </c>
      <c r="AT273" s="150" t="s">
        <v>139</v>
      </c>
      <c r="AU273" s="150" t="s">
        <v>87</v>
      </c>
      <c r="AY273" s="16" t="s">
        <v>136</v>
      </c>
      <c r="BE273" s="151">
        <f t="shared" si="4"/>
        <v>0</v>
      </c>
      <c r="BF273" s="151">
        <f t="shared" si="5"/>
        <v>0</v>
      </c>
      <c r="BG273" s="151">
        <f t="shared" si="6"/>
        <v>0</v>
      </c>
      <c r="BH273" s="151">
        <f t="shared" si="7"/>
        <v>0</v>
      </c>
      <c r="BI273" s="151">
        <f t="shared" si="8"/>
        <v>0</v>
      </c>
      <c r="BJ273" s="16" t="s">
        <v>85</v>
      </c>
      <c r="BK273" s="151">
        <f t="shared" si="9"/>
        <v>0</v>
      </c>
      <c r="BL273" s="16" t="s">
        <v>211</v>
      </c>
      <c r="BM273" s="150" t="s">
        <v>482</v>
      </c>
    </row>
    <row r="274" spans="1:65" s="2" customFormat="1" ht="16.5" customHeight="1">
      <c r="A274" s="31"/>
      <c r="B274" s="138"/>
      <c r="C274" s="139" t="s">
        <v>483</v>
      </c>
      <c r="D274" s="139" t="s">
        <v>139</v>
      </c>
      <c r="E274" s="140" t="s">
        <v>484</v>
      </c>
      <c r="F274" s="141" t="s">
        <v>485</v>
      </c>
      <c r="G274" s="142" t="s">
        <v>309</v>
      </c>
      <c r="H274" s="143">
        <v>63.8</v>
      </c>
      <c r="I274" s="144"/>
      <c r="J274" s="145">
        <f t="shared" si="0"/>
        <v>0</v>
      </c>
      <c r="K274" s="141" t="s">
        <v>143</v>
      </c>
      <c r="L274" s="32"/>
      <c r="M274" s="146" t="s">
        <v>1</v>
      </c>
      <c r="N274" s="147" t="s">
        <v>42</v>
      </c>
      <c r="O274" s="57"/>
      <c r="P274" s="148">
        <f t="shared" si="1"/>
        <v>0</v>
      </c>
      <c r="Q274" s="148">
        <v>0</v>
      </c>
      <c r="R274" s="148">
        <f t="shared" si="2"/>
        <v>0</v>
      </c>
      <c r="S274" s="148">
        <v>0.00175</v>
      </c>
      <c r="T274" s="149">
        <f t="shared" si="3"/>
        <v>0.11165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50" t="s">
        <v>211</v>
      </c>
      <c r="AT274" s="150" t="s">
        <v>139</v>
      </c>
      <c r="AU274" s="150" t="s">
        <v>87</v>
      </c>
      <c r="AY274" s="16" t="s">
        <v>136</v>
      </c>
      <c r="BE274" s="151">
        <f t="shared" si="4"/>
        <v>0</v>
      </c>
      <c r="BF274" s="151">
        <f t="shared" si="5"/>
        <v>0</v>
      </c>
      <c r="BG274" s="151">
        <f t="shared" si="6"/>
        <v>0</v>
      </c>
      <c r="BH274" s="151">
        <f t="shared" si="7"/>
        <v>0</v>
      </c>
      <c r="BI274" s="151">
        <f t="shared" si="8"/>
        <v>0</v>
      </c>
      <c r="BJ274" s="16" t="s">
        <v>85</v>
      </c>
      <c r="BK274" s="151">
        <f t="shared" si="9"/>
        <v>0</v>
      </c>
      <c r="BL274" s="16" t="s">
        <v>211</v>
      </c>
      <c r="BM274" s="150" t="s">
        <v>486</v>
      </c>
    </row>
    <row r="275" spans="1:65" s="2" customFormat="1" ht="16.5" customHeight="1">
      <c r="A275" s="31"/>
      <c r="B275" s="138"/>
      <c r="C275" s="139" t="s">
        <v>487</v>
      </c>
      <c r="D275" s="139" t="s">
        <v>139</v>
      </c>
      <c r="E275" s="140" t="s">
        <v>488</v>
      </c>
      <c r="F275" s="141" t="s">
        <v>489</v>
      </c>
      <c r="G275" s="142" t="s">
        <v>142</v>
      </c>
      <c r="H275" s="143">
        <v>29.9</v>
      </c>
      <c r="I275" s="144"/>
      <c r="J275" s="145">
        <f t="shared" si="0"/>
        <v>0</v>
      </c>
      <c r="K275" s="141" t="s">
        <v>143</v>
      </c>
      <c r="L275" s="32"/>
      <c r="M275" s="146" t="s">
        <v>1</v>
      </c>
      <c r="N275" s="147" t="s">
        <v>42</v>
      </c>
      <c r="O275" s="57"/>
      <c r="P275" s="148">
        <f t="shared" si="1"/>
        <v>0</v>
      </c>
      <c r="Q275" s="148">
        <v>0</v>
      </c>
      <c r="R275" s="148">
        <f t="shared" si="2"/>
        <v>0</v>
      </c>
      <c r="S275" s="148">
        <v>0.00584</v>
      </c>
      <c r="T275" s="149">
        <f t="shared" si="3"/>
        <v>0.174616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50" t="s">
        <v>211</v>
      </c>
      <c r="AT275" s="150" t="s">
        <v>139</v>
      </c>
      <c r="AU275" s="150" t="s">
        <v>87</v>
      </c>
      <c r="AY275" s="16" t="s">
        <v>136</v>
      </c>
      <c r="BE275" s="151">
        <f t="shared" si="4"/>
        <v>0</v>
      </c>
      <c r="BF275" s="151">
        <f t="shared" si="5"/>
        <v>0</v>
      </c>
      <c r="BG275" s="151">
        <f t="shared" si="6"/>
        <v>0</v>
      </c>
      <c r="BH275" s="151">
        <f t="shared" si="7"/>
        <v>0</v>
      </c>
      <c r="BI275" s="151">
        <f t="shared" si="8"/>
        <v>0</v>
      </c>
      <c r="BJ275" s="16" t="s">
        <v>85</v>
      </c>
      <c r="BK275" s="151">
        <f t="shared" si="9"/>
        <v>0</v>
      </c>
      <c r="BL275" s="16" t="s">
        <v>211</v>
      </c>
      <c r="BM275" s="150" t="s">
        <v>490</v>
      </c>
    </row>
    <row r="276" spans="1:65" s="2" customFormat="1" ht="33" customHeight="1">
      <c r="A276" s="31"/>
      <c r="B276" s="138"/>
      <c r="C276" s="139" t="s">
        <v>491</v>
      </c>
      <c r="D276" s="139" t="s">
        <v>139</v>
      </c>
      <c r="E276" s="140" t="s">
        <v>492</v>
      </c>
      <c r="F276" s="141" t="s">
        <v>493</v>
      </c>
      <c r="G276" s="142" t="s">
        <v>155</v>
      </c>
      <c r="H276" s="143">
        <v>156</v>
      </c>
      <c r="I276" s="144"/>
      <c r="J276" s="145">
        <f t="shared" si="0"/>
        <v>0</v>
      </c>
      <c r="K276" s="141" t="s">
        <v>143</v>
      </c>
      <c r="L276" s="32"/>
      <c r="M276" s="146" t="s">
        <v>1</v>
      </c>
      <c r="N276" s="147" t="s">
        <v>42</v>
      </c>
      <c r="O276" s="57"/>
      <c r="P276" s="148">
        <f t="shared" si="1"/>
        <v>0</v>
      </c>
      <c r="Q276" s="148">
        <v>0</v>
      </c>
      <c r="R276" s="148">
        <f t="shared" si="2"/>
        <v>0</v>
      </c>
      <c r="S276" s="148">
        <v>0.00188</v>
      </c>
      <c r="T276" s="149">
        <f t="shared" si="3"/>
        <v>0.29328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50" t="s">
        <v>211</v>
      </c>
      <c r="AT276" s="150" t="s">
        <v>139</v>
      </c>
      <c r="AU276" s="150" t="s">
        <v>87</v>
      </c>
      <c r="AY276" s="16" t="s">
        <v>136</v>
      </c>
      <c r="BE276" s="151">
        <f t="shared" si="4"/>
        <v>0</v>
      </c>
      <c r="BF276" s="151">
        <f t="shared" si="5"/>
        <v>0</v>
      </c>
      <c r="BG276" s="151">
        <f t="shared" si="6"/>
        <v>0</v>
      </c>
      <c r="BH276" s="151">
        <f t="shared" si="7"/>
        <v>0</v>
      </c>
      <c r="BI276" s="151">
        <f t="shared" si="8"/>
        <v>0</v>
      </c>
      <c r="BJ276" s="16" t="s">
        <v>85</v>
      </c>
      <c r="BK276" s="151">
        <f t="shared" si="9"/>
        <v>0</v>
      </c>
      <c r="BL276" s="16" t="s">
        <v>211</v>
      </c>
      <c r="BM276" s="150" t="s">
        <v>494</v>
      </c>
    </row>
    <row r="277" spans="1:65" s="2" customFormat="1" ht="16.5" customHeight="1">
      <c r="A277" s="31"/>
      <c r="B277" s="138"/>
      <c r="C277" s="139" t="s">
        <v>495</v>
      </c>
      <c r="D277" s="139" t="s">
        <v>139</v>
      </c>
      <c r="E277" s="140" t="s">
        <v>496</v>
      </c>
      <c r="F277" s="141" t="s">
        <v>497</v>
      </c>
      <c r="G277" s="142" t="s">
        <v>309</v>
      </c>
      <c r="H277" s="143">
        <v>170</v>
      </c>
      <c r="I277" s="144"/>
      <c r="J277" s="145">
        <f t="shared" si="0"/>
        <v>0</v>
      </c>
      <c r="K277" s="141" t="s">
        <v>143</v>
      </c>
      <c r="L277" s="32"/>
      <c r="M277" s="146" t="s">
        <v>1</v>
      </c>
      <c r="N277" s="147" t="s">
        <v>42</v>
      </c>
      <c r="O277" s="57"/>
      <c r="P277" s="148">
        <f t="shared" si="1"/>
        <v>0</v>
      </c>
      <c r="Q277" s="148">
        <v>0</v>
      </c>
      <c r="R277" s="148">
        <f t="shared" si="2"/>
        <v>0</v>
      </c>
      <c r="S277" s="148">
        <v>0.0026</v>
      </c>
      <c r="T277" s="149">
        <f t="shared" si="3"/>
        <v>0.442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50" t="s">
        <v>211</v>
      </c>
      <c r="AT277" s="150" t="s">
        <v>139</v>
      </c>
      <c r="AU277" s="150" t="s">
        <v>87</v>
      </c>
      <c r="AY277" s="16" t="s">
        <v>136</v>
      </c>
      <c r="BE277" s="151">
        <f t="shared" si="4"/>
        <v>0</v>
      </c>
      <c r="BF277" s="151">
        <f t="shared" si="5"/>
        <v>0</v>
      </c>
      <c r="BG277" s="151">
        <f t="shared" si="6"/>
        <v>0</v>
      </c>
      <c r="BH277" s="151">
        <f t="shared" si="7"/>
        <v>0</v>
      </c>
      <c r="BI277" s="151">
        <f t="shared" si="8"/>
        <v>0</v>
      </c>
      <c r="BJ277" s="16" t="s">
        <v>85</v>
      </c>
      <c r="BK277" s="151">
        <f t="shared" si="9"/>
        <v>0</v>
      </c>
      <c r="BL277" s="16" t="s">
        <v>211</v>
      </c>
      <c r="BM277" s="150" t="s">
        <v>498</v>
      </c>
    </row>
    <row r="278" spans="1:65" s="2" customFormat="1" ht="16.5" customHeight="1">
      <c r="A278" s="31"/>
      <c r="B278" s="138"/>
      <c r="C278" s="139" t="s">
        <v>499</v>
      </c>
      <c r="D278" s="139" t="s">
        <v>139</v>
      </c>
      <c r="E278" s="140" t="s">
        <v>500</v>
      </c>
      <c r="F278" s="141" t="s">
        <v>501</v>
      </c>
      <c r="G278" s="142" t="s">
        <v>309</v>
      </c>
      <c r="H278" s="143">
        <v>20</v>
      </c>
      <c r="I278" s="144"/>
      <c r="J278" s="145">
        <f t="shared" si="0"/>
        <v>0</v>
      </c>
      <c r="K278" s="141" t="s">
        <v>143</v>
      </c>
      <c r="L278" s="32"/>
      <c r="M278" s="146" t="s">
        <v>1</v>
      </c>
      <c r="N278" s="147" t="s">
        <v>42</v>
      </c>
      <c r="O278" s="57"/>
      <c r="P278" s="148">
        <f t="shared" si="1"/>
        <v>0</v>
      </c>
      <c r="Q278" s="148">
        <v>0</v>
      </c>
      <c r="R278" s="148">
        <f t="shared" si="2"/>
        <v>0</v>
      </c>
      <c r="S278" s="148">
        <v>0.00605</v>
      </c>
      <c r="T278" s="149">
        <f t="shared" si="3"/>
        <v>0.121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50" t="s">
        <v>211</v>
      </c>
      <c r="AT278" s="150" t="s">
        <v>139</v>
      </c>
      <c r="AU278" s="150" t="s">
        <v>87</v>
      </c>
      <c r="AY278" s="16" t="s">
        <v>136</v>
      </c>
      <c r="BE278" s="151">
        <f t="shared" si="4"/>
        <v>0</v>
      </c>
      <c r="BF278" s="151">
        <f t="shared" si="5"/>
        <v>0</v>
      </c>
      <c r="BG278" s="151">
        <f t="shared" si="6"/>
        <v>0</v>
      </c>
      <c r="BH278" s="151">
        <f t="shared" si="7"/>
        <v>0</v>
      </c>
      <c r="BI278" s="151">
        <f t="shared" si="8"/>
        <v>0</v>
      </c>
      <c r="BJ278" s="16" t="s">
        <v>85</v>
      </c>
      <c r="BK278" s="151">
        <f t="shared" si="9"/>
        <v>0</v>
      </c>
      <c r="BL278" s="16" t="s">
        <v>211</v>
      </c>
      <c r="BM278" s="150" t="s">
        <v>502</v>
      </c>
    </row>
    <row r="279" spans="1:65" s="2" customFormat="1" ht="16.5" customHeight="1">
      <c r="A279" s="31"/>
      <c r="B279" s="138"/>
      <c r="C279" s="139" t="s">
        <v>503</v>
      </c>
      <c r="D279" s="139" t="s">
        <v>139</v>
      </c>
      <c r="E279" s="140" t="s">
        <v>504</v>
      </c>
      <c r="F279" s="141" t="s">
        <v>505</v>
      </c>
      <c r="G279" s="142" t="s">
        <v>155</v>
      </c>
      <c r="H279" s="143">
        <v>200</v>
      </c>
      <c r="I279" s="144"/>
      <c r="J279" s="145">
        <f t="shared" si="0"/>
        <v>0</v>
      </c>
      <c r="K279" s="141" t="s">
        <v>143</v>
      </c>
      <c r="L279" s="32"/>
      <c r="M279" s="146" t="s">
        <v>1</v>
      </c>
      <c r="N279" s="147" t="s">
        <v>42</v>
      </c>
      <c r="O279" s="57"/>
      <c r="P279" s="148">
        <f t="shared" si="1"/>
        <v>0</v>
      </c>
      <c r="Q279" s="148">
        <v>0</v>
      </c>
      <c r="R279" s="148">
        <f t="shared" si="2"/>
        <v>0</v>
      </c>
      <c r="S279" s="148">
        <v>0.0094</v>
      </c>
      <c r="T279" s="149">
        <f t="shared" si="3"/>
        <v>1.8800000000000001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50" t="s">
        <v>211</v>
      </c>
      <c r="AT279" s="150" t="s">
        <v>139</v>
      </c>
      <c r="AU279" s="150" t="s">
        <v>87</v>
      </c>
      <c r="AY279" s="16" t="s">
        <v>136</v>
      </c>
      <c r="BE279" s="151">
        <f t="shared" si="4"/>
        <v>0</v>
      </c>
      <c r="BF279" s="151">
        <f t="shared" si="5"/>
        <v>0</v>
      </c>
      <c r="BG279" s="151">
        <f t="shared" si="6"/>
        <v>0</v>
      </c>
      <c r="BH279" s="151">
        <f t="shared" si="7"/>
        <v>0</v>
      </c>
      <c r="BI279" s="151">
        <f t="shared" si="8"/>
        <v>0</v>
      </c>
      <c r="BJ279" s="16" t="s">
        <v>85</v>
      </c>
      <c r="BK279" s="151">
        <f t="shared" si="9"/>
        <v>0</v>
      </c>
      <c r="BL279" s="16" t="s">
        <v>211</v>
      </c>
      <c r="BM279" s="150" t="s">
        <v>506</v>
      </c>
    </row>
    <row r="280" spans="1:65" s="2" customFormat="1" ht="33" customHeight="1">
      <c r="A280" s="31"/>
      <c r="B280" s="138"/>
      <c r="C280" s="139" t="s">
        <v>507</v>
      </c>
      <c r="D280" s="139" t="s">
        <v>139</v>
      </c>
      <c r="E280" s="140" t="s">
        <v>508</v>
      </c>
      <c r="F280" s="141" t="s">
        <v>509</v>
      </c>
      <c r="G280" s="142" t="s">
        <v>142</v>
      </c>
      <c r="H280" s="143">
        <v>177.3</v>
      </c>
      <c r="I280" s="144"/>
      <c r="J280" s="145">
        <f t="shared" si="0"/>
        <v>0</v>
      </c>
      <c r="K280" s="141" t="s">
        <v>143</v>
      </c>
      <c r="L280" s="32"/>
      <c r="M280" s="146" t="s">
        <v>1</v>
      </c>
      <c r="N280" s="147" t="s">
        <v>42</v>
      </c>
      <c r="O280" s="57"/>
      <c r="P280" s="148">
        <f t="shared" si="1"/>
        <v>0</v>
      </c>
      <c r="Q280" s="148">
        <v>0.00661</v>
      </c>
      <c r="R280" s="148">
        <f t="shared" si="2"/>
        <v>1.1719530000000002</v>
      </c>
      <c r="S280" s="148">
        <v>0</v>
      </c>
      <c r="T280" s="149">
        <f t="shared" si="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50" t="s">
        <v>211</v>
      </c>
      <c r="AT280" s="150" t="s">
        <v>139</v>
      </c>
      <c r="AU280" s="150" t="s">
        <v>87</v>
      </c>
      <c r="AY280" s="16" t="s">
        <v>136</v>
      </c>
      <c r="BE280" s="151">
        <f t="shared" si="4"/>
        <v>0</v>
      </c>
      <c r="BF280" s="151">
        <f t="shared" si="5"/>
        <v>0</v>
      </c>
      <c r="BG280" s="151">
        <f t="shared" si="6"/>
        <v>0</v>
      </c>
      <c r="BH280" s="151">
        <f t="shared" si="7"/>
        <v>0</v>
      </c>
      <c r="BI280" s="151">
        <f t="shared" si="8"/>
        <v>0</v>
      </c>
      <c r="BJ280" s="16" t="s">
        <v>85</v>
      </c>
      <c r="BK280" s="151">
        <f t="shared" si="9"/>
        <v>0</v>
      </c>
      <c r="BL280" s="16" t="s">
        <v>211</v>
      </c>
      <c r="BM280" s="150" t="s">
        <v>510</v>
      </c>
    </row>
    <row r="281" spans="2:51" s="13" customFormat="1" ht="12">
      <c r="B281" s="152"/>
      <c r="D281" s="153" t="s">
        <v>146</v>
      </c>
      <c r="E281" s="154" t="s">
        <v>1</v>
      </c>
      <c r="F281" s="155" t="s">
        <v>511</v>
      </c>
      <c r="H281" s="156">
        <v>177.3</v>
      </c>
      <c r="I281" s="157"/>
      <c r="L281" s="152"/>
      <c r="M281" s="158"/>
      <c r="N281" s="159"/>
      <c r="O281" s="159"/>
      <c r="P281" s="159"/>
      <c r="Q281" s="159"/>
      <c r="R281" s="159"/>
      <c r="S281" s="159"/>
      <c r="T281" s="160"/>
      <c r="AT281" s="154" t="s">
        <v>146</v>
      </c>
      <c r="AU281" s="154" t="s">
        <v>87</v>
      </c>
      <c r="AV281" s="13" t="s">
        <v>87</v>
      </c>
      <c r="AW281" s="13" t="s">
        <v>32</v>
      </c>
      <c r="AX281" s="13" t="s">
        <v>85</v>
      </c>
      <c r="AY281" s="154" t="s">
        <v>136</v>
      </c>
    </row>
    <row r="282" spans="1:65" s="2" customFormat="1" ht="37.9" customHeight="1">
      <c r="A282" s="31"/>
      <c r="B282" s="138"/>
      <c r="C282" s="139" t="s">
        <v>512</v>
      </c>
      <c r="D282" s="139" t="s">
        <v>139</v>
      </c>
      <c r="E282" s="140" t="s">
        <v>513</v>
      </c>
      <c r="F282" s="141" t="s">
        <v>514</v>
      </c>
      <c r="G282" s="142" t="s">
        <v>142</v>
      </c>
      <c r="H282" s="143">
        <v>756</v>
      </c>
      <c r="I282" s="144"/>
      <c r="J282" s="145">
        <f>ROUND(I282*H282,2)</f>
        <v>0</v>
      </c>
      <c r="K282" s="141" t="s">
        <v>143</v>
      </c>
      <c r="L282" s="32"/>
      <c r="M282" s="146" t="s">
        <v>1</v>
      </c>
      <c r="N282" s="147" t="s">
        <v>42</v>
      </c>
      <c r="O282" s="57"/>
      <c r="P282" s="148">
        <f>O282*H282</f>
        <v>0</v>
      </c>
      <c r="Q282" s="148">
        <v>0.00661</v>
      </c>
      <c r="R282" s="148">
        <f>Q282*H282</f>
        <v>4.99716</v>
      </c>
      <c r="S282" s="148">
        <v>0</v>
      </c>
      <c r="T282" s="149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50" t="s">
        <v>211</v>
      </c>
      <c r="AT282" s="150" t="s">
        <v>139</v>
      </c>
      <c r="AU282" s="150" t="s">
        <v>87</v>
      </c>
      <c r="AY282" s="16" t="s">
        <v>136</v>
      </c>
      <c r="BE282" s="151">
        <f>IF(N282="základní",J282,0)</f>
        <v>0</v>
      </c>
      <c r="BF282" s="151">
        <f>IF(N282="snížená",J282,0)</f>
        <v>0</v>
      </c>
      <c r="BG282" s="151">
        <f>IF(N282="zákl. přenesená",J282,0)</f>
        <v>0</v>
      </c>
      <c r="BH282" s="151">
        <f>IF(N282="sníž. přenesená",J282,0)</f>
        <v>0</v>
      </c>
      <c r="BI282" s="151">
        <f>IF(N282="nulová",J282,0)</f>
        <v>0</v>
      </c>
      <c r="BJ282" s="16" t="s">
        <v>85</v>
      </c>
      <c r="BK282" s="151">
        <f>ROUND(I282*H282,2)</f>
        <v>0</v>
      </c>
      <c r="BL282" s="16" t="s">
        <v>211</v>
      </c>
      <c r="BM282" s="150" t="s">
        <v>515</v>
      </c>
    </row>
    <row r="283" spans="1:65" s="2" customFormat="1" ht="33" customHeight="1">
      <c r="A283" s="31"/>
      <c r="B283" s="138"/>
      <c r="C283" s="139" t="s">
        <v>516</v>
      </c>
      <c r="D283" s="139" t="s">
        <v>139</v>
      </c>
      <c r="E283" s="140" t="s">
        <v>517</v>
      </c>
      <c r="F283" s="141" t="s">
        <v>518</v>
      </c>
      <c r="G283" s="142" t="s">
        <v>142</v>
      </c>
      <c r="H283" s="143">
        <v>1097</v>
      </c>
      <c r="I283" s="144"/>
      <c r="J283" s="145">
        <f>ROUND(I283*H283,2)</f>
        <v>0</v>
      </c>
      <c r="K283" s="141" t="s">
        <v>143</v>
      </c>
      <c r="L283" s="32"/>
      <c r="M283" s="146" t="s">
        <v>1</v>
      </c>
      <c r="N283" s="147" t="s">
        <v>42</v>
      </c>
      <c r="O283" s="57"/>
      <c r="P283" s="148">
        <f>O283*H283</f>
        <v>0</v>
      </c>
      <c r="Q283" s="148">
        <v>0.00661</v>
      </c>
      <c r="R283" s="148">
        <f>Q283*H283</f>
        <v>7.25117</v>
      </c>
      <c r="S283" s="148">
        <v>0</v>
      </c>
      <c r="T283" s="149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50" t="s">
        <v>211</v>
      </c>
      <c r="AT283" s="150" t="s">
        <v>139</v>
      </c>
      <c r="AU283" s="150" t="s">
        <v>87</v>
      </c>
      <c r="AY283" s="16" t="s">
        <v>136</v>
      </c>
      <c r="BE283" s="151">
        <f>IF(N283="základní",J283,0)</f>
        <v>0</v>
      </c>
      <c r="BF283" s="151">
        <f>IF(N283="snížená",J283,0)</f>
        <v>0</v>
      </c>
      <c r="BG283" s="151">
        <f>IF(N283="zákl. přenesená",J283,0)</f>
        <v>0</v>
      </c>
      <c r="BH283" s="151">
        <f>IF(N283="sníž. přenesená",J283,0)</f>
        <v>0</v>
      </c>
      <c r="BI283" s="151">
        <f>IF(N283="nulová",J283,0)</f>
        <v>0</v>
      </c>
      <c r="BJ283" s="16" t="s">
        <v>85</v>
      </c>
      <c r="BK283" s="151">
        <f>ROUND(I283*H283,2)</f>
        <v>0</v>
      </c>
      <c r="BL283" s="16" t="s">
        <v>211</v>
      </c>
      <c r="BM283" s="150" t="s">
        <v>519</v>
      </c>
    </row>
    <row r="284" spans="2:51" s="13" customFormat="1" ht="12">
      <c r="B284" s="152"/>
      <c r="D284" s="153" t="s">
        <v>146</v>
      </c>
      <c r="E284" s="154" t="s">
        <v>1</v>
      </c>
      <c r="F284" s="155" t="s">
        <v>520</v>
      </c>
      <c r="H284" s="156">
        <v>1097</v>
      </c>
      <c r="I284" s="157"/>
      <c r="L284" s="152"/>
      <c r="M284" s="158"/>
      <c r="N284" s="159"/>
      <c r="O284" s="159"/>
      <c r="P284" s="159"/>
      <c r="Q284" s="159"/>
      <c r="R284" s="159"/>
      <c r="S284" s="159"/>
      <c r="T284" s="160"/>
      <c r="AT284" s="154" t="s">
        <v>146</v>
      </c>
      <c r="AU284" s="154" t="s">
        <v>87</v>
      </c>
      <c r="AV284" s="13" t="s">
        <v>87</v>
      </c>
      <c r="AW284" s="13" t="s">
        <v>32</v>
      </c>
      <c r="AX284" s="13" t="s">
        <v>85</v>
      </c>
      <c r="AY284" s="154" t="s">
        <v>136</v>
      </c>
    </row>
    <row r="285" spans="1:65" s="2" customFormat="1" ht="24.2" customHeight="1">
      <c r="A285" s="31"/>
      <c r="B285" s="138"/>
      <c r="C285" s="139" t="s">
        <v>521</v>
      </c>
      <c r="D285" s="139" t="s">
        <v>139</v>
      </c>
      <c r="E285" s="140" t="s">
        <v>522</v>
      </c>
      <c r="F285" s="141" t="s">
        <v>523</v>
      </c>
      <c r="G285" s="142" t="s">
        <v>309</v>
      </c>
      <c r="H285" s="143">
        <v>177.6</v>
      </c>
      <c r="I285" s="144"/>
      <c r="J285" s="145">
        <f>ROUND(I285*H285,2)</f>
        <v>0</v>
      </c>
      <c r="K285" s="141" t="s">
        <v>143</v>
      </c>
      <c r="L285" s="32"/>
      <c r="M285" s="146" t="s">
        <v>1</v>
      </c>
      <c r="N285" s="147" t="s">
        <v>42</v>
      </c>
      <c r="O285" s="57"/>
      <c r="P285" s="148">
        <f>O285*H285</f>
        <v>0</v>
      </c>
      <c r="Q285" s="148">
        <v>0.00283</v>
      </c>
      <c r="R285" s="148">
        <f>Q285*H285</f>
        <v>0.5026079999999999</v>
      </c>
      <c r="S285" s="148">
        <v>0</v>
      </c>
      <c r="T285" s="149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50" t="s">
        <v>211</v>
      </c>
      <c r="AT285" s="150" t="s">
        <v>139</v>
      </c>
      <c r="AU285" s="150" t="s">
        <v>87</v>
      </c>
      <c r="AY285" s="16" t="s">
        <v>136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6" t="s">
        <v>85</v>
      </c>
      <c r="BK285" s="151">
        <f>ROUND(I285*H285,2)</f>
        <v>0</v>
      </c>
      <c r="BL285" s="16" t="s">
        <v>211</v>
      </c>
      <c r="BM285" s="150" t="s">
        <v>524</v>
      </c>
    </row>
    <row r="286" spans="2:51" s="13" customFormat="1" ht="12">
      <c r="B286" s="152"/>
      <c r="D286" s="153" t="s">
        <v>146</v>
      </c>
      <c r="E286" s="154" t="s">
        <v>1</v>
      </c>
      <c r="F286" s="155" t="s">
        <v>525</v>
      </c>
      <c r="H286" s="156">
        <v>177.6</v>
      </c>
      <c r="I286" s="157"/>
      <c r="L286" s="152"/>
      <c r="M286" s="158"/>
      <c r="N286" s="159"/>
      <c r="O286" s="159"/>
      <c r="P286" s="159"/>
      <c r="Q286" s="159"/>
      <c r="R286" s="159"/>
      <c r="S286" s="159"/>
      <c r="T286" s="160"/>
      <c r="AT286" s="154" t="s">
        <v>146</v>
      </c>
      <c r="AU286" s="154" t="s">
        <v>87</v>
      </c>
      <c r="AV286" s="13" t="s">
        <v>87</v>
      </c>
      <c r="AW286" s="13" t="s">
        <v>32</v>
      </c>
      <c r="AX286" s="13" t="s">
        <v>85</v>
      </c>
      <c r="AY286" s="154" t="s">
        <v>136</v>
      </c>
    </row>
    <row r="287" spans="1:65" s="2" customFormat="1" ht="24.2" customHeight="1">
      <c r="A287" s="31"/>
      <c r="B287" s="138"/>
      <c r="C287" s="139" t="s">
        <v>526</v>
      </c>
      <c r="D287" s="139" t="s">
        <v>139</v>
      </c>
      <c r="E287" s="140" t="s">
        <v>527</v>
      </c>
      <c r="F287" s="141" t="s">
        <v>528</v>
      </c>
      <c r="G287" s="142" t="s">
        <v>155</v>
      </c>
      <c r="H287" s="143">
        <v>26</v>
      </c>
      <c r="I287" s="144"/>
      <c r="J287" s="145">
        <f aca="true" t="shared" si="10" ref="J287:J292">ROUND(I287*H287,2)</f>
        <v>0</v>
      </c>
      <c r="K287" s="141" t="s">
        <v>143</v>
      </c>
      <c r="L287" s="32"/>
      <c r="M287" s="146" t="s">
        <v>1</v>
      </c>
      <c r="N287" s="147" t="s">
        <v>42</v>
      </c>
      <c r="O287" s="57"/>
      <c r="P287" s="148">
        <f aca="true" t="shared" si="11" ref="P287:P292">O287*H287</f>
        <v>0</v>
      </c>
      <c r="Q287" s="148">
        <v>0.00366</v>
      </c>
      <c r="R287" s="148">
        <f aca="true" t="shared" si="12" ref="R287:R292">Q287*H287</f>
        <v>0.09516</v>
      </c>
      <c r="S287" s="148">
        <v>0</v>
      </c>
      <c r="T287" s="149">
        <f aca="true" t="shared" si="13" ref="T287:T292"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50" t="s">
        <v>211</v>
      </c>
      <c r="AT287" s="150" t="s">
        <v>139</v>
      </c>
      <c r="AU287" s="150" t="s">
        <v>87</v>
      </c>
      <c r="AY287" s="16" t="s">
        <v>136</v>
      </c>
      <c r="BE287" s="151">
        <f aca="true" t="shared" si="14" ref="BE287:BE292">IF(N287="základní",J287,0)</f>
        <v>0</v>
      </c>
      <c r="BF287" s="151">
        <f aca="true" t="shared" si="15" ref="BF287:BF292">IF(N287="snížená",J287,0)</f>
        <v>0</v>
      </c>
      <c r="BG287" s="151">
        <f aca="true" t="shared" si="16" ref="BG287:BG292">IF(N287="zákl. přenesená",J287,0)</f>
        <v>0</v>
      </c>
      <c r="BH287" s="151">
        <f aca="true" t="shared" si="17" ref="BH287:BH292">IF(N287="sníž. přenesená",J287,0)</f>
        <v>0</v>
      </c>
      <c r="BI287" s="151">
        <f aca="true" t="shared" si="18" ref="BI287:BI292">IF(N287="nulová",J287,0)</f>
        <v>0</v>
      </c>
      <c r="BJ287" s="16" t="s">
        <v>85</v>
      </c>
      <c r="BK287" s="151">
        <f aca="true" t="shared" si="19" ref="BK287:BK292">ROUND(I287*H287,2)</f>
        <v>0</v>
      </c>
      <c r="BL287" s="16" t="s">
        <v>211</v>
      </c>
      <c r="BM287" s="150" t="s">
        <v>529</v>
      </c>
    </row>
    <row r="288" spans="1:65" s="2" customFormat="1" ht="33" customHeight="1">
      <c r="A288" s="31"/>
      <c r="B288" s="138"/>
      <c r="C288" s="139" t="s">
        <v>530</v>
      </c>
      <c r="D288" s="139" t="s">
        <v>139</v>
      </c>
      <c r="E288" s="140" t="s">
        <v>531</v>
      </c>
      <c r="F288" s="141" t="s">
        <v>532</v>
      </c>
      <c r="G288" s="142" t="s">
        <v>142</v>
      </c>
      <c r="H288" s="143">
        <v>144</v>
      </c>
      <c r="I288" s="144"/>
      <c r="J288" s="145">
        <f t="shared" si="10"/>
        <v>0</v>
      </c>
      <c r="K288" s="141" t="s">
        <v>143</v>
      </c>
      <c r="L288" s="32"/>
      <c r="M288" s="146" t="s">
        <v>1</v>
      </c>
      <c r="N288" s="147" t="s">
        <v>42</v>
      </c>
      <c r="O288" s="57"/>
      <c r="P288" s="148">
        <f t="shared" si="11"/>
        <v>0</v>
      </c>
      <c r="Q288" s="148">
        <v>0.0076</v>
      </c>
      <c r="R288" s="148">
        <f t="shared" si="12"/>
        <v>1.0944</v>
      </c>
      <c r="S288" s="148">
        <v>0</v>
      </c>
      <c r="T288" s="149">
        <f t="shared" si="1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50" t="s">
        <v>211</v>
      </c>
      <c r="AT288" s="150" t="s">
        <v>139</v>
      </c>
      <c r="AU288" s="150" t="s">
        <v>87</v>
      </c>
      <c r="AY288" s="16" t="s">
        <v>136</v>
      </c>
      <c r="BE288" s="151">
        <f t="shared" si="14"/>
        <v>0</v>
      </c>
      <c r="BF288" s="151">
        <f t="shared" si="15"/>
        <v>0</v>
      </c>
      <c r="BG288" s="151">
        <f t="shared" si="16"/>
        <v>0</v>
      </c>
      <c r="BH288" s="151">
        <f t="shared" si="17"/>
        <v>0</v>
      </c>
      <c r="BI288" s="151">
        <f t="shared" si="18"/>
        <v>0</v>
      </c>
      <c r="BJ288" s="16" t="s">
        <v>85</v>
      </c>
      <c r="BK288" s="151">
        <f t="shared" si="19"/>
        <v>0</v>
      </c>
      <c r="BL288" s="16" t="s">
        <v>211</v>
      </c>
      <c r="BM288" s="150" t="s">
        <v>533</v>
      </c>
    </row>
    <row r="289" spans="1:65" s="2" customFormat="1" ht="33" customHeight="1">
      <c r="A289" s="31"/>
      <c r="B289" s="138"/>
      <c r="C289" s="139" t="s">
        <v>534</v>
      </c>
      <c r="D289" s="139" t="s">
        <v>139</v>
      </c>
      <c r="E289" s="140" t="s">
        <v>535</v>
      </c>
      <c r="F289" s="141" t="s">
        <v>536</v>
      </c>
      <c r="G289" s="142" t="s">
        <v>309</v>
      </c>
      <c r="H289" s="143">
        <v>33.8</v>
      </c>
      <c r="I289" s="144"/>
      <c r="J289" s="145">
        <f t="shared" si="10"/>
        <v>0</v>
      </c>
      <c r="K289" s="141" t="s">
        <v>143</v>
      </c>
      <c r="L289" s="32"/>
      <c r="M289" s="146" t="s">
        <v>1</v>
      </c>
      <c r="N289" s="147" t="s">
        <v>42</v>
      </c>
      <c r="O289" s="57"/>
      <c r="P289" s="148">
        <f t="shared" si="11"/>
        <v>0</v>
      </c>
      <c r="Q289" s="148">
        <v>0.00436</v>
      </c>
      <c r="R289" s="148">
        <f t="shared" si="12"/>
        <v>0.147368</v>
      </c>
      <c r="S289" s="148">
        <v>0</v>
      </c>
      <c r="T289" s="149">
        <f t="shared" si="1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50" t="s">
        <v>211</v>
      </c>
      <c r="AT289" s="150" t="s">
        <v>139</v>
      </c>
      <c r="AU289" s="150" t="s">
        <v>87</v>
      </c>
      <c r="AY289" s="16" t="s">
        <v>136</v>
      </c>
      <c r="BE289" s="151">
        <f t="shared" si="14"/>
        <v>0</v>
      </c>
      <c r="BF289" s="151">
        <f t="shared" si="15"/>
        <v>0</v>
      </c>
      <c r="BG289" s="151">
        <f t="shared" si="16"/>
        <v>0</v>
      </c>
      <c r="BH289" s="151">
        <f t="shared" si="17"/>
        <v>0</v>
      </c>
      <c r="BI289" s="151">
        <f t="shared" si="18"/>
        <v>0</v>
      </c>
      <c r="BJ289" s="16" t="s">
        <v>85</v>
      </c>
      <c r="BK289" s="151">
        <f t="shared" si="19"/>
        <v>0</v>
      </c>
      <c r="BL289" s="16" t="s">
        <v>211</v>
      </c>
      <c r="BM289" s="150" t="s">
        <v>537</v>
      </c>
    </row>
    <row r="290" spans="1:65" s="2" customFormat="1" ht="33" customHeight="1">
      <c r="A290" s="31"/>
      <c r="B290" s="138"/>
      <c r="C290" s="139" t="s">
        <v>538</v>
      </c>
      <c r="D290" s="139" t="s">
        <v>139</v>
      </c>
      <c r="E290" s="140" t="s">
        <v>539</v>
      </c>
      <c r="F290" s="141" t="s">
        <v>540</v>
      </c>
      <c r="G290" s="142" t="s">
        <v>309</v>
      </c>
      <c r="H290" s="143">
        <v>15</v>
      </c>
      <c r="I290" s="144"/>
      <c r="J290" s="145">
        <f t="shared" si="10"/>
        <v>0</v>
      </c>
      <c r="K290" s="141" t="s">
        <v>143</v>
      </c>
      <c r="L290" s="32"/>
      <c r="M290" s="146" t="s">
        <v>1</v>
      </c>
      <c r="N290" s="147" t="s">
        <v>42</v>
      </c>
      <c r="O290" s="57"/>
      <c r="P290" s="148">
        <f t="shared" si="11"/>
        <v>0</v>
      </c>
      <c r="Q290" s="148">
        <v>0.00651</v>
      </c>
      <c r="R290" s="148">
        <f t="shared" si="12"/>
        <v>0.09765</v>
      </c>
      <c r="S290" s="148">
        <v>0</v>
      </c>
      <c r="T290" s="149">
        <f t="shared" si="1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50" t="s">
        <v>211</v>
      </c>
      <c r="AT290" s="150" t="s">
        <v>139</v>
      </c>
      <c r="AU290" s="150" t="s">
        <v>87</v>
      </c>
      <c r="AY290" s="16" t="s">
        <v>136</v>
      </c>
      <c r="BE290" s="151">
        <f t="shared" si="14"/>
        <v>0</v>
      </c>
      <c r="BF290" s="151">
        <f t="shared" si="15"/>
        <v>0</v>
      </c>
      <c r="BG290" s="151">
        <f t="shared" si="16"/>
        <v>0</v>
      </c>
      <c r="BH290" s="151">
        <f t="shared" si="17"/>
        <v>0</v>
      </c>
      <c r="BI290" s="151">
        <f t="shared" si="18"/>
        <v>0</v>
      </c>
      <c r="BJ290" s="16" t="s">
        <v>85</v>
      </c>
      <c r="BK290" s="151">
        <f t="shared" si="19"/>
        <v>0</v>
      </c>
      <c r="BL290" s="16" t="s">
        <v>211</v>
      </c>
      <c r="BM290" s="150" t="s">
        <v>541</v>
      </c>
    </row>
    <row r="291" spans="1:65" s="2" customFormat="1" ht="24.2" customHeight="1">
      <c r="A291" s="31"/>
      <c r="B291" s="138"/>
      <c r="C291" s="139" t="s">
        <v>542</v>
      </c>
      <c r="D291" s="139" t="s">
        <v>139</v>
      </c>
      <c r="E291" s="140" t="s">
        <v>543</v>
      </c>
      <c r="F291" s="141" t="s">
        <v>544</v>
      </c>
      <c r="G291" s="142" t="s">
        <v>309</v>
      </c>
      <c r="H291" s="143">
        <v>15</v>
      </c>
      <c r="I291" s="144"/>
      <c r="J291" s="145">
        <f t="shared" si="10"/>
        <v>0</v>
      </c>
      <c r="K291" s="141" t="s">
        <v>143</v>
      </c>
      <c r="L291" s="32"/>
      <c r="M291" s="146" t="s">
        <v>1</v>
      </c>
      <c r="N291" s="147" t="s">
        <v>42</v>
      </c>
      <c r="O291" s="57"/>
      <c r="P291" s="148">
        <f t="shared" si="11"/>
        <v>0</v>
      </c>
      <c r="Q291" s="148">
        <v>0.0068</v>
      </c>
      <c r="R291" s="148">
        <f t="shared" si="12"/>
        <v>0.102</v>
      </c>
      <c r="S291" s="148">
        <v>0</v>
      </c>
      <c r="T291" s="149">
        <f t="shared" si="1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50" t="s">
        <v>211</v>
      </c>
      <c r="AT291" s="150" t="s">
        <v>139</v>
      </c>
      <c r="AU291" s="150" t="s">
        <v>87</v>
      </c>
      <c r="AY291" s="16" t="s">
        <v>136</v>
      </c>
      <c r="BE291" s="151">
        <f t="shared" si="14"/>
        <v>0</v>
      </c>
      <c r="BF291" s="151">
        <f t="shared" si="15"/>
        <v>0</v>
      </c>
      <c r="BG291" s="151">
        <f t="shared" si="16"/>
        <v>0</v>
      </c>
      <c r="BH291" s="151">
        <f t="shared" si="17"/>
        <v>0</v>
      </c>
      <c r="BI291" s="151">
        <f t="shared" si="18"/>
        <v>0</v>
      </c>
      <c r="BJ291" s="16" t="s">
        <v>85</v>
      </c>
      <c r="BK291" s="151">
        <f t="shared" si="19"/>
        <v>0</v>
      </c>
      <c r="BL291" s="16" t="s">
        <v>211</v>
      </c>
      <c r="BM291" s="150" t="s">
        <v>545</v>
      </c>
    </row>
    <row r="292" spans="1:65" s="2" customFormat="1" ht="33" customHeight="1">
      <c r="A292" s="31"/>
      <c r="B292" s="138"/>
      <c r="C292" s="139" t="s">
        <v>546</v>
      </c>
      <c r="D292" s="139" t="s">
        <v>139</v>
      </c>
      <c r="E292" s="140" t="s">
        <v>547</v>
      </c>
      <c r="F292" s="141" t="s">
        <v>548</v>
      </c>
      <c r="G292" s="142" t="s">
        <v>142</v>
      </c>
      <c r="H292" s="143">
        <v>29.9</v>
      </c>
      <c r="I292" s="144"/>
      <c r="J292" s="145">
        <f t="shared" si="10"/>
        <v>0</v>
      </c>
      <c r="K292" s="141" t="s">
        <v>143</v>
      </c>
      <c r="L292" s="32"/>
      <c r="M292" s="146" t="s">
        <v>1</v>
      </c>
      <c r="N292" s="147" t="s">
        <v>42</v>
      </c>
      <c r="O292" s="57"/>
      <c r="P292" s="148">
        <f t="shared" si="11"/>
        <v>0</v>
      </c>
      <c r="Q292" s="148">
        <v>0.01079</v>
      </c>
      <c r="R292" s="148">
        <f t="shared" si="12"/>
        <v>0.32262099999999994</v>
      </c>
      <c r="S292" s="148">
        <v>0</v>
      </c>
      <c r="T292" s="149">
        <f t="shared" si="1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50" t="s">
        <v>211</v>
      </c>
      <c r="AT292" s="150" t="s">
        <v>139</v>
      </c>
      <c r="AU292" s="150" t="s">
        <v>87</v>
      </c>
      <c r="AY292" s="16" t="s">
        <v>136</v>
      </c>
      <c r="BE292" s="151">
        <f t="shared" si="14"/>
        <v>0</v>
      </c>
      <c r="BF292" s="151">
        <f t="shared" si="15"/>
        <v>0</v>
      </c>
      <c r="BG292" s="151">
        <f t="shared" si="16"/>
        <v>0</v>
      </c>
      <c r="BH292" s="151">
        <f t="shared" si="17"/>
        <v>0</v>
      </c>
      <c r="BI292" s="151">
        <f t="shared" si="18"/>
        <v>0</v>
      </c>
      <c r="BJ292" s="16" t="s">
        <v>85</v>
      </c>
      <c r="BK292" s="151">
        <f t="shared" si="19"/>
        <v>0</v>
      </c>
      <c r="BL292" s="16" t="s">
        <v>211</v>
      </c>
      <c r="BM292" s="150" t="s">
        <v>549</v>
      </c>
    </row>
    <row r="293" spans="2:51" s="13" customFormat="1" ht="12">
      <c r="B293" s="152"/>
      <c r="D293" s="153" t="s">
        <v>146</v>
      </c>
      <c r="E293" s="154" t="s">
        <v>1</v>
      </c>
      <c r="F293" s="155" t="s">
        <v>550</v>
      </c>
      <c r="H293" s="156">
        <v>29.9</v>
      </c>
      <c r="I293" s="157"/>
      <c r="L293" s="152"/>
      <c r="M293" s="158"/>
      <c r="N293" s="159"/>
      <c r="O293" s="159"/>
      <c r="P293" s="159"/>
      <c r="Q293" s="159"/>
      <c r="R293" s="159"/>
      <c r="S293" s="159"/>
      <c r="T293" s="160"/>
      <c r="AT293" s="154" t="s">
        <v>146</v>
      </c>
      <c r="AU293" s="154" t="s">
        <v>87</v>
      </c>
      <c r="AV293" s="13" t="s">
        <v>87</v>
      </c>
      <c r="AW293" s="13" t="s">
        <v>32</v>
      </c>
      <c r="AX293" s="13" t="s">
        <v>85</v>
      </c>
      <c r="AY293" s="154" t="s">
        <v>136</v>
      </c>
    </row>
    <row r="294" spans="1:65" s="2" customFormat="1" ht="33" customHeight="1">
      <c r="A294" s="31"/>
      <c r="B294" s="138"/>
      <c r="C294" s="139" t="s">
        <v>551</v>
      </c>
      <c r="D294" s="139" t="s">
        <v>139</v>
      </c>
      <c r="E294" s="140" t="s">
        <v>552</v>
      </c>
      <c r="F294" s="141" t="s">
        <v>553</v>
      </c>
      <c r="G294" s="142" t="s">
        <v>155</v>
      </c>
      <c r="H294" s="143">
        <v>150</v>
      </c>
      <c r="I294" s="144"/>
      <c r="J294" s="145">
        <f aca="true" t="shared" si="20" ref="J294:J304">ROUND(I294*H294,2)</f>
        <v>0</v>
      </c>
      <c r="K294" s="141" t="s">
        <v>143</v>
      </c>
      <c r="L294" s="32"/>
      <c r="M294" s="146" t="s">
        <v>1</v>
      </c>
      <c r="N294" s="147" t="s">
        <v>42</v>
      </c>
      <c r="O294" s="57"/>
      <c r="P294" s="148">
        <f aca="true" t="shared" si="21" ref="P294:P304">O294*H294</f>
        <v>0</v>
      </c>
      <c r="Q294" s="148">
        <v>0.0027</v>
      </c>
      <c r="R294" s="148">
        <f aca="true" t="shared" si="22" ref="R294:R304">Q294*H294</f>
        <v>0.405</v>
      </c>
      <c r="S294" s="148">
        <v>0</v>
      </c>
      <c r="T294" s="149">
        <f aca="true" t="shared" si="23" ref="T294:T304"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50" t="s">
        <v>211</v>
      </c>
      <c r="AT294" s="150" t="s">
        <v>139</v>
      </c>
      <c r="AU294" s="150" t="s">
        <v>87</v>
      </c>
      <c r="AY294" s="16" t="s">
        <v>136</v>
      </c>
      <c r="BE294" s="151">
        <f aca="true" t="shared" si="24" ref="BE294:BE304">IF(N294="základní",J294,0)</f>
        <v>0</v>
      </c>
      <c r="BF294" s="151">
        <f aca="true" t="shared" si="25" ref="BF294:BF304">IF(N294="snížená",J294,0)</f>
        <v>0</v>
      </c>
      <c r="BG294" s="151">
        <f aca="true" t="shared" si="26" ref="BG294:BG304">IF(N294="zákl. přenesená",J294,0)</f>
        <v>0</v>
      </c>
      <c r="BH294" s="151">
        <f aca="true" t="shared" si="27" ref="BH294:BH304">IF(N294="sníž. přenesená",J294,0)</f>
        <v>0</v>
      </c>
      <c r="BI294" s="151">
        <f aca="true" t="shared" si="28" ref="BI294:BI304">IF(N294="nulová",J294,0)</f>
        <v>0</v>
      </c>
      <c r="BJ294" s="16" t="s">
        <v>85</v>
      </c>
      <c r="BK294" s="151">
        <f aca="true" t="shared" si="29" ref="BK294:BK304">ROUND(I294*H294,2)</f>
        <v>0</v>
      </c>
      <c r="BL294" s="16" t="s">
        <v>211</v>
      </c>
      <c r="BM294" s="150" t="s">
        <v>554</v>
      </c>
    </row>
    <row r="295" spans="1:65" s="2" customFormat="1" ht="33" customHeight="1">
      <c r="A295" s="31"/>
      <c r="B295" s="138"/>
      <c r="C295" s="139" t="s">
        <v>555</v>
      </c>
      <c r="D295" s="139" t="s">
        <v>139</v>
      </c>
      <c r="E295" s="140" t="s">
        <v>556</v>
      </c>
      <c r="F295" s="141" t="s">
        <v>557</v>
      </c>
      <c r="G295" s="142" t="s">
        <v>155</v>
      </c>
      <c r="H295" s="143">
        <v>1</v>
      </c>
      <c r="I295" s="144"/>
      <c r="J295" s="145">
        <f t="shared" si="20"/>
        <v>0</v>
      </c>
      <c r="K295" s="141" t="s">
        <v>143</v>
      </c>
      <c r="L295" s="32"/>
      <c r="M295" s="146" t="s">
        <v>1</v>
      </c>
      <c r="N295" s="147" t="s">
        <v>42</v>
      </c>
      <c r="O295" s="57"/>
      <c r="P295" s="148">
        <f t="shared" si="21"/>
        <v>0</v>
      </c>
      <c r="Q295" s="148">
        <v>0.00285</v>
      </c>
      <c r="R295" s="148">
        <f t="shared" si="22"/>
        <v>0.00285</v>
      </c>
      <c r="S295" s="148">
        <v>0</v>
      </c>
      <c r="T295" s="149">
        <f t="shared" si="2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50" t="s">
        <v>211</v>
      </c>
      <c r="AT295" s="150" t="s">
        <v>139</v>
      </c>
      <c r="AU295" s="150" t="s">
        <v>87</v>
      </c>
      <c r="AY295" s="16" t="s">
        <v>136</v>
      </c>
      <c r="BE295" s="151">
        <f t="shared" si="24"/>
        <v>0</v>
      </c>
      <c r="BF295" s="151">
        <f t="shared" si="25"/>
        <v>0</v>
      </c>
      <c r="BG295" s="151">
        <f t="shared" si="26"/>
        <v>0</v>
      </c>
      <c r="BH295" s="151">
        <f t="shared" si="27"/>
        <v>0</v>
      </c>
      <c r="BI295" s="151">
        <f t="shared" si="28"/>
        <v>0</v>
      </c>
      <c r="BJ295" s="16" t="s">
        <v>85</v>
      </c>
      <c r="BK295" s="151">
        <f t="shared" si="29"/>
        <v>0</v>
      </c>
      <c r="BL295" s="16" t="s">
        <v>211</v>
      </c>
      <c r="BM295" s="150" t="s">
        <v>558</v>
      </c>
    </row>
    <row r="296" spans="1:65" s="2" customFormat="1" ht="33" customHeight="1">
      <c r="A296" s="31"/>
      <c r="B296" s="138"/>
      <c r="C296" s="139" t="s">
        <v>559</v>
      </c>
      <c r="D296" s="139" t="s">
        <v>139</v>
      </c>
      <c r="E296" s="140" t="s">
        <v>560</v>
      </c>
      <c r="F296" s="141" t="s">
        <v>561</v>
      </c>
      <c r="G296" s="142" t="s">
        <v>155</v>
      </c>
      <c r="H296" s="143">
        <v>5</v>
      </c>
      <c r="I296" s="144"/>
      <c r="J296" s="145">
        <f t="shared" si="20"/>
        <v>0</v>
      </c>
      <c r="K296" s="141" t="s">
        <v>143</v>
      </c>
      <c r="L296" s="32"/>
      <c r="M296" s="146" t="s">
        <v>1</v>
      </c>
      <c r="N296" s="147" t="s">
        <v>42</v>
      </c>
      <c r="O296" s="57"/>
      <c r="P296" s="148">
        <f t="shared" si="21"/>
        <v>0</v>
      </c>
      <c r="Q296" s="148">
        <v>0.00391</v>
      </c>
      <c r="R296" s="148">
        <f t="shared" si="22"/>
        <v>0.01955</v>
      </c>
      <c r="S296" s="148">
        <v>0</v>
      </c>
      <c r="T296" s="149">
        <f t="shared" si="2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50" t="s">
        <v>211</v>
      </c>
      <c r="AT296" s="150" t="s">
        <v>139</v>
      </c>
      <c r="AU296" s="150" t="s">
        <v>87</v>
      </c>
      <c r="AY296" s="16" t="s">
        <v>136</v>
      </c>
      <c r="BE296" s="151">
        <f t="shared" si="24"/>
        <v>0</v>
      </c>
      <c r="BF296" s="151">
        <f t="shared" si="25"/>
        <v>0</v>
      </c>
      <c r="BG296" s="151">
        <f t="shared" si="26"/>
        <v>0</v>
      </c>
      <c r="BH296" s="151">
        <f t="shared" si="27"/>
        <v>0</v>
      </c>
      <c r="BI296" s="151">
        <f t="shared" si="28"/>
        <v>0</v>
      </c>
      <c r="BJ296" s="16" t="s">
        <v>85</v>
      </c>
      <c r="BK296" s="151">
        <f t="shared" si="29"/>
        <v>0</v>
      </c>
      <c r="BL296" s="16" t="s">
        <v>211</v>
      </c>
      <c r="BM296" s="150" t="s">
        <v>562</v>
      </c>
    </row>
    <row r="297" spans="1:65" s="2" customFormat="1" ht="24.2" customHeight="1">
      <c r="A297" s="31"/>
      <c r="B297" s="138"/>
      <c r="C297" s="139" t="s">
        <v>563</v>
      </c>
      <c r="D297" s="139" t="s">
        <v>139</v>
      </c>
      <c r="E297" s="140" t="s">
        <v>564</v>
      </c>
      <c r="F297" s="141" t="s">
        <v>565</v>
      </c>
      <c r="G297" s="142" t="s">
        <v>155</v>
      </c>
      <c r="H297" s="143">
        <v>12</v>
      </c>
      <c r="I297" s="144"/>
      <c r="J297" s="145">
        <f t="shared" si="20"/>
        <v>0</v>
      </c>
      <c r="K297" s="141" t="s">
        <v>143</v>
      </c>
      <c r="L297" s="32"/>
      <c r="M297" s="146" t="s">
        <v>1</v>
      </c>
      <c r="N297" s="147" t="s">
        <v>42</v>
      </c>
      <c r="O297" s="57"/>
      <c r="P297" s="148">
        <f t="shared" si="21"/>
        <v>0</v>
      </c>
      <c r="Q297" s="148">
        <v>0</v>
      </c>
      <c r="R297" s="148">
        <f t="shared" si="22"/>
        <v>0</v>
      </c>
      <c r="S297" s="148">
        <v>0</v>
      </c>
      <c r="T297" s="149">
        <f t="shared" si="2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50" t="s">
        <v>211</v>
      </c>
      <c r="AT297" s="150" t="s">
        <v>139</v>
      </c>
      <c r="AU297" s="150" t="s">
        <v>87</v>
      </c>
      <c r="AY297" s="16" t="s">
        <v>136</v>
      </c>
      <c r="BE297" s="151">
        <f t="shared" si="24"/>
        <v>0</v>
      </c>
      <c r="BF297" s="151">
        <f t="shared" si="25"/>
        <v>0</v>
      </c>
      <c r="BG297" s="151">
        <f t="shared" si="26"/>
        <v>0</v>
      </c>
      <c r="BH297" s="151">
        <f t="shared" si="27"/>
        <v>0</v>
      </c>
      <c r="BI297" s="151">
        <f t="shared" si="28"/>
        <v>0</v>
      </c>
      <c r="BJ297" s="16" t="s">
        <v>85</v>
      </c>
      <c r="BK297" s="151">
        <f t="shared" si="29"/>
        <v>0</v>
      </c>
      <c r="BL297" s="16" t="s">
        <v>211</v>
      </c>
      <c r="BM297" s="150" t="s">
        <v>566</v>
      </c>
    </row>
    <row r="298" spans="1:65" s="2" customFormat="1" ht="16.5" customHeight="1">
      <c r="A298" s="31"/>
      <c r="B298" s="138"/>
      <c r="C298" s="161" t="s">
        <v>567</v>
      </c>
      <c r="D298" s="161" t="s">
        <v>157</v>
      </c>
      <c r="E298" s="162" t="s">
        <v>568</v>
      </c>
      <c r="F298" s="163" t="s">
        <v>569</v>
      </c>
      <c r="G298" s="164" t="s">
        <v>155</v>
      </c>
      <c r="H298" s="165">
        <v>12</v>
      </c>
      <c r="I298" s="166"/>
      <c r="J298" s="167">
        <f t="shared" si="20"/>
        <v>0</v>
      </c>
      <c r="K298" s="163" t="s">
        <v>143</v>
      </c>
      <c r="L298" s="168"/>
      <c r="M298" s="169" t="s">
        <v>1</v>
      </c>
      <c r="N298" s="170" t="s">
        <v>42</v>
      </c>
      <c r="O298" s="57"/>
      <c r="P298" s="148">
        <f t="shared" si="21"/>
        <v>0</v>
      </c>
      <c r="Q298" s="148">
        <v>0.00025</v>
      </c>
      <c r="R298" s="148">
        <f t="shared" si="22"/>
        <v>0.003</v>
      </c>
      <c r="S298" s="148">
        <v>0</v>
      </c>
      <c r="T298" s="149">
        <f t="shared" si="2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50" t="s">
        <v>277</v>
      </c>
      <c r="AT298" s="150" t="s">
        <v>157</v>
      </c>
      <c r="AU298" s="150" t="s">
        <v>87</v>
      </c>
      <c r="AY298" s="16" t="s">
        <v>136</v>
      </c>
      <c r="BE298" s="151">
        <f t="shared" si="24"/>
        <v>0</v>
      </c>
      <c r="BF298" s="151">
        <f t="shared" si="25"/>
        <v>0</v>
      </c>
      <c r="BG298" s="151">
        <f t="shared" si="26"/>
        <v>0</v>
      </c>
      <c r="BH298" s="151">
        <f t="shared" si="27"/>
        <v>0</v>
      </c>
      <c r="BI298" s="151">
        <f t="shared" si="28"/>
        <v>0</v>
      </c>
      <c r="BJ298" s="16" t="s">
        <v>85</v>
      </c>
      <c r="BK298" s="151">
        <f t="shared" si="29"/>
        <v>0</v>
      </c>
      <c r="BL298" s="16" t="s">
        <v>211</v>
      </c>
      <c r="BM298" s="150" t="s">
        <v>570</v>
      </c>
    </row>
    <row r="299" spans="1:65" s="2" customFormat="1" ht="24.2" customHeight="1">
      <c r="A299" s="31"/>
      <c r="B299" s="138"/>
      <c r="C299" s="139" t="s">
        <v>571</v>
      </c>
      <c r="D299" s="139" t="s">
        <v>139</v>
      </c>
      <c r="E299" s="140" t="s">
        <v>572</v>
      </c>
      <c r="F299" s="141" t="s">
        <v>573</v>
      </c>
      <c r="G299" s="142" t="s">
        <v>309</v>
      </c>
      <c r="H299" s="143">
        <v>7</v>
      </c>
      <c r="I299" s="144"/>
      <c r="J299" s="145">
        <f t="shared" si="20"/>
        <v>0</v>
      </c>
      <c r="K299" s="141" t="s">
        <v>143</v>
      </c>
      <c r="L299" s="32"/>
      <c r="M299" s="146" t="s">
        <v>1</v>
      </c>
      <c r="N299" s="147" t="s">
        <v>42</v>
      </c>
      <c r="O299" s="57"/>
      <c r="P299" s="148">
        <f t="shared" si="21"/>
        <v>0</v>
      </c>
      <c r="Q299" s="148">
        <v>0.00169</v>
      </c>
      <c r="R299" s="148">
        <f t="shared" si="22"/>
        <v>0.01183</v>
      </c>
      <c r="S299" s="148">
        <v>0</v>
      </c>
      <c r="T299" s="149">
        <f t="shared" si="2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50" t="s">
        <v>211</v>
      </c>
      <c r="AT299" s="150" t="s">
        <v>139</v>
      </c>
      <c r="AU299" s="150" t="s">
        <v>87</v>
      </c>
      <c r="AY299" s="16" t="s">
        <v>136</v>
      </c>
      <c r="BE299" s="151">
        <f t="shared" si="24"/>
        <v>0</v>
      </c>
      <c r="BF299" s="151">
        <f t="shared" si="25"/>
        <v>0</v>
      </c>
      <c r="BG299" s="151">
        <f t="shared" si="26"/>
        <v>0</v>
      </c>
      <c r="BH299" s="151">
        <f t="shared" si="27"/>
        <v>0</v>
      </c>
      <c r="BI299" s="151">
        <f t="shared" si="28"/>
        <v>0</v>
      </c>
      <c r="BJ299" s="16" t="s">
        <v>85</v>
      </c>
      <c r="BK299" s="151">
        <f t="shared" si="29"/>
        <v>0</v>
      </c>
      <c r="BL299" s="16" t="s">
        <v>211</v>
      </c>
      <c r="BM299" s="150" t="s">
        <v>574</v>
      </c>
    </row>
    <row r="300" spans="1:65" s="2" customFormat="1" ht="24.2" customHeight="1">
      <c r="A300" s="31"/>
      <c r="B300" s="138"/>
      <c r="C300" s="139" t="s">
        <v>575</v>
      </c>
      <c r="D300" s="139" t="s">
        <v>139</v>
      </c>
      <c r="E300" s="140" t="s">
        <v>576</v>
      </c>
      <c r="F300" s="141" t="s">
        <v>577</v>
      </c>
      <c r="G300" s="142" t="s">
        <v>309</v>
      </c>
      <c r="H300" s="143">
        <v>163</v>
      </c>
      <c r="I300" s="144"/>
      <c r="J300" s="145">
        <f t="shared" si="20"/>
        <v>0</v>
      </c>
      <c r="K300" s="141" t="s">
        <v>143</v>
      </c>
      <c r="L300" s="32"/>
      <c r="M300" s="146" t="s">
        <v>1</v>
      </c>
      <c r="N300" s="147" t="s">
        <v>42</v>
      </c>
      <c r="O300" s="57"/>
      <c r="P300" s="148">
        <f t="shared" si="21"/>
        <v>0</v>
      </c>
      <c r="Q300" s="148">
        <v>0.00162</v>
      </c>
      <c r="R300" s="148">
        <f t="shared" si="22"/>
        <v>0.26405999999999996</v>
      </c>
      <c r="S300" s="148">
        <v>0</v>
      </c>
      <c r="T300" s="149">
        <f t="shared" si="2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50" t="s">
        <v>211</v>
      </c>
      <c r="AT300" s="150" t="s">
        <v>139</v>
      </c>
      <c r="AU300" s="150" t="s">
        <v>87</v>
      </c>
      <c r="AY300" s="16" t="s">
        <v>136</v>
      </c>
      <c r="BE300" s="151">
        <f t="shared" si="24"/>
        <v>0</v>
      </c>
      <c r="BF300" s="151">
        <f t="shared" si="25"/>
        <v>0</v>
      </c>
      <c r="BG300" s="151">
        <f t="shared" si="26"/>
        <v>0</v>
      </c>
      <c r="BH300" s="151">
        <f t="shared" si="27"/>
        <v>0</v>
      </c>
      <c r="BI300" s="151">
        <f t="shared" si="28"/>
        <v>0</v>
      </c>
      <c r="BJ300" s="16" t="s">
        <v>85</v>
      </c>
      <c r="BK300" s="151">
        <f t="shared" si="29"/>
        <v>0</v>
      </c>
      <c r="BL300" s="16" t="s">
        <v>211</v>
      </c>
      <c r="BM300" s="150" t="s">
        <v>578</v>
      </c>
    </row>
    <row r="301" spans="1:65" s="2" customFormat="1" ht="24.2" customHeight="1">
      <c r="A301" s="31"/>
      <c r="B301" s="138"/>
      <c r="C301" s="139" t="s">
        <v>579</v>
      </c>
      <c r="D301" s="139" t="s">
        <v>139</v>
      </c>
      <c r="E301" s="140" t="s">
        <v>580</v>
      </c>
      <c r="F301" s="141" t="s">
        <v>581</v>
      </c>
      <c r="G301" s="142" t="s">
        <v>155</v>
      </c>
      <c r="H301" s="143">
        <v>16</v>
      </c>
      <c r="I301" s="144"/>
      <c r="J301" s="145">
        <f t="shared" si="20"/>
        <v>0</v>
      </c>
      <c r="K301" s="141" t="s">
        <v>143</v>
      </c>
      <c r="L301" s="32"/>
      <c r="M301" s="146" t="s">
        <v>1</v>
      </c>
      <c r="N301" s="147" t="s">
        <v>42</v>
      </c>
      <c r="O301" s="57"/>
      <c r="P301" s="148">
        <f t="shared" si="21"/>
        <v>0</v>
      </c>
      <c r="Q301" s="148">
        <v>0.00025</v>
      </c>
      <c r="R301" s="148">
        <f t="shared" si="22"/>
        <v>0.004</v>
      </c>
      <c r="S301" s="148">
        <v>0</v>
      </c>
      <c r="T301" s="149">
        <f t="shared" si="2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50" t="s">
        <v>211</v>
      </c>
      <c r="AT301" s="150" t="s">
        <v>139</v>
      </c>
      <c r="AU301" s="150" t="s">
        <v>87</v>
      </c>
      <c r="AY301" s="16" t="s">
        <v>136</v>
      </c>
      <c r="BE301" s="151">
        <f t="shared" si="24"/>
        <v>0</v>
      </c>
      <c r="BF301" s="151">
        <f t="shared" si="25"/>
        <v>0</v>
      </c>
      <c r="BG301" s="151">
        <f t="shared" si="26"/>
        <v>0</v>
      </c>
      <c r="BH301" s="151">
        <f t="shared" si="27"/>
        <v>0</v>
      </c>
      <c r="BI301" s="151">
        <f t="shared" si="28"/>
        <v>0</v>
      </c>
      <c r="BJ301" s="16" t="s">
        <v>85</v>
      </c>
      <c r="BK301" s="151">
        <f t="shared" si="29"/>
        <v>0</v>
      </c>
      <c r="BL301" s="16" t="s">
        <v>211</v>
      </c>
      <c r="BM301" s="150" t="s">
        <v>582</v>
      </c>
    </row>
    <row r="302" spans="1:65" s="2" customFormat="1" ht="24.2" customHeight="1">
      <c r="A302" s="31"/>
      <c r="B302" s="138"/>
      <c r="C302" s="139" t="s">
        <v>583</v>
      </c>
      <c r="D302" s="139" t="s">
        <v>139</v>
      </c>
      <c r="E302" s="140" t="s">
        <v>584</v>
      </c>
      <c r="F302" s="141" t="s">
        <v>585</v>
      </c>
      <c r="G302" s="142" t="s">
        <v>155</v>
      </c>
      <c r="H302" s="143">
        <v>1</v>
      </c>
      <c r="I302" s="144"/>
      <c r="J302" s="145">
        <f t="shared" si="20"/>
        <v>0</v>
      </c>
      <c r="K302" s="141" t="s">
        <v>143</v>
      </c>
      <c r="L302" s="32"/>
      <c r="M302" s="146" t="s">
        <v>1</v>
      </c>
      <c r="N302" s="147" t="s">
        <v>42</v>
      </c>
      <c r="O302" s="57"/>
      <c r="P302" s="148">
        <f t="shared" si="21"/>
        <v>0</v>
      </c>
      <c r="Q302" s="148">
        <v>0.00036</v>
      </c>
      <c r="R302" s="148">
        <f t="shared" si="22"/>
        <v>0.00036</v>
      </c>
      <c r="S302" s="148">
        <v>0</v>
      </c>
      <c r="T302" s="149">
        <f t="shared" si="2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50" t="s">
        <v>211</v>
      </c>
      <c r="AT302" s="150" t="s">
        <v>139</v>
      </c>
      <c r="AU302" s="150" t="s">
        <v>87</v>
      </c>
      <c r="AY302" s="16" t="s">
        <v>136</v>
      </c>
      <c r="BE302" s="151">
        <f t="shared" si="24"/>
        <v>0</v>
      </c>
      <c r="BF302" s="151">
        <f t="shared" si="25"/>
        <v>0</v>
      </c>
      <c r="BG302" s="151">
        <f t="shared" si="26"/>
        <v>0</v>
      </c>
      <c r="BH302" s="151">
        <f t="shared" si="27"/>
        <v>0</v>
      </c>
      <c r="BI302" s="151">
        <f t="shared" si="28"/>
        <v>0</v>
      </c>
      <c r="BJ302" s="16" t="s">
        <v>85</v>
      </c>
      <c r="BK302" s="151">
        <f t="shared" si="29"/>
        <v>0</v>
      </c>
      <c r="BL302" s="16" t="s">
        <v>211</v>
      </c>
      <c r="BM302" s="150" t="s">
        <v>586</v>
      </c>
    </row>
    <row r="303" spans="1:65" s="2" customFormat="1" ht="24.2" customHeight="1">
      <c r="A303" s="31"/>
      <c r="B303" s="138"/>
      <c r="C303" s="139" t="s">
        <v>587</v>
      </c>
      <c r="D303" s="139" t="s">
        <v>139</v>
      </c>
      <c r="E303" s="140" t="s">
        <v>588</v>
      </c>
      <c r="F303" s="141" t="s">
        <v>589</v>
      </c>
      <c r="G303" s="142" t="s">
        <v>309</v>
      </c>
      <c r="H303" s="143">
        <v>20</v>
      </c>
      <c r="I303" s="144"/>
      <c r="J303" s="145">
        <f t="shared" si="20"/>
        <v>0</v>
      </c>
      <c r="K303" s="141" t="s">
        <v>143</v>
      </c>
      <c r="L303" s="32"/>
      <c r="M303" s="146" t="s">
        <v>1</v>
      </c>
      <c r="N303" s="147" t="s">
        <v>42</v>
      </c>
      <c r="O303" s="57"/>
      <c r="P303" s="148">
        <f t="shared" si="21"/>
        <v>0</v>
      </c>
      <c r="Q303" s="148">
        <v>0.00549</v>
      </c>
      <c r="R303" s="148">
        <f t="shared" si="22"/>
        <v>0.10980000000000001</v>
      </c>
      <c r="S303" s="148">
        <v>0</v>
      </c>
      <c r="T303" s="149">
        <f t="shared" si="2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50" t="s">
        <v>211</v>
      </c>
      <c r="AT303" s="150" t="s">
        <v>139</v>
      </c>
      <c r="AU303" s="150" t="s">
        <v>87</v>
      </c>
      <c r="AY303" s="16" t="s">
        <v>136</v>
      </c>
      <c r="BE303" s="151">
        <f t="shared" si="24"/>
        <v>0</v>
      </c>
      <c r="BF303" s="151">
        <f t="shared" si="25"/>
        <v>0</v>
      </c>
      <c r="BG303" s="151">
        <f t="shared" si="26"/>
        <v>0</v>
      </c>
      <c r="BH303" s="151">
        <f t="shared" si="27"/>
        <v>0</v>
      </c>
      <c r="BI303" s="151">
        <f t="shared" si="28"/>
        <v>0</v>
      </c>
      <c r="BJ303" s="16" t="s">
        <v>85</v>
      </c>
      <c r="BK303" s="151">
        <f t="shared" si="29"/>
        <v>0</v>
      </c>
      <c r="BL303" s="16" t="s">
        <v>211</v>
      </c>
      <c r="BM303" s="150" t="s">
        <v>590</v>
      </c>
    </row>
    <row r="304" spans="1:65" s="2" customFormat="1" ht="24.2" customHeight="1">
      <c r="A304" s="31"/>
      <c r="B304" s="138"/>
      <c r="C304" s="139" t="s">
        <v>591</v>
      </c>
      <c r="D304" s="139" t="s">
        <v>139</v>
      </c>
      <c r="E304" s="140" t="s">
        <v>592</v>
      </c>
      <c r="F304" s="141" t="s">
        <v>593</v>
      </c>
      <c r="G304" s="142" t="s">
        <v>238</v>
      </c>
      <c r="H304" s="143">
        <v>17.534</v>
      </c>
      <c r="I304" s="144"/>
      <c r="J304" s="145">
        <f t="shared" si="20"/>
        <v>0</v>
      </c>
      <c r="K304" s="141" t="s">
        <v>143</v>
      </c>
      <c r="L304" s="32"/>
      <c r="M304" s="146" t="s">
        <v>1</v>
      </c>
      <c r="N304" s="147" t="s">
        <v>42</v>
      </c>
      <c r="O304" s="57"/>
      <c r="P304" s="148">
        <f t="shared" si="21"/>
        <v>0</v>
      </c>
      <c r="Q304" s="148">
        <v>0</v>
      </c>
      <c r="R304" s="148">
        <f t="shared" si="22"/>
        <v>0</v>
      </c>
      <c r="S304" s="148">
        <v>0</v>
      </c>
      <c r="T304" s="149">
        <f t="shared" si="2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50" t="s">
        <v>211</v>
      </c>
      <c r="AT304" s="150" t="s">
        <v>139</v>
      </c>
      <c r="AU304" s="150" t="s">
        <v>87</v>
      </c>
      <c r="AY304" s="16" t="s">
        <v>136</v>
      </c>
      <c r="BE304" s="151">
        <f t="shared" si="24"/>
        <v>0</v>
      </c>
      <c r="BF304" s="151">
        <f t="shared" si="25"/>
        <v>0</v>
      </c>
      <c r="BG304" s="151">
        <f t="shared" si="26"/>
        <v>0</v>
      </c>
      <c r="BH304" s="151">
        <f t="shared" si="27"/>
        <v>0</v>
      </c>
      <c r="BI304" s="151">
        <f t="shared" si="28"/>
        <v>0</v>
      </c>
      <c r="BJ304" s="16" t="s">
        <v>85</v>
      </c>
      <c r="BK304" s="151">
        <f t="shared" si="29"/>
        <v>0</v>
      </c>
      <c r="BL304" s="16" t="s">
        <v>211</v>
      </c>
      <c r="BM304" s="150" t="s">
        <v>594</v>
      </c>
    </row>
    <row r="305" spans="2:63" s="12" customFormat="1" ht="22.9" customHeight="1">
      <c r="B305" s="125"/>
      <c r="D305" s="126" t="s">
        <v>76</v>
      </c>
      <c r="E305" s="136" t="s">
        <v>595</v>
      </c>
      <c r="F305" s="136" t="s">
        <v>596</v>
      </c>
      <c r="I305" s="128"/>
      <c r="J305" s="137">
        <f>BK305</f>
        <v>0</v>
      </c>
      <c r="L305" s="125"/>
      <c r="M305" s="130"/>
      <c r="N305" s="131"/>
      <c r="O305" s="131"/>
      <c r="P305" s="132">
        <f>SUM(P306:P308)</f>
        <v>0</v>
      </c>
      <c r="Q305" s="131"/>
      <c r="R305" s="132">
        <f>SUM(R306:R308)</f>
        <v>0.0187</v>
      </c>
      <c r="S305" s="131"/>
      <c r="T305" s="133">
        <f>SUM(T306:T308)</f>
        <v>0</v>
      </c>
      <c r="AR305" s="126" t="s">
        <v>87</v>
      </c>
      <c r="AT305" s="134" t="s">
        <v>76</v>
      </c>
      <c r="AU305" s="134" t="s">
        <v>85</v>
      </c>
      <c r="AY305" s="126" t="s">
        <v>136</v>
      </c>
      <c r="BK305" s="135">
        <f>SUM(BK306:BK308)</f>
        <v>0</v>
      </c>
    </row>
    <row r="306" spans="1:65" s="2" customFormat="1" ht="16.5" customHeight="1">
      <c r="A306" s="31"/>
      <c r="B306" s="138"/>
      <c r="C306" s="139" t="s">
        <v>597</v>
      </c>
      <c r="D306" s="139" t="s">
        <v>139</v>
      </c>
      <c r="E306" s="140" t="s">
        <v>598</v>
      </c>
      <c r="F306" s="141" t="s">
        <v>599</v>
      </c>
      <c r="G306" s="142" t="s">
        <v>309</v>
      </c>
      <c r="H306" s="143">
        <v>170</v>
      </c>
      <c r="I306" s="144"/>
      <c r="J306" s="145">
        <f>ROUND(I306*H306,2)</f>
        <v>0</v>
      </c>
      <c r="K306" s="141" t="s">
        <v>143</v>
      </c>
      <c r="L306" s="32"/>
      <c r="M306" s="146" t="s">
        <v>1</v>
      </c>
      <c r="N306" s="147" t="s">
        <v>42</v>
      </c>
      <c r="O306" s="57"/>
      <c r="P306" s="148">
        <f>O306*H306</f>
        <v>0</v>
      </c>
      <c r="Q306" s="148">
        <v>1E-05</v>
      </c>
      <c r="R306" s="148">
        <f>Q306*H306</f>
        <v>0.0017000000000000001</v>
      </c>
      <c r="S306" s="148">
        <v>0</v>
      </c>
      <c r="T306" s="149">
        <f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50" t="s">
        <v>211</v>
      </c>
      <c r="AT306" s="150" t="s">
        <v>139</v>
      </c>
      <c r="AU306" s="150" t="s">
        <v>87</v>
      </c>
      <c r="AY306" s="16" t="s">
        <v>136</v>
      </c>
      <c r="BE306" s="151">
        <f>IF(N306="základní",J306,0)</f>
        <v>0</v>
      </c>
      <c r="BF306" s="151">
        <f>IF(N306="snížená",J306,0)</f>
        <v>0</v>
      </c>
      <c r="BG306" s="151">
        <f>IF(N306="zákl. přenesená",J306,0)</f>
        <v>0</v>
      </c>
      <c r="BH306" s="151">
        <f>IF(N306="sníž. přenesená",J306,0)</f>
        <v>0</v>
      </c>
      <c r="BI306" s="151">
        <f>IF(N306="nulová",J306,0)</f>
        <v>0</v>
      </c>
      <c r="BJ306" s="16" t="s">
        <v>85</v>
      </c>
      <c r="BK306" s="151">
        <f>ROUND(I306*H306,2)</f>
        <v>0</v>
      </c>
      <c r="BL306" s="16" t="s">
        <v>211</v>
      </c>
      <c r="BM306" s="150" t="s">
        <v>600</v>
      </c>
    </row>
    <row r="307" spans="1:65" s="2" customFormat="1" ht="21.75" customHeight="1">
      <c r="A307" s="31"/>
      <c r="B307" s="138"/>
      <c r="C307" s="161" t="s">
        <v>601</v>
      </c>
      <c r="D307" s="161" t="s">
        <v>157</v>
      </c>
      <c r="E307" s="162" t="s">
        <v>602</v>
      </c>
      <c r="F307" s="163" t="s">
        <v>603</v>
      </c>
      <c r="G307" s="164" t="s">
        <v>309</v>
      </c>
      <c r="H307" s="165">
        <v>170</v>
      </c>
      <c r="I307" s="166"/>
      <c r="J307" s="167">
        <f>ROUND(I307*H307,2)</f>
        <v>0</v>
      </c>
      <c r="K307" s="163" t="s">
        <v>143</v>
      </c>
      <c r="L307" s="168"/>
      <c r="M307" s="169" t="s">
        <v>1</v>
      </c>
      <c r="N307" s="170" t="s">
        <v>42</v>
      </c>
      <c r="O307" s="57"/>
      <c r="P307" s="148">
        <f>O307*H307</f>
        <v>0</v>
      </c>
      <c r="Q307" s="148">
        <v>0.0001</v>
      </c>
      <c r="R307" s="148">
        <f>Q307*H307</f>
        <v>0.017</v>
      </c>
      <c r="S307" s="148">
        <v>0</v>
      </c>
      <c r="T307" s="149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50" t="s">
        <v>277</v>
      </c>
      <c r="AT307" s="150" t="s">
        <v>157</v>
      </c>
      <c r="AU307" s="150" t="s">
        <v>87</v>
      </c>
      <c r="AY307" s="16" t="s">
        <v>136</v>
      </c>
      <c r="BE307" s="151">
        <f>IF(N307="základní",J307,0)</f>
        <v>0</v>
      </c>
      <c r="BF307" s="151">
        <f>IF(N307="snížená",J307,0)</f>
        <v>0</v>
      </c>
      <c r="BG307" s="151">
        <f>IF(N307="zákl. přenesená",J307,0)</f>
        <v>0</v>
      </c>
      <c r="BH307" s="151">
        <f>IF(N307="sníž. přenesená",J307,0)</f>
        <v>0</v>
      </c>
      <c r="BI307" s="151">
        <f>IF(N307="nulová",J307,0)</f>
        <v>0</v>
      </c>
      <c r="BJ307" s="16" t="s">
        <v>85</v>
      </c>
      <c r="BK307" s="151">
        <f>ROUND(I307*H307,2)</f>
        <v>0</v>
      </c>
      <c r="BL307" s="16" t="s">
        <v>211</v>
      </c>
      <c r="BM307" s="150" t="s">
        <v>604</v>
      </c>
    </row>
    <row r="308" spans="1:65" s="2" customFormat="1" ht="24.2" customHeight="1">
      <c r="A308" s="31"/>
      <c r="B308" s="138"/>
      <c r="C308" s="139" t="s">
        <v>605</v>
      </c>
      <c r="D308" s="139" t="s">
        <v>139</v>
      </c>
      <c r="E308" s="140" t="s">
        <v>606</v>
      </c>
      <c r="F308" s="141" t="s">
        <v>607</v>
      </c>
      <c r="G308" s="142" t="s">
        <v>238</v>
      </c>
      <c r="H308" s="143">
        <v>0.019</v>
      </c>
      <c r="I308" s="144"/>
      <c r="J308" s="145">
        <f>ROUND(I308*H308,2)</f>
        <v>0</v>
      </c>
      <c r="K308" s="141" t="s">
        <v>143</v>
      </c>
      <c r="L308" s="32"/>
      <c r="M308" s="146" t="s">
        <v>1</v>
      </c>
      <c r="N308" s="147" t="s">
        <v>42</v>
      </c>
      <c r="O308" s="57"/>
      <c r="P308" s="148">
        <f>O308*H308</f>
        <v>0</v>
      </c>
      <c r="Q308" s="148">
        <v>0</v>
      </c>
      <c r="R308" s="148">
        <f>Q308*H308</f>
        <v>0</v>
      </c>
      <c r="S308" s="148">
        <v>0</v>
      </c>
      <c r="T308" s="149">
        <f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50" t="s">
        <v>211</v>
      </c>
      <c r="AT308" s="150" t="s">
        <v>139</v>
      </c>
      <c r="AU308" s="150" t="s">
        <v>87</v>
      </c>
      <c r="AY308" s="16" t="s">
        <v>136</v>
      </c>
      <c r="BE308" s="151">
        <f>IF(N308="základní",J308,0)</f>
        <v>0</v>
      </c>
      <c r="BF308" s="151">
        <f>IF(N308="snížená",J308,0)</f>
        <v>0</v>
      </c>
      <c r="BG308" s="151">
        <f>IF(N308="zákl. přenesená",J308,0)</f>
        <v>0</v>
      </c>
      <c r="BH308" s="151">
        <f>IF(N308="sníž. přenesená",J308,0)</f>
        <v>0</v>
      </c>
      <c r="BI308" s="151">
        <f>IF(N308="nulová",J308,0)</f>
        <v>0</v>
      </c>
      <c r="BJ308" s="16" t="s">
        <v>85</v>
      </c>
      <c r="BK308" s="151">
        <f>ROUND(I308*H308,2)</f>
        <v>0</v>
      </c>
      <c r="BL308" s="16" t="s">
        <v>211</v>
      </c>
      <c r="BM308" s="150" t="s">
        <v>608</v>
      </c>
    </row>
    <row r="309" spans="2:63" s="12" customFormat="1" ht="22.9" customHeight="1">
      <c r="B309" s="125"/>
      <c r="D309" s="126" t="s">
        <v>76</v>
      </c>
      <c r="E309" s="136" t="s">
        <v>609</v>
      </c>
      <c r="F309" s="136" t="s">
        <v>610</v>
      </c>
      <c r="I309" s="128"/>
      <c r="J309" s="137">
        <f>BK309</f>
        <v>0</v>
      </c>
      <c r="L309" s="125"/>
      <c r="M309" s="130"/>
      <c r="N309" s="131"/>
      <c r="O309" s="131"/>
      <c r="P309" s="132">
        <f>SUM(P310:P325)</f>
        <v>0</v>
      </c>
      <c r="Q309" s="131"/>
      <c r="R309" s="132">
        <f>SUM(R310:R325)</f>
        <v>1.02154</v>
      </c>
      <c r="S309" s="131"/>
      <c r="T309" s="133">
        <f>SUM(T310:T325)</f>
        <v>0</v>
      </c>
      <c r="AR309" s="126" t="s">
        <v>87</v>
      </c>
      <c r="AT309" s="134" t="s">
        <v>76</v>
      </c>
      <c r="AU309" s="134" t="s">
        <v>85</v>
      </c>
      <c r="AY309" s="126" t="s">
        <v>136</v>
      </c>
      <c r="BK309" s="135">
        <f>SUM(BK310:BK325)</f>
        <v>0</v>
      </c>
    </row>
    <row r="310" spans="1:65" s="2" customFormat="1" ht="33" customHeight="1">
      <c r="A310" s="31"/>
      <c r="B310" s="138"/>
      <c r="C310" s="139" t="s">
        <v>611</v>
      </c>
      <c r="D310" s="139" t="s">
        <v>139</v>
      </c>
      <c r="E310" s="140" t="s">
        <v>612</v>
      </c>
      <c r="F310" s="141" t="s">
        <v>613</v>
      </c>
      <c r="G310" s="142" t="s">
        <v>142</v>
      </c>
      <c r="H310" s="143">
        <v>6.4</v>
      </c>
      <c r="I310" s="144"/>
      <c r="J310" s="145">
        <f>ROUND(I310*H310,2)</f>
        <v>0</v>
      </c>
      <c r="K310" s="141" t="s">
        <v>143</v>
      </c>
      <c r="L310" s="32"/>
      <c r="M310" s="146" t="s">
        <v>1</v>
      </c>
      <c r="N310" s="147" t="s">
        <v>42</v>
      </c>
      <c r="O310" s="57"/>
      <c r="P310" s="148">
        <f>O310*H310</f>
        <v>0</v>
      </c>
      <c r="Q310" s="148">
        <v>0.00027</v>
      </c>
      <c r="R310" s="148">
        <f>Q310*H310</f>
        <v>0.0017280000000000002</v>
      </c>
      <c r="S310" s="148">
        <v>0</v>
      </c>
      <c r="T310" s="149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50" t="s">
        <v>211</v>
      </c>
      <c r="AT310" s="150" t="s">
        <v>139</v>
      </c>
      <c r="AU310" s="150" t="s">
        <v>87</v>
      </c>
      <c r="AY310" s="16" t="s">
        <v>136</v>
      </c>
      <c r="BE310" s="151">
        <f>IF(N310="základní",J310,0)</f>
        <v>0</v>
      </c>
      <c r="BF310" s="151">
        <f>IF(N310="snížená",J310,0)</f>
        <v>0</v>
      </c>
      <c r="BG310" s="151">
        <f>IF(N310="zákl. přenesená",J310,0)</f>
        <v>0</v>
      </c>
      <c r="BH310" s="151">
        <f>IF(N310="sníž. přenesená",J310,0)</f>
        <v>0</v>
      </c>
      <c r="BI310" s="151">
        <f>IF(N310="nulová",J310,0)</f>
        <v>0</v>
      </c>
      <c r="BJ310" s="16" t="s">
        <v>85</v>
      </c>
      <c r="BK310" s="151">
        <f>ROUND(I310*H310,2)</f>
        <v>0</v>
      </c>
      <c r="BL310" s="16" t="s">
        <v>211</v>
      </c>
      <c r="BM310" s="150" t="s">
        <v>614</v>
      </c>
    </row>
    <row r="311" spans="2:51" s="13" customFormat="1" ht="12">
      <c r="B311" s="152"/>
      <c r="D311" s="153" t="s">
        <v>146</v>
      </c>
      <c r="E311" s="154" t="s">
        <v>1</v>
      </c>
      <c r="F311" s="155" t="s">
        <v>228</v>
      </c>
      <c r="H311" s="156">
        <v>6.4</v>
      </c>
      <c r="I311" s="157"/>
      <c r="L311" s="152"/>
      <c r="M311" s="158"/>
      <c r="N311" s="159"/>
      <c r="O311" s="159"/>
      <c r="P311" s="159"/>
      <c r="Q311" s="159"/>
      <c r="R311" s="159"/>
      <c r="S311" s="159"/>
      <c r="T311" s="160"/>
      <c r="AT311" s="154" t="s">
        <v>146</v>
      </c>
      <c r="AU311" s="154" t="s">
        <v>87</v>
      </c>
      <c r="AV311" s="13" t="s">
        <v>87</v>
      </c>
      <c r="AW311" s="13" t="s">
        <v>32</v>
      </c>
      <c r="AX311" s="13" t="s">
        <v>85</v>
      </c>
      <c r="AY311" s="154" t="s">
        <v>136</v>
      </c>
    </row>
    <row r="312" spans="1:65" s="2" customFormat="1" ht="33" customHeight="1">
      <c r="A312" s="31"/>
      <c r="B312" s="138"/>
      <c r="C312" s="161" t="s">
        <v>615</v>
      </c>
      <c r="D312" s="161" t="s">
        <v>157</v>
      </c>
      <c r="E312" s="162" t="s">
        <v>616</v>
      </c>
      <c r="F312" s="163" t="s">
        <v>617</v>
      </c>
      <c r="G312" s="164" t="s">
        <v>142</v>
      </c>
      <c r="H312" s="165">
        <v>6.4</v>
      </c>
      <c r="I312" s="166"/>
      <c r="J312" s="167">
        <f>ROUND(I312*H312,2)</f>
        <v>0</v>
      </c>
      <c r="K312" s="163" t="s">
        <v>1</v>
      </c>
      <c r="L312" s="168"/>
      <c r="M312" s="169" t="s">
        <v>1</v>
      </c>
      <c r="N312" s="170" t="s">
        <v>42</v>
      </c>
      <c r="O312" s="57"/>
      <c r="P312" s="148">
        <f>O312*H312</f>
        <v>0</v>
      </c>
      <c r="Q312" s="148">
        <v>0.04583</v>
      </c>
      <c r="R312" s="148">
        <f>Q312*H312</f>
        <v>0.293312</v>
      </c>
      <c r="S312" s="148">
        <v>0</v>
      </c>
      <c r="T312" s="149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50" t="s">
        <v>277</v>
      </c>
      <c r="AT312" s="150" t="s">
        <v>157</v>
      </c>
      <c r="AU312" s="150" t="s">
        <v>87</v>
      </c>
      <c r="AY312" s="16" t="s">
        <v>136</v>
      </c>
      <c r="BE312" s="151">
        <f>IF(N312="základní",J312,0)</f>
        <v>0</v>
      </c>
      <c r="BF312" s="151">
        <f>IF(N312="snížená",J312,0)</f>
        <v>0</v>
      </c>
      <c r="BG312" s="151">
        <f>IF(N312="zákl. přenesená",J312,0)</f>
        <v>0</v>
      </c>
      <c r="BH312" s="151">
        <f>IF(N312="sníž. přenesená",J312,0)</f>
        <v>0</v>
      </c>
      <c r="BI312" s="151">
        <f>IF(N312="nulová",J312,0)</f>
        <v>0</v>
      </c>
      <c r="BJ312" s="16" t="s">
        <v>85</v>
      </c>
      <c r="BK312" s="151">
        <f>ROUND(I312*H312,2)</f>
        <v>0</v>
      </c>
      <c r="BL312" s="16" t="s">
        <v>211</v>
      </c>
      <c r="BM312" s="150" t="s">
        <v>618</v>
      </c>
    </row>
    <row r="313" spans="1:47" s="2" customFormat="1" ht="29.25">
      <c r="A313" s="31"/>
      <c r="B313" s="32"/>
      <c r="C313" s="31"/>
      <c r="D313" s="153" t="s">
        <v>162</v>
      </c>
      <c r="E313" s="31"/>
      <c r="F313" s="171" t="s">
        <v>619</v>
      </c>
      <c r="G313" s="31"/>
      <c r="H313" s="31"/>
      <c r="I313" s="172"/>
      <c r="J313" s="31"/>
      <c r="K313" s="31"/>
      <c r="L313" s="32"/>
      <c r="M313" s="173"/>
      <c r="N313" s="174"/>
      <c r="O313" s="57"/>
      <c r="P313" s="57"/>
      <c r="Q313" s="57"/>
      <c r="R313" s="57"/>
      <c r="S313" s="57"/>
      <c r="T313" s="58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T313" s="16" t="s">
        <v>162</v>
      </c>
      <c r="AU313" s="16" t="s">
        <v>87</v>
      </c>
    </row>
    <row r="314" spans="1:65" s="2" customFormat="1" ht="24.2" customHeight="1">
      <c r="A314" s="31"/>
      <c r="B314" s="138"/>
      <c r="C314" s="139" t="s">
        <v>620</v>
      </c>
      <c r="D314" s="139" t="s">
        <v>139</v>
      </c>
      <c r="E314" s="140" t="s">
        <v>621</v>
      </c>
      <c r="F314" s="141" t="s">
        <v>622</v>
      </c>
      <c r="G314" s="142" t="s">
        <v>155</v>
      </c>
      <c r="H314" s="143">
        <v>1</v>
      </c>
      <c r="I314" s="144"/>
      <c r="J314" s="145">
        <f aca="true" t="shared" si="30" ref="J314:J325">ROUND(I314*H314,2)</f>
        <v>0</v>
      </c>
      <c r="K314" s="141" t="s">
        <v>143</v>
      </c>
      <c r="L314" s="32"/>
      <c r="M314" s="146" t="s">
        <v>1</v>
      </c>
      <c r="N314" s="147" t="s">
        <v>42</v>
      </c>
      <c r="O314" s="57"/>
      <c r="P314" s="148">
        <f aca="true" t="shared" si="31" ref="P314:P325">O314*H314</f>
        <v>0</v>
      </c>
      <c r="Q314" s="148">
        <v>0</v>
      </c>
      <c r="R314" s="148">
        <f aca="true" t="shared" si="32" ref="R314:R325">Q314*H314</f>
        <v>0</v>
      </c>
      <c r="S314" s="148">
        <v>0</v>
      </c>
      <c r="T314" s="149">
        <f aca="true" t="shared" si="33" ref="T314:T325"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50" t="s">
        <v>211</v>
      </c>
      <c r="AT314" s="150" t="s">
        <v>139</v>
      </c>
      <c r="AU314" s="150" t="s">
        <v>87</v>
      </c>
      <c r="AY314" s="16" t="s">
        <v>136</v>
      </c>
      <c r="BE314" s="151">
        <f aca="true" t="shared" si="34" ref="BE314:BE325">IF(N314="základní",J314,0)</f>
        <v>0</v>
      </c>
      <c r="BF314" s="151">
        <f aca="true" t="shared" si="35" ref="BF314:BF325">IF(N314="snížená",J314,0)</f>
        <v>0</v>
      </c>
      <c r="BG314" s="151">
        <f aca="true" t="shared" si="36" ref="BG314:BG325">IF(N314="zákl. přenesená",J314,0)</f>
        <v>0</v>
      </c>
      <c r="BH314" s="151">
        <f aca="true" t="shared" si="37" ref="BH314:BH325">IF(N314="sníž. přenesená",J314,0)</f>
        <v>0</v>
      </c>
      <c r="BI314" s="151">
        <f aca="true" t="shared" si="38" ref="BI314:BI325">IF(N314="nulová",J314,0)</f>
        <v>0</v>
      </c>
      <c r="BJ314" s="16" t="s">
        <v>85</v>
      </c>
      <c r="BK314" s="151">
        <f aca="true" t="shared" si="39" ref="BK314:BK325">ROUND(I314*H314,2)</f>
        <v>0</v>
      </c>
      <c r="BL314" s="16" t="s">
        <v>211</v>
      </c>
      <c r="BM314" s="150" t="s">
        <v>623</v>
      </c>
    </row>
    <row r="315" spans="1:65" s="2" customFormat="1" ht="24.2" customHeight="1">
      <c r="A315" s="31"/>
      <c r="B315" s="138"/>
      <c r="C315" s="161" t="s">
        <v>624</v>
      </c>
      <c r="D315" s="161" t="s">
        <v>157</v>
      </c>
      <c r="E315" s="162" t="s">
        <v>625</v>
      </c>
      <c r="F315" s="163" t="s">
        <v>626</v>
      </c>
      <c r="G315" s="164" t="s">
        <v>155</v>
      </c>
      <c r="H315" s="165">
        <v>1</v>
      </c>
      <c r="I315" s="166"/>
      <c r="J315" s="167">
        <f t="shared" si="30"/>
        <v>0</v>
      </c>
      <c r="K315" s="163" t="s">
        <v>143</v>
      </c>
      <c r="L315" s="168"/>
      <c r="M315" s="169" t="s">
        <v>1</v>
      </c>
      <c r="N315" s="170" t="s">
        <v>42</v>
      </c>
      <c r="O315" s="57"/>
      <c r="P315" s="148">
        <f t="shared" si="31"/>
        <v>0</v>
      </c>
      <c r="Q315" s="148">
        <v>0.016</v>
      </c>
      <c r="R315" s="148">
        <f t="shared" si="32"/>
        <v>0.016</v>
      </c>
      <c r="S315" s="148">
        <v>0</v>
      </c>
      <c r="T315" s="149">
        <f t="shared" si="3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50" t="s">
        <v>277</v>
      </c>
      <c r="AT315" s="150" t="s">
        <v>157</v>
      </c>
      <c r="AU315" s="150" t="s">
        <v>87</v>
      </c>
      <c r="AY315" s="16" t="s">
        <v>136</v>
      </c>
      <c r="BE315" s="151">
        <f t="shared" si="34"/>
        <v>0</v>
      </c>
      <c r="BF315" s="151">
        <f t="shared" si="35"/>
        <v>0</v>
      </c>
      <c r="BG315" s="151">
        <f t="shared" si="36"/>
        <v>0</v>
      </c>
      <c r="BH315" s="151">
        <f t="shared" si="37"/>
        <v>0</v>
      </c>
      <c r="BI315" s="151">
        <f t="shared" si="38"/>
        <v>0</v>
      </c>
      <c r="BJ315" s="16" t="s">
        <v>85</v>
      </c>
      <c r="BK315" s="151">
        <f t="shared" si="39"/>
        <v>0</v>
      </c>
      <c r="BL315" s="16" t="s">
        <v>211</v>
      </c>
      <c r="BM315" s="150" t="s">
        <v>627</v>
      </c>
    </row>
    <row r="316" spans="1:65" s="2" customFormat="1" ht="24.2" customHeight="1">
      <c r="A316" s="31"/>
      <c r="B316" s="138"/>
      <c r="C316" s="139" t="s">
        <v>628</v>
      </c>
      <c r="D316" s="139" t="s">
        <v>139</v>
      </c>
      <c r="E316" s="140" t="s">
        <v>629</v>
      </c>
      <c r="F316" s="141" t="s">
        <v>630</v>
      </c>
      <c r="G316" s="142" t="s">
        <v>155</v>
      </c>
      <c r="H316" s="143">
        <v>4</v>
      </c>
      <c r="I316" s="144"/>
      <c r="J316" s="145">
        <f t="shared" si="30"/>
        <v>0</v>
      </c>
      <c r="K316" s="141" t="s">
        <v>143</v>
      </c>
      <c r="L316" s="32"/>
      <c r="M316" s="146" t="s">
        <v>1</v>
      </c>
      <c r="N316" s="147" t="s">
        <v>42</v>
      </c>
      <c r="O316" s="57"/>
      <c r="P316" s="148">
        <f t="shared" si="31"/>
        <v>0</v>
      </c>
      <c r="Q316" s="148">
        <v>0</v>
      </c>
      <c r="R316" s="148">
        <f t="shared" si="32"/>
        <v>0</v>
      </c>
      <c r="S316" s="148">
        <v>0</v>
      </c>
      <c r="T316" s="149">
        <f t="shared" si="3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50" t="s">
        <v>211</v>
      </c>
      <c r="AT316" s="150" t="s">
        <v>139</v>
      </c>
      <c r="AU316" s="150" t="s">
        <v>87</v>
      </c>
      <c r="AY316" s="16" t="s">
        <v>136</v>
      </c>
      <c r="BE316" s="151">
        <f t="shared" si="34"/>
        <v>0</v>
      </c>
      <c r="BF316" s="151">
        <f t="shared" si="35"/>
        <v>0</v>
      </c>
      <c r="BG316" s="151">
        <f t="shared" si="36"/>
        <v>0</v>
      </c>
      <c r="BH316" s="151">
        <f t="shared" si="37"/>
        <v>0</v>
      </c>
      <c r="BI316" s="151">
        <f t="shared" si="38"/>
        <v>0</v>
      </c>
      <c r="BJ316" s="16" t="s">
        <v>85</v>
      </c>
      <c r="BK316" s="151">
        <f t="shared" si="39"/>
        <v>0</v>
      </c>
      <c r="BL316" s="16" t="s">
        <v>211</v>
      </c>
      <c r="BM316" s="150" t="s">
        <v>631</v>
      </c>
    </row>
    <row r="317" spans="1:65" s="2" customFormat="1" ht="33" customHeight="1">
      <c r="A317" s="31"/>
      <c r="B317" s="138"/>
      <c r="C317" s="161" t="s">
        <v>632</v>
      </c>
      <c r="D317" s="161" t="s">
        <v>157</v>
      </c>
      <c r="E317" s="162" t="s">
        <v>633</v>
      </c>
      <c r="F317" s="163" t="s">
        <v>634</v>
      </c>
      <c r="G317" s="164" t="s">
        <v>155</v>
      </c>
      <c r="H317" s="165">
        <v>4</v>
      </c>
      <c r="I317" s="166"/>
      <c r="J317" s="167">
        <f t="shared" si="30"/>
        <v>0</v>
      </c>
      <c r="K317" s="163" t="s">
        <v>143</v>
      </c>
      <c r="L317" s="168"/>
      <c r="M317" s="169" t="s">
        <v>1</v>
      </c>
      <c r="N317" s="170" t="s">
        <v>42</v>
      </c>
      <c r="O317" s="57"/>
      <c r="P317" s="148">
        <f t="shared" si="31"/>
        <v>0</v>
      </c>
      <c r="Q317" s="148">
        <v>0.0195</v>
      </c>
      <c r="R317" s="148">
        <f t="shared" si="32"/>
        <v>0.078</v>
      </c>
      <c r="S317" s="148">
        <v>0</v>
      </c>
      <c r="T317" s="149">
        <f t="shared" si="3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50" t="s">
        <v>277</v>
      </c>
      <c r="AT317" s="150" t="s">
        <v>157</v>
      </c>
      <c r="AU317" s="150" t="s">
        <v>87</v>
      </c>
      <c r="AY317" s="16" t="s">
        <v>136</v>
      </c>
      <c r="BE317" s="151">
        <f t="shared" si="34"/>
        <v>0</v>
      </c>
      <c r="BF317" s="151">
        <f t="shared" si="35"/>
        <v>0</v>
      </c>
      <c r="BG317" s="151">
        <f t="shared" si="36"/>
        <v>0</v>
      </c>
      <c r="BH317" s="151">
        <f t="shared" si="37"/>
        <v>0</v>
      </c>
      <c r="BI317" s="151">
        <f t="shared" si="38"/>
        <v>0</v>
      </c>
      <c r="BJ317" s="16" t="s">
        <v>85</v>
      </c>
      <c r="BK317" s="151">
        <f t="shared" si="39"/>
        <v>0</v>
      </c>
      <c r="BL317" s="16" t="s">
        <v>211</v>
      </c>
      <c r="BM317" s="150" t="s">
        <v>635</v>
      </c>
    </row>
    <row r="318" spans="1:65" s="2" customFormat="1" ht="16.5" customHeight="1">
      <c r="A318" s="31"/>
      <c r="B318" s="138"/>
      <c r="C318" s="139" t="s">
        <v>636</v>
      </c>
      <c r="D318" s="139" t="s">
        <v>139</v>
      </c>
      <c r="E318" s="140" t="s">
        <v>637</v>
      </c>
      <c r="F318" s="141" t="s">
        <v>638</v>
      </c>
      <c r="G318" s="142" t="s">
        <v>155</v>
      </c>
      <c r="H318" s="143">
        <v>5</v>
      </c>
      <c r="I318" s="144"/>
      <c r="J318" s="145">
        <f t="shared" si="30"/>
        <v>0</v>
      </c>
      <c r="K318" s="141" t="s">
        <v>143</v>
      </c>
      <c r="L318" s="32"/>
      <c r="M318" s="146" t="s">
        <v>1</v>
      </c>
      <c r="N318" s="147" t="s">
        <v>42</v>
      </c>
      <c r="O318" s="57"/>
      <c r="P318" s="148">
        <f t="shared" si="31"/>
        <v>0</v>
      </c>
      <c r="Q318" s="148">
        <v>0</v>
      </c>
      <c r="R318" s="148">
        <f t="shared" si="32"/>
        <v>0</v>
      </c>
      <c r="S318" s="148">
        <v>0</v>
      </c>
      <c r="T318" s="149">
        <f t="shared" si="3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50" t="s">
        <v>211</v>
      </c>
      <c r="AT318" s="150" t="s">
        <v>139</v>
      </c>
      <c r="AU318" s="150" t="s">
        <v>87</v>
      </c>
      <c r="AY318" s="16" t="s">
        <v>136</v>
      </c>
      <c r="BE318" s="151">
        <f t="shared" si="34"/>
        <v>0</v>
      </c>
      <c r="BF318" s="151">
        <f t="shared" si="35"/>
        <v>0</v>
      </c>
      <c r="BG318" s="151">
        <f t="shared" si="36"/>
        <v>0</v>
      </c>
      <c r="BH318" s="151">
        <f t="shared" si="37"/>
        <v>0</v>
      </c>
      <c r="BI318" s="151">
        <f t="shared" si="38"/>
        <v>0</v>
      </c>
      <c r="BJ318" s="16" t="s">
        <v>85</v>
      </c>
      <c r="BK318" s="151">
        <f t="shared" si="39"/>
        <v>0</v>
      </c>
      <c r="BL318" s="16" t="s">
        <v>211</v>
      </c>
      <c r="BM318" s="150" t="s">
        <v>639</v>
      </c>
    </row>
    <row r="319" spans="1:65" s="2" customFormat="1" ht="21.75" customHeight="1">
      <c r="A319" s="31"/>
      <c r="B319" s="138"/>
      <c r="C319" s="161" t="s">
        <v>640</v>
      </c>
      <c r="D319" s="161" t="s">
        <v>157</v>
      </c>
      <c r="E319" s="162" t="s">
        <v>641</v>
      </c>
      <c r="F319" s="163" t="s">
        <v>642</v>
      </c>
      <c r="G319" s="164" t="s">
        <v>155</v>
      </c>
      <c r="H319" s="165">
        <v>5</v>
      </c>
      <c r="I319" s="166"/>
      <c r="J319" s="167">
        <f t="shared" si="30"/>
        <v>0</v>
      </c>
      <c r="K319" s="163" t="s">
        <v>143</v>
      </c>
      <c r="L319" s="168"/>
      <c r="M319" s="169" t="s">
        <v>1</v>
      </c>
      <c r="N319" s="170" t="s">
        <v>42</v>
      </c>
      <c r="O319" s="57"/>
      <c r="P319" s="148">
        <f t="shared" si="31"/>
        <v>0</v>
      </c>
      <c r="Q319" s="148">
        <v>0.00015</v>
      </c>
      <c r="R319" s="148">
        <f t="shared" si="32"/>
        <v>0.0007499999999999999</v>
      </c>
      <c r="S319" s="148">
        <v>0</v>
      </c>
      <c r="T319" s="149">
        <f t="shared" si="3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50" t="s">
        <v>277</v>
      </c>
      <c r="AT319" s="150" t="s">
        <v>157</v>
      </c>
      <c r="AU319" s="150" t="s">
        <v>87</v>
      </c>
      <c r="AY319" s="16" t="s">
        <v>136</v>
      </c>
      <c r="BE319" s="151">
        <f t="shared" si="34"/>
        <v>0</v>
      </c>
      <c r="BF319" s="151">
        <f t="shared" si="35"/>
        <v>0</v>
      </c>
      <c r="BG319" s="151">
        <f t="shared" si="36"/>
        <v>0</v>
      </c>
      <c r="BH319" s="151">
        <f t="shared" si="37"/>
        <v>0</v>
      </c>
      <c r="BI319" s="151">
        <f t="shared" si="38"/>
        <v>0</v>
      </c>
      <c r="BJ319" s="16" t="s">
        <v>85</v>
      </c>
      <c r="BK319" s="151">
        <f t="shared" si="39"/>
        <v>0</v>
      </c>
      <c r="BL319" s="16" t="s">
        <v>211</v>
      </c>
      <c r="BM319" s="150" t="s">
        <v>643</v>
      </c>
    </row>
    <row r="320" spans="1:65" s="2" customFormat="1" ht="16.5" customHeight="1">
      <c r="A320" s="31"/>
      <c r="B320" s="138"/>
      <c r="C320" s="161" t="s">
        <v>644</v>
      </c>
      <c r="D320" s="161" t="s">
        <v>157</v>
      </c>
      <c r="E320" s="162" t="s">
        <v>645</v>
      </c>
      <c r="F320" s="163" t="s">
        <v>646</v>
      </c>
      <c r="G320" s="164" t="s">
        <v>155</v>
      </c>
      <c r="H320" s="165">
        <v>5</v>
      </c>
      <c r="I320" s="166"/>
      <c r="J320" s="167">
        <f t="shared" si="30"/>
        <v>0</v>
      </c>
      <c r="K320" s="163" t="s">
        <v>143</v>
      </c>
      <c r="L320" s="168"/>
      <c r="M320" s="169" t="s">
        <v>1</v>
      </c>
      <c r="N320" s="170" t="s">
        <v>42</v>
      </c>
      <c r="O320" s="57"/>
      <c r="P320" s="148">
        <f t="shared" si="31"/>
        <v>0</v>
      </c>
      <c r="Q320" s="148">
        <v>0.00015</v>
      </c>
      <c r="R320" s="148">
        <f t="shared" si="32"/>
        <v>0.0007499999999999999</v>
      </c>
      <c r="S320" s="148">
        <v>0</v>
      </c>
      <c r="T320" s="149">
        <f t="shared" si="3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50" t="s">
        <v>277</v>
      </c>
      <c r="AT320" s="150" t="s">
        <v>157</v>
      </c>
      <c r="AU320" s="150" t="s">
        <v>87</v>
      </c>
      <c r="AY320" s="16" t="s">
        <v>136</v>
      </c>
      <c r="BE320" s="151">
        <f t="shared" si="34"/>
        <v>0</v>
      </c>
      <c r="BF320" s="151">
        <f t="shared" si="35"/>
        <v>0</v>
      </c>
      <c r="BG320" s="151">
        <f t="shared" si="36"/>
        <v>0</v>
      </c>
      <c r="BH320" s="151">
        <f t="shared" si="37"/>
        <v>0</v>
      </c>
      <c r="BI320" s="151">
        <f t="shared" si="38"/>
        <v>0</v>
      </c>
      <c r="BJ320" s="16" t="s">
        <v>85</v>
      </c>
      <c r="BK320" s="151">
        <f t="shared" si="39"/>
        <v>0</v>
      </c>
      <c r="BL320" s="16" t="s">
        <v>211</v>
      </c>
      <c r="BM320" s="150" t="s">
        <v>647</v>
      </c>
    </row>
    <row r="321" spans="1:65" s="2" customFormat="1" ht="21.75" customHeight="1">
      <c r="A321" s="31"/>
      <c r="B321" s="138"/>
      <c r="C321" s="139" t="s">
        <v>648</v>
      </c>
      <c r="D321" s="139" t="s">
        <v>139</v>
      </c>
      <c r="E321" s="140" t="s">
        <v>649</v>
      </c>
      <c r="F321" s="141" t="s">
        <v>650</v>
      </c>
      <c r="G321" s="142" t="s">
        <v>155</v>
      </c>
      <c r="H321" s="143">
        <v>5</v>
      </c>
      <c r="I321" s="144"/>
      <c r="J321" s="145">
        <f t="shared" si="30"/>
        <v>0</v>
      </c>
      <c r="K321" s="141" t="s">
        <v>143</v>
      </c>
      <c r="L321" s="32"/>
      <c r="M321" s="146" t="s">
        <v>1</v>
      </c>
      <c r="N321" s="147" t="s">
        <v>42</v>
      </c>
      <c r="O321" s="57"/>
      <c r="P321" s="148">
        <f t="shared" si="31"/>
        <v>0</v>
      </c>
      <c r="Q321" s="148">
        <v>0</v>
      </c>
      <c r="R321" s="148">
        <f t="shared" si="32"/>
        <v>0</v>
      </c>
      <c r="S321" s="148">
        <v>0</v>
      </c>
      <c r="T321" s="149">
        <f t="shared" si="3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50" t="s">
        <v>211</v>
      </c>
      <c r="AT321" s="150" t="s">
        <v>139</v>
      </c>
      <c r="AU321" s="150" t="s">
        <v>87</v>
      </c>
      <c r="AY321" s="16" t="s">
        <v>136</v>
      </c>
      <c r="BE321" s="151">
        <f t="shared" si="34"/>
        <v>0</v>
      </c>
      <c r="BF321" s="151">
        <f t="shared" si="35"/>
        <v>0</v>
      </c>
      <c r="BG321" s="151">
        <f t="shared" si="36"/>
        <v>0</v>
      </c>
      <c r="BH321" s="151">
        <f t="shared" si="37"/>
        <v>0</v>
      </c>
      <c r="BI321" s="151">
        <f t="shared" si="38"/>
        <v>0</v>
      </c>
      <c r="BJ321" s="16" t="s">
        <v>85</v>
      </c>
      <c r="BK321" s="151">
        <f t="shared" si="39"/>
        <v>0</v>
      </c>
      <c r="BL321" s="16" t="s">
        <v>211</v>
      </c>
      <c r="BM321" s="150" t="s">
        <v>651</v>
      </c>
    </row>
    <row r="322" spans="1:65" s="2" customFormat="1" ht="16.5" customHeight="1">
      <c r="A322" s="31"/>
      <c r="B322" s="138"/>
      <c r="C322" s="161" t="s">
        <v>652</v>
      </c>
      <c r="D322" s="161" t="s">
        <v>157</v>
      </c>
      <c r="E322" s="162" t="s">
        <v>653</v>
      </c>
      <c r="F322" s="163" t="s">
        <v>654</v>
      </c>
      <c r="G322" s="164" t="s">
        <v>155</v>
      </c>
      <c r="H322" s="165">
        <v>5</v>
      </c>
      <c r="I322" s="166"/>
      <c r="J322" s="167">
        <f t="shared" si="30"/>
        <v>0</v>
      </c>
      <c r="K322" s="163" t="s">
        <v>143</v>
      </c>
      <c r="L322" s="168"/>
      <c r="M322" s="169" t="s">
        <v>1</v>
      </c>
      <c r="N322" s="170" t="s">
        <v>42</v>
      </c>
      <c r="O322" s="57"/>
      <c r="P322" s="148">
        <f t="shared" si="31"/>
        <v>0</v>
      </c>
      <c r="Q322" s="148">
        <v>0.0022</v>
      </c>
      <c r="R322" s="148">
        <f t="shared" si="32"/>
        <v>0.011000000000000001</v>
      </c>
      <c r="S322" s="148">
        <v>0</v>
      </c>
      <c r="T322" s="149">
        <f t="shared" si="3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50" t="s">
        <v>277</v>
      </c>
      <c r="AT322" s="150" t="s">
        <v>157</v>
      </c>
      <c r="AU322" s="150" t="s">
        <v>87</v>
      </c>
      <c r="AY322" s="16" t="s">
        <v>136</v>
      </c>
      <c r="BE322" s="151">
        <f t="shared" si="34"/>
        <v>0</v>
      </c>
      <c r="BF322" s="151">
        <f t="shared" si="35"/>
        <v>0</v>
      </c>
      <c r="BG322" s="151">
        <f t="shared" si="36"/>
        <v>0</v>
      </c>
      <c r="BH322" s="151">
        <f t="shared" si="37"/>
        <v>0</v>
      </c>
      <c r="BI322" s="151">
        <f t="shared" si="38"/>
        <v>0</v>
      </c>
      <c r="BJ322" s="16" t="s">
        <v>85</v>
      </c>
      <c r="BK322" s="151">
        <f t="shared" si="39"/>
        <v>0</v>
      </c>
      <c r="BL322" s="16" t="s">
        <v>211</v>
      </c>
      <c r="BM322" s="150" t="s">
        <v>655</v>
      </c>
    </row>
    <row r="323" spans="1:65" s="2" customFormat="1" ht="16.5" customHeight="1">
      <c r="A323" s="31"/>
      <c r="B323" s="138"/>
      <c r="C323" s="139" t="s">
        <v>656</v>
      </c>
      <c r="D323" s="139" t="s">
        <v>139</v>
      </c>
      <c r="E323" s="140" t="s">
        <v>657</v>
      </c>
      <c r="F323" s="141" t="s">
        <v>658</v>
      </c>
      <c r="G323" s="142" t="s">
        <v>155</v>
      </c>
      <c r="H323" s="143">
        <v>8</v>
      </c>
      <c r="I323" s="144"/>
      <c r="J323" s="145">
        <f t="shared" si="30"/>
        <v>0</v>
      </c>
      <c r="K323" s="141" t="s">
        <v>143</v>
      </c>
      <c r="L323" s="32"/>
      <c r="M323" s="146" t="s">
        <v>1</v>
      </c>
      <c r="N323" s="147" t="s">
        <v>42</v>
      </c>
      <c r="O323" s="57"/>
      <c r="P323" s="148">
        <f t="shared" si="31"/>
        <v>0</v>
      </c>
      <c r="Q323" s="148">
        <v>0</v>
      </c>
      <c r="R323" s="148">
        <f t="shared" si="32"/>
        <v>0</v>
      </c>
      <c r="S323" s="148">
        <v>0</v>
      </c>
      <c r="T323" s="149">
        <f t="shared" si="3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50" t="s">
        <v>211</v>
      </c>
      <c r="AT323" s="150" t="s">
        <v>139</v>
      </c>
      <c r="AU323" s="150" t="s">
        <v>87</v>
      </c>
      <c r="AY323" s="16" t="s">
        <v>136</v>
      </c>
      <c r="BE323" s="151">
        <f t="shared" si="34"/>
        <v>0</v>
      </c>
      <c r="BF323" s="151">
        <f t="shared" si="35"/>
        <v>0</v>
      </c>
      <c r="BG323" s="151">
        <f t="shared" si="36"/>
        <v>0</v>
      </c>
      <c r="BH323" s="151">
        <f t="shared" si="37"/>
        <v>0</v>
      </c>
      <c r="BI323" s="151">
        <f t="shared" si="38"/>
        <v>0</v>
      </c>
      <c r="BJ323" s="16" t="s">
        <v>85</v>
      </c>
      <c r="BK323" s="151">
        <f t="shared" si="39"/>
        <v>0</v>
      </c>
      <c r="BL323" s="16" t="s">
        <v>211</v>
      </c>
      <c r="BM323" s="150" t="s">
        <v>659</v>
      </c>
    </row>
    <row r="324" spans="1:65" s="2" customFormat="1" ht="24.2" customHeight="1">
      <c r="A324" s="31"/>
      <c r="B324" s="138"/>
      <c r="C324" s="161" t="s">
        <v>660</v>
      </c>
      <c r="D324" s="161" t="s">
        <v>157</v>
      </c>
      <c r="E324" s="162" t="s">
        <v>661</v>
      </c>
      <c r="F324" s="163" t="s">
        <v>662</v>
      </c>
      <c r="G324" s="164" t="s">
        <v>155</v>
      </c>
      <c r="H324" s="165">
        <v>8</v>
      </c>
      <c r="I324" s="166"/>
      <c r="J324" s="167">
        <f t="shared" si="30"/>
        <v>0</v>
      </c>
      <c r="K324" s="163" t="s">
        <v>1</v>
      </c>
      <c r="L324" s="168"/>
      <c r="M324" s="169" t="s">
        <v>1</v>
      </c>
      <c r="N324" s="170" t="s">
        <v>42</v>
      </c>
      <c r="O324" s="57"/>
      <c r="P324" s="148">
        <f t="shared" si="31"/>
        <v>0</v>
      </c>
      <c r="Q324" s="148">
        <v>0.0775</v>
      </c>
      <c r="R324" s="148">
        <f t="shared" si="32"/>
        <v>0.62</v>
      </c>
      <c r="S324" s="148">
        <v>0</v>
      </c>
      <c r="T324" s="149">
        <f t="shared" si="33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50" t="s">
        <v>277</v>
      </c>
      <c r="AT324" s="150" t="s">
        <v>157</v>
      </c>
      <c r="AU324" s="150" t="s">
        <v>87</v>
      </c>
      <c r="AY324" s="16" t="s">
        <v>136</v>
      </c>
      <c r="BE324" s="151">
        <f t="shared" si="34"/>
        <v>0</v>
      </c>
      <c r="BF324" s="151">
        <f t="shared" si="35"/>
        <v>0</v>
      </c>
      <c r="BG324" s="151">
        <f t="shared" si="36"/>
        <v>0</v>
      </c>
      <c r="BH324" s="151">
        <f t="shared" si="37"/>
        <v>0</v>
      </c>
      <c r="BI324" s="151">
        <f t="shared" si="38"/>
        <v>0</v>
      </c>
      <c r="BJ324" s="16" t="s">
        <v>85</v>
      </c>
      <c r="BK324" s="151">
        <f t="shared" si="39"/>
        <v>0</v>
      </c>
      <c r="BL324" s="16" t="s">
        <v>211</v>
      </c>
      <c r="BM324" s="150" t="s">
        <v>663</v>
      </c>
    </row>
    <row r="325" spans="1:65" s="2" customFormat="1" ht="24.2" customHeight="1">
      <c r="A325" s="31"/>
      <c r="B325" s="138"/>
      <c r="C325" s="139" t="s">
        <v>664</v>
      </c>
      <c r="D325" s="139" t="s">
        <v>139</v>
      </c>
      <c r="E325" s="140" t="s">
        <v>665</v>
      </c>
      <c r="F325" s="141" t="s">
        <v>666</v>
      </c>
      <c r="G325" s="142" t="s">
        <v>238</v>
      </c>
      <c r="H325" s="143">
        <v>1.022</v>
      </c>
      <c r="I325" s="144"/>
      <c r="J325" s="145">
        <f t="shared" si="30"/>
        <v>0</v>
      </c>
      <c r="K325" s="141" t="s">
        <v>143</v>
      </c>
      <c r="L325" s="32"/>
      <c r="M325" s="146" t="s">
        <v>1</v>
      </c>
      <c r="N325" s="147" t="s">
        <v>42</v>
      </c>
      <c r="O325" s="57"/>
      <c r="P325" s="148">
        <f t="shared" si="31"/>
        <v>0</v>
      </c>
      <c r="Q325" s="148">
        <v>0</v>
      </c>
      <c r="R325" s="148">
        <f t="shared" si="32"/>
        <v>0</v>
      </c>
      <c r="S325" s="148">
        <v>0</v>
      </c>
      <c r="T325" s="149">
        <f t="shared" si="33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50" t="s">
        <v>211</v>
      </c>
      <c r="AT325" s="150" t="s">
        <v>139</v>
      </c>
      <c r="AU325" s="150" t="s">
        <v>87</v>
      </c>
      <c r="AY325" s="16" t="s">
        <v>136</v>
      </c>
      <c r="BE325" s="151">
        <f t="shared" si="34"/>
        <v>0</v>
      </c>
      <c r="BF325" s="151">
        <f t="shared" si="35"/>
        <v>0</v>
      </c>
      <c r="BG325" s="151">
        <f t="shared" si="36"/>
        <v>0</v>
      </c>
      <c r="BH325" s="151">
        <f t="shared" si="37"/>
        <v>0</v>
      </c>
      <c r="BI325" s="151">
        <f t="shared" si="38"/>
        <v>0</v>
      </c>
      <c r="BJ325" s="16" t="s">
        <v>85</v>
      </c>
      <c r="BK325" s="151">
        <f t="shared" si="39"/>
        <v>0</v>
      </c>
      <c r="BL325" s="16" t="s">
        <v>211</v>
      </c>
      <c r="BM325" s="150" t="s">
        <v>667</v>
      </c>
    </row>
    <row r="326" spans="2:63" s="12" customFormat="1" ht="22.9" customHeight="1">
      <c r="B326" s="125"/>
      <c r="D326" s="126" t="s">
        <v>76</v>
      </c>
      <c r="E326" s="136" t="s">
        <v>668</v>
      </c>
      <c r="F326" s="136" t="s">
        <v>669</v>
      </c>
      <c r="I326" s="128"/>
      <c r="J326" s="137">
        <f>BK326</f>
        <v>0</v>
      </c>
      <c r="L326" s="125"/>
      <c r="M326" s="130"/>
      <c r="N326" s="131"/>
      <c r="O326" s="131"/>
      <c r="P326" s="132">
        <f>SUM(P327:P342)</f>
        <v>0</v>
      </c>
      <c r="Q326" s="131"/>
      <c r="R326" s="132">
        <f>SUM(R327:R342)</f>
        <v>0.36810200000000004</v>
      </c>
      <c r="S326" s="131"/>
      <c r="T326" s="133">
        <f>SUM(T327:T342)</f>
        <v>0</v>
      </c>
      <c r="AR326" s="126" t="s">
        <v>87</v>
      </c>
      <c r="AT326" s="134" t="s">
        <v>76</v>
      </c>
      <c r="AU326" s="134" t="s">
        <v>85</v>
      </c>
      <c r="AY326" s="126" t="s">
        <v>136</v>
      </c>
      <c r="BK326" s="135">
        <f>SUM(BK327:BK342)</f>
        <v>0</v>
      </c>
    </row>
    <row r="327" spans="1:65" s="2" customFormat="1" ht="24.2" customHeight="1">
      <c r="A327" s="31"/>
      <c r="B327" s="138"/>
      <c r="C327" s="139" t="s">
        <v>670</v>
      </c>
      <c r="D327" s="139" t="s">
        <v>139</v>
      </c>
      <c r="E327" s="140" t="s">
        <v>671</v>
      </c>
      <c r="F327" s="141" t="s">
        <v>672</v>
      </c>
      <c r="G327" s="142" t="s">
        <v>155</v>
      </c>
      <c r="H327" s="143">
        <v>26</v>
      </c>
      <c r="I327" s="144"/>
      <c r="J327" s="145">
        <f>ROUND(I327*H327,2)</f>
        <v>0</v>
      </c>
      <c r="K327" s="141" t="s">
        <v>143</v>
      </c>
      <c r="L327" s="32"/>
      <c r="M327" s="146" t="s">
        <v>1</v>
      </c>
      <c r="N327" s="147" t="s">
        <v>42</v>
      </c>
      <c r="O327" s="57"/>
      <c r="P327" s="148">
        <f>O327*H327</f>
        <v>0</v>
      </c>
      <c r="Q327" s="148">
        <v>0</v>
      </c>
      <c r="R327" s="148">
        <f>Q327*H327</f>
        <v>0</v>
      </c>
      <c r="S327" s="148">
        <v>0</v>
      </c>
      <c r="T327" s="149">
        <f>S327*H327</f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50" t="s">
        <v>211</v>
      </c>
      <c r="AT327" s="150" t="s">
        <v>139</v>
      </c>
      <c r="AU327" s="150" t="s">
        <v>87</v>
      </c>
      <c r="AY327" s="16" t="s">
        <v>136</v>
      </c>
      <c r="BE327" s="151">
        <f>IF(N327="základní",J327,0)</f>
        <v>0</v>
      </c>
      <c r="BF327" s="151">
        <f>IF(N327="snížená",J327,0)</f>
        <v>0</v>
      </c>
      <c r="BG327" s="151">
        <f>IF(N327="zákl. přenesená",J327,0)</f>
        <v>0</v>
      </c>
      <c r="BH327" s="151">
        <f>IF(N327="sníž. přenesená",J327,0)</f>
        <v>0</v>
      </c>
      <c r="BI327" s="151">
        <f>IF(N327="nulová",J327,0)</f>
        <v>0</v>
      </c>
      <c r="BJ327" s="16" t="s">
        <v>85</v>
      </c>
      <c r="BK327" s="151">
        <f>ROUND(I327*H327,2)</f>
        <v>0</v>
      </c>
      <c r="BL327" s="16" t="s">
        <v>211</v>
      </c>
      <c r="BM327" s="150" t="s">
        <v>673</v>
      </c>
    </row>
    <row r="328" spans="1:65" s="2" customFormat="1" ht="21.75" customHeight="1">
      <c r="A328" s="31"/>
      <c r="B328" s="138"/>
      <c r="C328" s="161" t="s">
        <v>674</v>
      </c>
      <c r="D328" s="161" t="s">
        <v>157</v>
      </c>
      <c r="E328" s="162" t="s">
        <v>675</v>
      </c>
      <c r="F328" s="163" t="s">
        <v>676</v>
      </c>
      <c r="G328" s="164" t="s">
        <v>155</v>
      </c>
      <c r="H328" s="165">
        <v>26</v>
      </c>
      <c r="I328" s="166"/>
      <c r="J328" s="167">
        <f>ROUND(I328*H328,2)</f>
        <v>0</v>
      </c>
      <c r="K328" s="163" t="s">
        <v>143</v>
      </c>
      <c r="L328" s="168"/>
      <c r="M328" s="169" t="s">
        <v>1</v>
      </c>
      <c r="N328" s="170" t="s">
        <v>42</v>
      </c>
      <c r="O328" s="57"/>
      <c r="P328" s="148">
        <f>O328*H328</f>
        <v>0</v>
      </c>
      <c r="Q328" s="148">
        <v>0.00068</v>
      </c>
      <c r="R328" s="148">
        <f>Q328*H328</f>
        <v>0.01768</v>
      </c>
      <c r="S328" s="148">
        <v>0</v>
      </c>
      <c r="T328" s="149">
        <f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50" t="s">
        <v>277</v>
      </c>
      <c r="AT328" s="150" t="s">
        <v>157</v>
      </c>
      <c r="AU328" s="150" t="s">
        <v>87</v>
      </c>
      <c r="AY328" s="16" t="s">
        <v>136</v>
      </c>
      <c r="BE328" s="151">
        <f>IF(N328="základní",J328,0)</f>
        <v>0</v>
      </c>
      <c r="BF328" s="151">
        <f>IF(N328="snížená",J328,0)</f>
        <v>0</v>
      </c>
      <c r="BG328" s="151">
        <f>IF(N328="zákl. přenesená",J328,0)</f>
        <v>0</v>
      </c>
      <c r="BH328" s="151">
        <f>IF(N328="sníž. přenesená",J328,0)</f>
        <v>0</v>
      </c>
      <c r="BI328" s="151">
        <f>IF(N328="nulová",J328,0)</f>
        <v>0</v>
      </c>
      <c r="BJ328" s="16" t="s">
        <v>85</v>
      </c>
      <c r="BK328" s="151">
        <f>ROUND(I328*H328,2)</f>
        <v>0</v>
      </c>
      <c r="BL328" s="16" t="s">
        <v>211</v>
      </c>
      <c r="BM328" s="150" t="s">
        <v>677</v>
      </c>
    </row>
    <row r="329" spans="1:47" s="2" customFormat="1" ht="19.5">
      <c r="A329" s="31"/>
      <c r="B329" s="32"/>
      <c r="C329" s="31"/>
      <c r="D329" s="153" t="s">
        <v>162</v>
      </c>
      <c r="E329" s="31"/>
      <c r="F329" s="171" t="s">
        <v>678</v>
      </c>
      <c r="G329" s="31"/>
      <c r="H329" s="31"/>
      <c r="I329" s="172"/>
      <c r="J329" s="31"/>
      <c r="K329" s="31"/>
      <c r="L329" s="32"/>
      <c r="M329" s="173"/>
      <c r="N329" s="174"/>
      <c r="O329" s="57"/>
      <c r="P329" s="57"/>
      <c r="Q329" s="57"/>
      <c r="R329" s="57"/>
      <c r="S329" s="57"/>
      <c r="T329" s="58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T329" s="16" t="s">
        <v>162</v>
      </c>
      <c r="AU329" s="16" t="s">
        <v>87</v>
      </c>
    </row>
    <row r="330" spans="1:65" s="2" customFormat="1" ht="37.9" customHeight="1">
      <c r="A330" s="31"/>
      <c r="B330" s="138"/>
      <c r="C330" s="139" t="s">
        <v>679</v>
      </c>
      <c r="D330" s="139" t="s">
        <v>139</v>
      </c>
      <c r="E330" s="140" t="s">
        <v>680</v>
      </c>
      <c r="F330" s="141" t="s">
        <v>681</v>
      </c>
      <c r="G330" s="142" t="s">
        <v>682</v>
      </c>
      <c r="H330" s="143">
        <v>1</v>
      </c>
      <c r="I330" s="144"/>
      <c r="J330" s="145">
        <f>ROUND(I330*H330,2)</f>
        <v>0</v>
      </c>
      <c r="K330" s="141" t="s">
        <v>143</v>
      </c>
      <c r="L330" s="32"/>
      <c r="M330" s="146" t="s">
        <v>1</v>
      </c>
      <c r="N330" s="147" t="s">
        <v>42</v>
      </c>
      <c r="O330" s="57"/>
      <c r="P330" s="148">
        <f>O330*H330</f>
        <v>0</v>
      </c>
      <c r="Q330" s="148">
        <v>0</v>
      </c>
      <c r="R330" s="148">
        <f>Q330*H330</f>
        <v>0</v>
      </c>
      <c r="S330" s="148">
        <v>0</v>
      </c>
      <c r="T330" s="149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50" t="s">
        <v>211</v>
      </c>
      <c r="AT330" s="150" t="s">
        <v>139</v>
      </c>
      <c r="AU330" s="150" t="s">
        <v>87</v>
      </c>
      <c r="AY330" s="16" t="s">
        <v>136</v>
      </c>
      <c r="BE330" s="151">
        <f>IF(N330="základní",J330,0)</f>
        <v>0</v>
      </c>
      <c r="BF330" s="151">
        <f>IF(N330="snížená",J330,0)</f>
        <v>0</v>
      </c>
      <c r="BG330" s="151">
        <f>IF(N330="zákl. přenesená",J330,0)</f>
        <v>0</v>
      </c>
      <c r="BH330" s="151">
        <f>IF(N330="sníž. přenesená",J330,0)</f>
        <v>0</v>
      </c>
      <c r="BI330" s="151">
        <f>IF(N330="nulová",J330,0)</f>
        <v>0</v>
      </c>
      <c r="BJ330" s="16" t="s">
        <v>85</v>
      </c>
      <c r="BK330" s="151">
        <f>ROUND(I330*H330,2)</f>
        <v>0</v>
      </c>
      <c r="BL330" s="16" t="s">
        <v>211</v>
      </c>
      <c r="BM330" s="150" t="s">
        <v>683</v>
      </c>
    </row>
    <row r="331" spans="1:65" s="2" customFormat="1" ht="24.2" customHeight="1">
      <c r="A331" s="31"/>
      <c r="B331" s="138"/>
      <c r="C331" s="161" t="s">
        <v>684</v>
      </c>
      <c r="D331" s="161" t="s">
        <v>157</v>
      </c>
      <c r="E331" s="162" t="s">
        <v>685</v>
      </c>
      <c r="F331" s="163" t="s">
        <v>686</v>
      </c>
      <c r="G331" s="164" t="s">
        <v>155</v>
      </c>
      <c r="H331" s="165">
        <v>26</v>
      </c>
      <c r="I331" s="166"/>
      <c r="J331" s="167">
        <f>ROUND(I331*H331,2)</f>
        <v>0</v>
      </c>
      <c r="K331" s="163" t="s">
        <v>143</v>
      </c>
      <c r="L331" s="168"/>
      <c r="M331" s="169" t="s">
        <v>1</v>
      </c>
      <c r="N331" s="170" t="s">
        <v>42</v>
      </c>
      <c r="O331" s="57"/>
      <c r="P331" s="148">
        <f>O331*H331</f>
        <v>0</v>
      </c>
      <c r="Q331" s="148">
        <v>0.00254</v>
      </c>
      <c r="R331" s="148">
        <f>Q331*H331</f>
        <v>0.06604</v>
      </c>
      <c r="S331" s="148">
        <v>0</v>
      </c>
      <c r="T331" s="149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50" t="s">
        <v>277</v>
      </c>
      <c r="AT331" s="150" t="s">
        <v>157</v>
      </c>
      <c r="AU331" s="150" t="s">
        <v>87</v>
      </c>
      <c r="AY331" s="16" t="s">
        <v>136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6" t="s">
        <v>85</v>
      </c>
      <c r="BK331" s="151">
        <f>ROUND(I331*H331,2)</f>
        <v>0</v>
      </c>
      <c r="BL331" s="16" t="s">
        <v>211</v>
      </c>
      <c r="BM331" s="150" t="s">
        <v>687</v>
      </c>
    </row>
    <row r="332" spans="1:47" s="2" customFormat="1" ht="19.5">
      <c r="A332" s="31"/>
      <c r="B332" s="32"/>
      <c r="C332" s="31"/>
      <c r="D332" s="153" t="s">
        <v>162</v>
      </c>
      <c r="E332" s="31"/>
      <c r="F332" s="171" t="s">
        <v>678</v>
      </c>
      <c r="G332" s="31"/>
      <c r="H332" s="31"/>
      <c r="I332" s="172"/>
      <c r="J332" s="31"/>
      <c r="K332" s="31"/>
      <c r="L332" s="32"/>
      <c r="M332" s="173"/>
      <c r="N332" s="174"/>
      <c r="O332" s="57"/>
      <c r="P332" s="57"/>
      <c r="Q332" s="57"/>
      <c r="R332" s="57"/>
      <c r="S332" s="57"/>
      <c r="T332" s="58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T332" s="16" t="s">
        <v>162</v>
      </c>
      <c r="AU332" s="16" t="s">
        <v>87</v>
      </c>
    </row>
    <row r="333" spans="1:65" s="2" customFormat="1" ht="24.2" customHeight="1">
      <c r="A333" s="31"/>
      <c r="B333" s="138"/>
      <c r="C333" s="139" t="s">
        <v>688</v>
      </c>
      <c r="D333" s="139" t="s">
        <v>139</v>
      </c>
      <c r="E333" s="140" t="s">
        <v>689</v>
      </c>
      <c r="F333" s="141" t="s">
        <v>690</v>
      </c>
      <c r="G333" s="142" t="s">
        <v>155</v>
      </c>
      <c r="H333" s="143">
        <v>26</v>
      </c>
      <c r="I333" s="144"/>
      <c r="J333" s="145">
        <f>ROUND(I333*H333,2)</f>
        <v>0</v>
      </c>
      <c r="K333" s="141" t="s">
        <v>143</v>
      </c>
      <c r="L333" s="32"/>
      <c r="M333" s="146" t="s">
        <v>1</v>
      </c>
      <c r="N333" s="147" t="s">
        <v>42</v>
      </c>
      <c r="O333" s="57"/>
      <c r="P333" s="148">
        <f>O333*H333</f>
        <v>0</v>
      </c>
      <c r="Q333" s="148">
        <v>0</v>
      </c>
      <c r="R333" s="148">
        <f>Q333*H333</f>
        <v>0</v>
      </c>
      <c r="S333" s="148">
        <v>0</v>
      </c>
      <c r="T333" s="149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50" t="s">
        <v>211</v>
      </c>
      <c r="AT333" s="150" t="s">
        <v>139</v>
      </c>
      <c r="AU333" s="150" t="s">
        <v>87</v>
      </c>
      <c r="AY333" s="16" t="s">
        <v>136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6" t="s">
        <v>85</v>
      </c>
      <c r="BK333" s="151">
        <f>ROUND(I333*H333,2)</f>
        <v>0</v>
      </c>
      <c r="BL333" s="16" t="s">
        <v>211</v>
      </c>
      <c r="BM333" s="150" t="s">
        <v>691</v>
      </c>
    </row>
    <row r="334" spans="1:65" s="2" customFormat="1" ht="33" customHeight="1">
      <c r="A334" s="31"/>
      <c r="B334" s="138"/>
      <c r="C334" s="161" t="s">
        <v>692</v>
      </c>
      <c r="D334" s="161" t="s">
        <v>157</v>
      </c>
      <c r="E334" s="162" t="s">
        <v>693</v>
      </c>
      <c r="F334" s="163" t="s">
        <v>694</v>
      </c>
      <c r="G334" s="164" t="s">
        <v>309</v>
      </c>
      <c r="H334" s="165">
        <v>120</v>
      </c>
      <c r="I334" s="166"/>
      <c r="J334" s="167">
        <f>ROUND(I334*H334,2)</f>
        <v>0</v>
      </c>
      <c r="K334" s="163" t="s">
        <v>143</v>
      </c>
      <c r="L334" s="168"/>
      <c r="M334" s="169" t="s">
        <v>1</v>
      </c>
      <c r="N334" s="170" t="s">
        <v>42</v>
      </c>
      <c r="O334" s="57"/>
      <c r="P334" s="148">
        <f>O334*H334</f>
        <v>0</v>
      </c>
      <c r="Q334" s="148">
        <v>0.00024</v>
      </c>
      <c r="R334" s="148">
        <f>Q334*H334</f>
        <v>0.0288</v>
      </c>
      <c r="S334" s="148">
        <v>0</v>
      </c>
      <c r="T334" s="149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50" t="s">
        <v>277</v>
      </c>
      <c r="AT334" s="150" t="s">
        <v>157</v>
      </c>
      <c r="AU334" s="150" t="s">
        <v>87</v>
      </c>
      <c r="AY334" s="16" t="s">
        <v>136</v>
      </c>
      <c r="BE334" s="151">
        <f>IF(N334="základní",J334,0)</f>
        <v>0</v>
      </c>
      <c r="BF334" s="151">
        <f>IF(N334="snížená",J334,0)</f>
        <v>0</v>
      </c>
      <c r="BG334" s="151">
        <f>IF(N334="zákl. přenesená",J334,0)</f>
        <v>0</v>
      </c>
      <c r="BH334" s="151">
        <f>IF(N334="sníž. přenesená",J334,0)</f>
        <v>0</v>
      </c>
      <c r="BI334" s="151">
        <f>IF(N334="nulová",J334,0)</f>
        <v>0</v>
      </c>
      <c r="BJ334" s="16" t="s">
        <v>85</v>
      </c>
      <c r="BK334" s="151">
        <f>ROUND(I334*H334,2)</f>
        <v>0</v>
      </c>
      <c r="BL334" s="16" t="s">
        <v>211</v>
      </c>
      <c r="BM334" s="150" t="s">
        <v>695</v>
      </c>
    </row>
    <row r="335" spans="1:65" s="2" customFormat="1" ht="21.75" customHeight="1">
      <c r="A335" s="31"/>
      <c r="B335" s="138"/>
      <c r="C335" s="139" t="s">
        <v>696</v>
      </c>
      <c r="D335" s="139" t="s">
        <v>139</v>
      </c>
      <c r="E335" s="140" t="s">
        <v>697</v>
      </c>
      <c r="F335" s="141" t="s">
        <v>698</v>
      </c>
      <c r="G335" s="142" t="s">
        <v>699</v>
      </c>
      <c r="H335" s="143">
        <v>42.6</v>
      </c>
      <c r="I335" s="144"/>
      <c r="J335" s="145">
        <f>ROUND(I335*H335,2)</f>
        <v>0</v>
      </c>
      <c r="K335" s="141" t="s">
        <v>143</v>
      </c>
      <c r="L335" s="32"/>
      <c r="M335" s="146" t="s">
        <v>1</v>
      </c>
      <c r="N335" s="147" t="s">
        <v>42</v>
      </c>
      <c r="O335" s="57"/>
      <c r="P335" s="148">
        <f>O335*H335</f>
        <v>0</v>
      </c>
      <c r="Q335" s="148">
        <v>7E-05</v>
      </c>
      <c r="R335" s="148">
        <f>Q335*H335</f>
        <v>0.002982</v>
      </c>
      <c r="S335" s="148">
        <v>0</v>
      </c>
      <c r="T335" s="149">
        <f>S335*H335</f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50" t="s">
        <v>211</v>
      </c>
      <c r="AT335" s="150" t="s">
        <v>139</v>
      </c>
      <c r="AU335" s="150" t="s">
        <v>87</v>
      </c>
      <c r="AY335" s="16" t="s">
        <v>136</v>
      </c>
      <c r="BE335" s="151">
        <f>IF(N335="základní",J335,0)</f>
        <v>0</v>
      </c>
      <c r="BF335" s="151">
        <f>IF(N335="snížená",J335,0)</f>
        <v>0</v>
      </c>
      <c r="BG335" s="151">
        <f>IF(N335="zákl. přenesená",J335,0)</f>
        <v>0</v>
      </c>
      <c r="BH335" s="151">
        <f>IF(N335="sníž. přenesená",J335,0)</f>
        <v>0</v>
      </c>
      <c r="BI335" s="151">
        <f>IF(N335="nulová",J335,0)</f>
        <v>0</v>
      </c>
      <c r="BJ335" s="16" t="s">
        <v>85</v>
      </c>
      <c r="BK335" s="151">
        <f>ROUND(I335*H335,2)</f>
        <v>0</v>
      </c>
      <c r="BL335" s="16" t="s">
        <v>211</v>
      </c>
      <c r="BM335" s="150" t="s">
        <v>700</v>
      </c>
    </row>
    <row r="336" spans="2:51" s="13" customFormat="1" ht="12">
      <c r="B336" s="152"/>
      <c r="D336" s="153" t="s">
        <v>146</v>
      </c>
      <c r="E336" s="154" t="s">
        <v>1</v>
      </c>
      <c r="F336" s="155" t="s">
        <v>701</v>
      </c>
      <c r="H336" s="156">
        <v>42.6</v>
      </c>
      <c r="I336" s="157"/>
      <c r="L336" s="152"/>
      <c r="M336" s="158"/>
      <c r="N336" s="159"/>
      <c r="O336" s="159"/>
      <c r="P336" s="159"/>
      <c r="Q336" s="159"/>
      <c r="R336" s="159"/>
      <c r="S336" s="159"/>
      <c r="T336" s="160"/>
      <c r="AT336" s="154" t="s">
        <v>146</v>
      </c>
      <c r="AU336" s="154" t="s">
        <v>87</v>
      </c>
      <c r="AV336" s="13" t="s">
        <v>87</v>
      </c>
      <c r="AW336" s="13" t="s">
        <v>32</v>
      </c>
      <c r="AX336" s="13" t="s">
        <v>85</v>
      </c>
      <c r="AY336" s="154" t="s">
        <v>136</v>
      </c>
    </row>
    <row r="337" spans="1:65" s="2" customFormat="1" ht="16.5" customHeight="1">
      <c r="A337" s="31"/>
      <c r="B337" s="138"/>
      <c r="C337" s="161" t="s">
        <v>702</v>
      </c>
      <c r="D337" s="161" t="s">
        <v>157</v>
      </c>
      <c r="E337" s="162" t="s">
        <v>703</v>
      </c>
      <c r="F337" s="163" t="s">
        <v>704</v>
      </c>
      <c r="G337" s="164" t="s">
        <v>699</v>
      </c>
      <c r="H337" s="165">
        <v>42.6</v>
      </c>
      <c r="I337" s="166"/>
      <c r="J337" s="167">
        <f>ROUND(I337*H337,2)</f>
        <v>0</v>
      </c>
      <c r="K337" s="163" t="s">
        <v>1</v>
      </c>
      <c r="L337" s="168"/>
      <c r="M337" s="169" t="s">
        <v>1</v>
      </c>
      <c r="N337" s="170" t="s">
        <v>42</v>
      </c>
      <c r="O337" s="57"/>
      <c r="P337" s="148">
        <f>O337*H337</f>
        <v>0</v>
      </c>
      <c r="Q337" s="148">
        <v>0.001</v>
      </c>
      <c r="R337" s="148">
        <f>Q337*H337</f>
        <v>0.0426</v>
      </c>
      <c r="S337" s="148">
        <v>0</v>
      </c>
      <c r="T337" s="149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50" t="s">
        <v>277</v>
      </c>
      <c r="AT337" s="150" t="s">
        <v>157</v>
      </c>
      <c r="AU337" s="150" t="s">
        <v>87</v>
      </c>
      <c r="AY337" s="16" t="s">
        <v>136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6" t="s">
        <v>85</v>
      </c>
      <c r="BK337" s="151">
        <f>ROUND(I337*H337,2)</f>
        <v>0</v>
      </c>
      <c r="BL337" s="16" t="s">
        <v>211</v>
      </c>
      <c r="BM337" s="150" t="s">
        <v>705</v>
      </c>
    </row>
    <row r="338" spans="1:47" s="2" customFormat="1" ht="19.5">
      <c r="A338" s="31"/>
      <c r="B338" s="32"/>
      <c r="C338" s="31"/>
      <c r="D338" s="153" t="s">
        <v>162</v>
      </c>
      <c r="E338" s="31"/>
      <c r="F338" s="171" t="s">
        <v>706</v>
      </c>
      <c r="G338" s="31"/>
      <c r="H338" s="31"/>
      <c r="I338" s="172"/>
      <c r="J338" s="31"/>
      <c r="K338" s="31"/>
      <c r="L338" s="32"/>
      <c r="M338" s="173"/>
      <c r="N338" s="174"/>
      <c r="O338" s="57"/>
      <c r="P338" s="57"/>
      <c r="Q338" s="57"/>
      <c r="R338" s="57"/>
      <c r="S338" s="57"/>
      <c r="T338" s="58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T338" s="16" t="s">
        <v>162</v>
      </c>
      <c r="AU338" s="16" t="s">
        <v>87</v>
      </c>
    </row>
    <row r="339" spans="1:65" s="2" customFormat="1" ht="24.2" customHeight="1">
      <c r="A339" s="31"/>
      <c r="B339" s="138"/>
      <c r="C339" s="139" t="s">
        <v>707</v>
      </c>
      <c r="D339" s="139" t="s">
        <v>139</v>
      </c>
      <c r="E339" s="140" t="s">
        <v>708</v>
      </c>
      <c r="F339" s="141" t="s">
        <v>709</v>
      </c>
      <c r="G339" s="142" t="s">
        <v>699</v>
      </c>
      <c r="H339" s="143">
        <v>200</v>
      </c>
      <c r="I339" s="144"/>
      <c r="J339" s="145">
        <f>ROUND(I339*H339,2)</f>
        <v>0</v>
      </c>
      <c r="K339" s="141" t="s">
        <v>143</v>
      </c>
      <c r="L339" s="32"/>
      <c r="M339" s="146" t="s">
        <v>1</v>
      </c>
      <c r="N339" s="147" t="s">
        <v>42</v>
      </c>
      <c r="O339" s="57"/>
      <c r="P339" s="148">
        <f>O339*H339</f>
        <v>0</v>
      </c>
      <c r="Q339" s="148">
        <v>5E-05</v>
      </c>
      <c r="R339" s="148">
        <f>Q339*H339</f>
        <v>0.01</v>
      </c>
      <c r="S339" s="148">
        <v>0</v>
      </c>
      <c r="T339" s="149">
        <f>S339*H339</f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50" t="s">
        <v>211</v>
      </c>
      <c r="AT339" s="150" t="s">
        <v>139</v>
      </c>
      <c r="AU339" s="150" t="s">
        <v>87</v>
      </c>
      <c r="AY339" s="16" t="s">
        <v>136</v>
      </c>
      <c r="BE339" s="151">
        <f>IF(N339="základní",J339,0)</f>
        <v>0</v>
      </c>
      <c r="BF339" s="151">
        <f>IF(N339="snížená",J339,0)</f>
        <v>0</v>
      </c>
      <c r="BG339" s="151">
        <f>IF(N339="zákl. přenesená",J339,0)</f>
        <v>0</v>
      </c>
      <c r="BH339" s="151">
        <f>IF(N339="sníž. přenesená",J339,0)</f>
        <v>0</v>
      </c>
      <c r="BI339" s="151">
        <f>IF(N339="nulová",J339,0)</f>
        <v>0</v>
      </c>
      <c r="BJ339" s="16" t="s">
        <v>85</v>
      </c>
      <c r="BK339" s="151">
        <f>ROUND(I339*H339,2)</f>
        <v>0</v>
      </c>
      <c r="BL339" s="16" t="s">
        <v>211</v>
      </c>
      <c r="BM339" s="150" t="s">
        <v>710</v>
      </c>
    </row>
    <row r="340" spans="2:51" s="13" customFormat="1" ht="12">
      <c r="B340" s="152"/>
      <c r="D340" s="153" t="s">
        <v>146</v>
      </c>
      <c r="E340" s="154" t="s">
        <v>1</v>
      </c>
      <c r="F340" s="155" t="s">
        <v>711</v>
      </c>
      <c r="H340" s="156">
        <v>200</v>
      </c>
      <c r="I340" s="157"/>
      <c r="L340" s="152"/>
      <c r="M340" s="158"/>
      <c r="N340" s="159"/>
      <c r="O340" s="159"/>
      <c r="P340" s="159"/>
      <c r="Q340" s="159"/>
      <c r="R340" s="159"/>
      <c r="S340" s="159"/>
      <c r="T340" s="160"/>
      <c r="AT340" s="154" t="s">
        <v>146</v>
      </c>
      <c r="AU340" s="154" t="s">
        <v>87</v>
      </c>
      <c r="AV340" s="13" t="s">
        <v>87</v>
      </c>
      <c r="AW340" s="13" t="s">
        <v>32</v>
      </c>
      <c r="AX340" s="13" t="s">
        <v>85</v>
      </c>
      <c r="AY340" s="154" t="s">
        <v>136</v>
      </c>
    </row>
    <row r="341" spans="1:65" s="2" customFormat="1" ht="16.5" customHeight="1">
      <c r="A341" s="31"/>
      <c r="B341" s="138"/>
      <c r="C341" s="161" t="s">
        <v>712</v>
      </c>
      <c r="D341" s="161" t="s">
        <v>157</v>
      </c>
      <c r="E341" s="162" t="s">
        <v>713</v>
      </c>
      <c r="F341" s="163" t="s">
        <v>714</v>
      </c>
      <c r="G341" s="164" t="s">
        <v>699</v>
      </c>
      <c r="H341" s="165">
        <v>200</v>
      </c>
      <c r="I341" s="166"/>
      <c r="J341" s="167">
        <f>ROUND(I341*H341,2)</f>
        <v>0</v>
      </c>
      <c r="K341" s="163" t="s">
        <v>1</v>
      </c>
      <c r="L341" s="168"/>
      <c r="M341" s="169" t="s">
        <v>1</v>
      </c>
      <c r="N341" s="170" t="s">
        <v>42</v>
      </c>
      <c r="O341" s="57"/>
      <c r="P341" s="148">
        <f>O341*H341</f>
        <v>0</v>
      </c>
      <c r="Q341" s="148">
        <v>0.001</v>
      </c>
      <c r="R341" s="148">
        <f>Q341*H341</f>
        <v>0.2</v>
      </c>
      <c r="S341" s="148">
        <v>0</v>
      </c>
      <c r="T341" s="149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50" t="s">
        <v>277</v>
      </c>
      <c r="AT341" s="150" t="s">
        <v>157</v>
      </c>
      <c r="AU341" s="150" t="s">
        <v>87</v>
      </c>
      <c r="AY341" s="16" t="s">
        <v>136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6" t="s">
        <v>85</v>
      </c>
      <c r="BK341" s="151">
        <f>ROUND(I341*H341,2)</f>
        <v>0</v>
      </c>
      <c r="BL341" s="16" t="s">
        <v>211</v>
      </c>
      <c r="BM341" s="150" t="s">
        <v>715</v>
      </c>
    </row>
    <row r="342" spans="1:65" s="2" customFormat="1" ht="24.2" customHeight="1">
      <c r="A342" s="31"/>
      <c r="B342" s="138"/>
      <c r="C342" s="139" t="s">
        <v>716</v>
      </c>
      <c r="D342" s="139" t="s">
        <v>139</v>
      </c>
      <c r="E342" s="140" t="s">
        <v>717</v>
      </c>
      <c r="F342" s="141" t="s">
        <v>718</v>
      </c>
      <c r="G342" s="142" t="s">
        <v>238</v>
      </c>
      <c r="H342" s="143">
        <v>0.368</v>
      </c>
      <c r="I342" s="144"/>
      <c r="J342" s="145">
        <f>ROUND(I342*H342,2)</f>
        <v>0</v>
      </c>
      <c r="K342" s="141" t="s">
        <v>143</v>
      </c>
      <c r="L342" s="32"/>
      <c r="M342" s="146" t="s">
        <v>1</v>
      </c>
      <c r="N342" s="147" t="s">
        <v>42</v>
      </c>
      <c r="O342" s="57"/>
      <c r="P342" s="148">
        <f>O342*H342</f>
        <v>0</v>
      </c>
      <c r="Q342" s="148">
        <v>0</v>
      </c>
      <c r="R342" s="148">
        <f>Q342*H342</f>
        <v>0</v>
      </c>
      <c r="S342" s="148">
        <v>0</v>
      </c>
      <c r="T342" s="149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50" t="s">
        <v>211</v>
      </c>
      <c r="AT342" s="150" t="s">
        <v>139</v>
      </c>
      <c r="AU342" s="150" t="s">
        <v>87</v>
      </c>
      <c r="AY342" s="16" t="s">
        <v>136</v>
      </c>
      <c r="BE342" s="151">
        <f>IF(N342="základní",J342,0)</f>
        <v>0</v>
      </c>
      <c r="BF342" s="151">
        <f>IF(N342="snížená",J342,0)</f>
        <v>0</v>
      </c>
      <c r="BG342" s="151">
        <f>IF(N342="zákl. přenesená",J342,0)</f>
        <v>0</v>
      </c>
      <c r="BH342" s="151">
        <f>IF(N342="sníž. přenesená",J342,0)</f>
        <v>0</v>
      </c>
      <c r="BI342" s="151">
        <f>IF(N342="nulová",J342,0)</f>
        <v>0</v>
      </c>
      <c r="BJ342" s="16" t="s">
        <v>85</v>
      </c>
      <c r="BK342" s="151">
        <f>ROUND(I342*H342,2)</f>
        <v>0</v>
      </c>
      <c r="BL342" s="16" t="s">
        <v>211</v>
      </c>
      <c r="BM342" s="150" t="s">
        <v>719</v>
      </c>
    </row>
    <row r="343" spans="2:63" s="12" customFormat="1" ht="22.9" customHeight="1">
      <c r="B343" s="125"/>
      <c r="D343" s="126" t="s">
        <v>76</v>
      </c>
      <c r="E343" s="136" t="s">
        <v>720</v>
      </c>
      <c r="F343" s="136" t="s">
        <v>721</v>
      </c>
      <c r="I343" s="128"/>
      <c r="J343" s="137">
        <f>BK343</f>
        <v>0</v>
      </c>
      <c r="L343" s="125"/>
      <c r="M343" s="130"/>
      <c r="N343" s="131"/>
      <c r="O343" s="131"/>
      <c r="P343" s="132">
        <f>SUM(P344:P360)</f>
        <v>0</v>
      </c>
      <c r="Q343" s="131"/>
      <c r="R343" s="132">
        <f>SUM(R344:R360)</f>
        <v>0.6664020800000001</v>
      </c>
      <c r="S343" s="131"/>
      <c r="T343" s="133">
        <f>SUM(T344:T360)</f>
        <v>0.08904</v>
      </c>
      <c r="AR343" s="126" t="s">
        <v>87</v>
      </c>
      <c r="AT343" s="134" t="s">
        <v>76</v>
      </c>
      <c r="AU343" s="134" t="s">
        <v>85</v>
      </c>
      <c r="AY343" s="126" t="s">
        <v>136</v>
      </c>
      <c r="BK343" s="135">
        <f>SUM(BK344:BK360)</f>
        <v>0</v>
      </c>
    </row>
    <row r="344" spans="1:65" s="2" customFormat="1" ht="24.2" customHeight="1">
      <c r="A344" s="31"/>
      <c r="B344" s="138"/>
      <c r="C344" s="139" t="s">
        <v>722</v>
      </c>
      <c r="D344" s="139" t="s">
        <v>139</v>
      </c>
      <c r="E344" s="140" t="s">
        <v>723</v>
      </c>
      <c r="F344" s="141" t="s">
        <v>724</v>
      </c>
      <c r="G344" s="142" t="s">
        <v>142</v>
      </c>
      <c r="H344" s="143">
        <v>29.68</v>
      </c>
      <c r="I344" s="144"/>
      <c r="J344" s="145">
        <f>ROUND(I344*H344,2)</f>
        <v>0</v>
      </c>
      <c r="K344" s="141" t="s">
        <v>143</v>
      </c>
      <c r="L344" s="32"/>
      <c r="M344" s="146" t="s">
        <v>1</v>
      </c>
      <c r="N344" s="147" t="s">
        <v>42</v>
      </c>
      <c r="O344" s="57"/>
      <c r="P344" s="148">
        <f>O344*H344</f>
        <v>0</v>
      </c>
      <c r="Q344" s="148">
        <v>0</v>
      </c>
      <c r="R344" s="148">
        <f>Q344*H344</f>
        <v>0</v>
      </c>
      <c r="S344" s="148">
        <v>0.003</v>
      </c>
      <c r="T344" s="149">
        <f>S344*H344</f>
        <v>0.08904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50" t="s">
        <v>211</v>
      </c>
      <c r="AT344" s="150" t="s">
        <v>139</v>
      </c>
      <c r="AU344" s="150" t="s">
        <v>87</v>
      </c>
      <c r="AY344" s="16" t="s">
        <v>136</v>
      </c>
      <c r="BE344" s="151">
        <f>IF(N344="základní",J344,0)</f>
        <v>0</v>
      </c>
      <c r="BF344" s="151">
        <f>IF(N344="snížená",J344,0)</f>
        <v>0</v>
      </c>
      <c r="BG344" s="151">
        <f>IF(N344="zákl. přenesená",J344,0)</f>
        <v>0</v>
      </c>
      <c r="BH344" s="151">
        <f>IF(N344="sníž. přenesená",J344,0)</f>
        <v>0</v>
      </c>
      <c r="BI344" s="151">
        <f>IF(N344="nulová",J344,0)</f>
        <v>0</v>
      </c>
      <c r="BJ344" s="16" t="s">
        <v>85</v>
      </c>
      <c r="BK344" s="151">
        <f>ROUND(I344*H344,2)</f>
        <v>0</v>
      </c>
      <c r="BL344" s="16" t="s">
        <v>211</v>
      </c>
      <c r="BM344" s="150" t="s">
        <v>725</v>
      </c>
    </row>
    <row r="345" spans="2:51" s="13" customFormat="1" ht="12">
      <c r="B345" s="152"/>
      <c r="D345" s="153" t="s">
        <v>146</v>
      </c>
      <c r="E345" s="154" t="s">
        <v>1</v>
      </c>
      <c r="F345" s="155" t="s">
        <v>374</v>
      </c>
      <c r="H345" s="156">
        <v>23.52</v>
      </c>
      <c r="I345" s="157"/>
      <c r="L345" s="152"/>
      <c r="M345" s="158"/>
      <c r="N345" s="159"/>
      <c r="O345" s="159"/>
      <c r="P345" s="159"/>
      <c r="Q345" s="159"/>
      <c r="R345" s="159"/>
      <c r="S345" s="159"/>
      <c r="T345" s="160"/>
      <c r="AT345" s="154" t="s">
        <v>146</v>
      </c>
      <c r="AU345" s="154" t="s">
        <v>87</v>
      </c>
      <c r="AV345" s="13" t="s">
        <v>87</v>
      </c>
      <c r="AW345" s="13" t="s">
        <v>32</v>
      </c>
      <c r="AX345" s="13" t="s">
        <v>77</v>
      </c>
      <c r="AY345" s="154" t="s">
        <v>136</v>
      </c>
    </row>
    <row r="346" spans="2:51" s="13" customFormat="1" ht="12">
      <c r="B346" s="152"/>
      <c r="D346" s="153" t="s">
        <v>146</v>
      </c>
      <c r="E346" s="154" t="s">
        <v>1</v>
      </c>
      <c r="F346" s="155" t="s">
        <v>375</v>
      </c>
      <c r="H346" s="156">
        <v>6.16</v>
      </c>
      <c r="I346" s="157"/>
      <c r="L346" s="152"/>
      <c r="M346" s="158"/>
      <c r="N346" s="159"/>
      <c r="O346" s="159"/>
      <c r="P346" s="159"/>
      <c r="Q346" s="159"/>
      <c r="R346" s="159"/>
      <c r="S346" s="159"/>
      <c r="T346" s="160"/>
      <c r="AT346" s="154" t="s">
        <v>146</v>
      </c>
      <c r="AU346" s="154" t="s">
        <v>87</v>
      </c>
      <c r="AV346" s="13" t="s">
        <v>87</v>
      </c>
      <c r="AW346" s="13" t="s">
        <v>32</v>
      </c>
      <c r="AX346" s="13" t="s">
        <v>77</v>
      </c>
      <c r="AY346" s="154" t="s">
        <v>136</v>
      </c>
    </row>
    <row r="347" spans="2:51" s="14" customFormat="1" ht="12">
      <c r="B347" s="175"/>
      <c r="D347" s="153" t="s">
        <v>146</v>
      </c>
      <c r="E347" s="176" t="s">
        <v>1</v>
      </c>
      <c r="F347" s="177" t="s">
        <v>287</v>
      </c>
      <c r="H347" s="178">
        <v>29.68</v>
      </c>
      <c r="I347" s="179"/>
      <c r="L347" s="175"/>
      <c r="M347" s="180"/>
      <c r="N347" s="181"/>
      <c r="O347" s="181"/>
      <c r="P347" s="181"/>
      <c r="Q347" s="181"/>
      <c r="R347" s="181"/>
      <c r="S347" s="181"/>
      <c r="T347" s="182"/>
      <c r="AT347" s="176" t="s">
        <v>146</v>
      </c>
      <c r="AU347" s="176" t="s">
        <v>87</v>
      </c>
      <c r="AV347" s="14" t="s">
        <v>144</v>
      </c>
      <c r="AW347" s="14" t="s">
        <v>32</v>
      </c>
      <c r="AX347" s="14" t="s">
        <v>85</v>
      </c>
      <c r="AY347" s="176" t="s">
        <v>136</v>
      </c>
    </row>
    <row r="348" spans="1:65" s="2" customFormat="1" ht="16.5" customHeight="1">
      <c r="A348" s="31"/>
      <c r="B348" s="138"/>
      <c r="C348" s="139" t="s">
        <v>726</v>
      </c>
      <c r="D348" s="139" t="s">
        <v>139</v>
      </c>
      <c r="E348" s="140" t="s">
        <v>727</v>
      </c>
      <c r="F348" s="141" t="s">
        <v>728</v>
      </c>
      <c r="G348" s="142" t="s">
        <v>142</v>
      </c>
      <c r="H348" s="143">
        <v>202.58</v>
      </c>
      <c r="I348" s="144"/>
      <c r="J348" s="145">
        <f>ROUND(I348*H348,2)</f>
        <v>0</v>
      </c>
      <c r="K348" s="141" t="s">
        <v>143</v>
      </c>
      <c r="L348" s="32"/>
      <c r="M348" s="146" t="s">
        <v>1</v>
      </c>
      <c r="N348" s="147" t="s">
        <v>42</v>
      </c>
      <c r="O348" s="57"/>
      <c r="P348" s="148">
        <f>O348*H348</f>
        <v>0</v>
      </c>
      <c r="Q348" s="148">
        <v>0.0003</v>
      </c>
      <c r="R348" s="148">
        <f>Q348*H348</f>
        <v>0.060774</v>
      </c>
      <c r="S348" s="148">
        <v>0</v>
      </c>
      <c r="T348" s="149">
        <f>S348*H348</f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50" t="s">
        <v>211</v>
      </c>
      <c r="AT348" s="150" t="s">
        <v>139</v>
      </c>
      <c r="AU348" s="150" t="s">
        <v>87</v>
      </c>
      <c r="AY348" s="16" t="s">
        <v>136</v>
      </c>
      <c r="BE348" s="151">
        <f>IF(N348="základní",J348,0)</f>
        <v>0</v>
      </c>
      <c r="BF348" s="151">
        <f>IF(N348="snížená",J348,0)</f>
        <v>0</v>
      </c>
      <c r="BG348" s="151">
        <f>IF(N348="zákl. přenesená",J348,0)</f>
        <v>0</v>
      </c>
      <c r="BH348" s="151">
        <f>IF(N348="sníž. přenesená",J348,0)</f>
        <v>0</v>
      </c>
      <c r="BI348" s="151">
        <f>IF(N348="nulová",J348,0)</f>
        <v>0</v>
      </c>
      <c r="BJ348" s="16" t="s">
        <v>85</v>
      </c>
      <c r="BK348" s="151">
        <f>ROUND(I348*H348,2)</f>
        <v>0</v>
      </c>
      <c r="BL348" s="16" t="s">
        <v>211</v>
      </c>
      <c r="BM348" s="150" t="s">
        <v>729</v>
      </c>
    </row>
    <row r="349" spans="2:51" s="13" customFormat="1" ht="12">
      <c r="B349" s="152"/>
      <c r="D349" s="153" t="s">
        <v>146</v>
      </c>
      <c r="E349" s="154" t="s">
        <v>1</v>
      </c>
      <c r="F349" s="155" t="s">
        <v>284</v>
      </c>
      <c r="H349" s="156">
        <v>196.42</v>
      </c>
      <c r="I349" s="157"/>
      <c r="L349" s="152"/>
      <c r="M349" s="158"/>
      <c r="N349" s="159"/>
      <c r="O349" s="159"/>
      <c r="P349" s="159"/>
      <c r="Q349" s="159"/>
      <c r="R349" s="159"/>
      <c r="S349" s="159"/>
      <c r="T349" s="160"/>
      <c r="AT349" s="154" t="s">
        <v>146</v>
      </c>
      <c r="AU349" s="154" t="s">
        <v>87</v>
      </c>
      <c r="AV349" s="13" t="s">
        <v>87</v>
      </c>
      <c r="AW349" s="13" t="s">
        <v>32</v>
      </c>
      <c r="AX349" s="13" t="s">
        <v>77</v>
      </c>
      <c r="AY349" s="154" t="s">
        <v>136</v>
      </c>
    </row>
    <row r="350" spans="2:51" s="13" customFormat="1" ht="12">
      <c r="B350" s="152"/>
      <c r="D350" s="153" t="s">
        <v>146</v>
      </c>
      <c r="E350" s="154" t="s">
        <v>1</v>
      </c>
      <c r="F350" s="155" t="s">
        <v>375</v>
      </c>
      <c r="H350" s="156">
        <v>6.16</v>
      </c>
      <c r="I350" s="157"/>
      <c r="L350" s="152"/>
      <c r="M350" s="158"/>
      <c r="N350" s="159"/>
      <c r="O350" s="159"/>
      <c r="P350" s="159"/>
      <c r="Q350" s="159"/>
      <c r="R350" s="159"/>
      <c r="S350" s="159"/>
      <c r="T350" s="160"/>
      <c r="AT350" s="154" t="s">
        <v>146</v>
      </c>
      <c r="AU350" s="154" t="s">
        <v>87</v>
      </c>
      <c r="AV350" s="13" t="s">
        <v>87</v>
      </c>
      <c r="AW350" s="13" t="s">
        <v>32</v>
      </c>
      <c r="AX350" s="13" t="s">
        <v>77</v>
      </c>
      <c r="AY350" s="154" t="s">
        <v>136</v>
      </c>
    </row>
    <row r="351" spans="2:51" s="14" customFormat="1" ht="12">
      <c r="B351" s="175"/>
      <c r="D351" s="153" t="s">
        <v>146</v>
      </c>
      <c r="E351" s="176" t="s">
        <v>1</v>
      </c>
      <c r="F351" s="177" t="s">
        <v>287</v>
      </c>
      <c r="H351" s="178">
        <v>202.57999999999998</v>
      </c>
      <c r="I351" s="179"/>
      <c r="L351" s="175"/>
      <c r="M351" s="180"/>
      <c r="N351" s="181"/>
      <c r="O351" s="181"/>
      <c r="P351" s="181"/>
      <c r="Q351" s="181"/>
      <c r="R351" s="181"/>
      <c r="S351" s="181"/>
      <c r="T351" s="182"/>
      <c r="AT351" s="176" t="s">
        <v>146</v>
      </c>
      <c r="AU351" s="176" t="s">
        <v>87</v>
      </c>
      <c r="AV351" s="14" t="s">
        <v>144</v>
      </c>
      <c r="AW351" s="14" t="s">
        <v>32</v>
      </c>
      <c r="AX351" s="14" t="s">
        <v>85</v>
      </c>
      <c r="AY351" s="176" t="s">
        <v>136</v>
      </c>
    </row>
    <row r="352" spans="1:65" s="2" customFormat="1" ht="16.5" customHeight="1">
      <c r="A352" s="31"/>
      <c r="B352" s="138"/>
      <c r="C352" s="161" t="s">
        <v>730</v>
      </c>
      <c r="D352" s="161" t="s">
        <v>157</v>
      </c>
      <c r="E352" s="162" t="s">
        <v>731</v>
      </c>
      <c r="F352" s="163" t="s">
        <v>732</v>
      </c>
      <c r="G352" s="164" t="s">
        <v>142</v>
      </c>
      <c r="H352" s="165">
        <v>216.062</v>
      </c>
      <c r="I352" s="166"/>
      <c r="J352" s="167">
        <f>ROUND(I352*H352,2)</f>
        <v>0</v>
      </c>
      <c r="K352" s="163" t="s">
        <v>143</v>
      </c>
      <c r="L352" s="168"/>
      <c r="M352" s="169" t="s">
        <v>1</v>
      </c>
      <c r="N352" s="170" t="s">
        <v>42</v>
      </c>
      <c r="O352" s="57"/>
      <c r="P352" s="148">
        <f>O352*H352</f>
        <v>0</v>
      </c>
      <c r="Q352" s="148">
        <v>0.00264</v>
      </c>
      <c r="R352" s="148">
        <f>Q352*H352</f>
        <v>0.5704036800000001</v>
      </c>
      <c r="S352" s="148">
        <v>0</v>
      </c>
      <c r="T352" s="149">
        <f>S352*H352</f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50" t="s">
        <v>277</v>
      </c>
      <c r="AT352" s="150" t="s">
        <v>157</v>
      </c>
      <c r="AU352" s="150" t="s">
        <v>87</v>
      </c>
      <c r="AY352" s="16" t="s">
        <v>136</v>
      </c>
      <c r="BE352" s="151">
        <f>IF(N352="základní",J352,0)</f>
        <v>0</v>
      </c>
      <c r="BF352" s="151">
        <f>IF(N352="snížená",J352,0)</f>
        <v>0</v>
      </c>
      <c r="BG352" s="151">
        <f>IF(N352="zákl. přenesená",J352,0)</f>
        <v>0</v>
      </c>
      <c r="BH352" s="151">
        <f>IF(N352="sníž. přenesená",J352,0)</f>
        <v>0</v>
      </c>
      <c r="BI352" s="151">
        <f>IF(N352="nulová",J352,0)</f>
        <v>0</v>
      </c>
      <c r="BJ352" s="16" t="s">
        <v>85</v>
      </c>
      <c r="BK352" s="151">
        <f>ROUND(I352*H352,2)</f>
        <v>0</v>
      </c>
      <c r="BL352" s="16" t="s">
        <v>211</v>
      </c>
      <c r="BM352" s="150" t="s">
        <v>733</v>
      </c>
    </row>
    <row r="353" spans="2:51" s="13" customFormat="1" ht="12">
      <c r="B353" s="152"/>
      <c r="D353" s="153" t="s">
        <v>146</v>
      </c>
      <c r="F353" s="155" t="s">
        <v>734</v>
      </c>
      <c r="H353" s="156">
        <v>216.062</v>
      </c>
      <c r="I353" s="157"/>
      <c r="L353" s="152"/>
      <c r="M353" s="158"/>
      <c r="N353" s="159"/>
      <c r="O353" s="159"/>
      <c r="P353" s="159"/>
      <c r="Q353" s="159"/>
      <c r="R353" s="159"/>
      <c r="S353" s="159"/>
      <c r="T353" s="160"/>
      <c r="AT353" s="154" t="s">
        <v>146</v>
      </c>
      <c r="AU353" s="154" t="s">
        <v>87</v>
      </c>
      <c r="AV353" s="13" t="s">
        <v>87</v>
      </c>
      <c r="AW353" s="13" t="s">
        <v>3</v>
      </c>
      <c r="AX353" s="13" t="s">
        <v>85</v>
      </c>
      <c r="AY353" s="154" t="s">
        <v>136</v>
      </c>
    </row>
    <row r="354" spans="1:65" s="2" customFormat="1" ht="24.2" customHeight="1">
      <c r="A354" s="31"/>
      <c r="B354" s="138"/>
      <c r="C354" s="139" t="s">
        <v>735</v>
      </c>
      <c r="D354" s="139" t="s">
        <v>139</v>
      </c>
      <c r="E354" s="140" t="s">
        <v>736</v>
      </c>
      <c r="F354" s="141" t="s">
        <v>737</v>
      </c>
      <c r="G354" s="142" t="s">
        <v>309</v>
      </c>
      <c r="H354" s="143">
        <v>110.345</v>
      </c>
      <c r="I354" s="144"/>
      <c r="J354" s="145">
        <f>ROUND(I354*H354,2)</f>
        <v>0</v>
      </c>
      <c r="K354" s="141" t="s">
        <v>143</v>
      </c>
      <c r="L354" s="32"/>
      <c r="M354" s="146" t="s">
        <v>1</v>
      </c>
      <c r="N354" s="147" t="s">
        <v>42</v>
      </c>
      <c r="O354" s="57"/>
      <c r="P354" s="148">
        <f>O354*H354</f>
        <v>0</v>
      </c>
      <c r="Q354" s="148">
        <v>0</v>
      </c>
      <c r="R354" s="148">
        <f>Q354*H354</f>
        <v>0</v>
      </c>
      <c r="S354" s="148">
        <v>0</v>
      </c>
      <c r="T354" s="149">
        <f>S354*H354</f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50" t="s">
        <v>211</v>
      </c>
      <c r="AT354" s="150" t="s">
        <v>139</v>
      </c>
      <c r="AU354" s="150" t="s">
        <v>87</v>
      </c>
      <c r="AY354" s="16" t="s">
        <v>136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6" t="s">
        <v>85</v>
      </c>
      <c r="BK354" s="151">
        <f>ROUND(I354*H354,2)</f>
        <v>0</v>
      </c>
      <c r="BL354" s="16" t="s">
        <v>211</v>
      </c>
      <c r="BM354" s="150" t="s">
        <v>738</v>
      </c>
    </row>
    <row r="355" spans="2:51" s="13" customFormat="1" ht="12">
      <c r="B355" s="152"/>
      <c r="D355" s="153" t="s">
        <v>146</v>
      </c>
      <c r="E355" s="154" t="s">
        <v>1</v>
      </c>
      <c r="F355" s="155" t="s">
        <v>739</v>
      </c>
      <c r="H355" s="156">
        <v>110.345</v>
      </c>
      <c r="I355" s="157"/>
      <c r="L355" s="152"/>
      <c r="M355" s="158"/>
      <c r="N355" s="159"/>
      <c r="O355" s="159"/>
      <c r="P355" s="159"/>
      <c r="Q355" s="159"/>
      <c r="R355" s="159"/>
      <c r="S355" s="159"/>
      <c r="T355" s="160"/>
      <c r="AT355" s="154" t="s">
        <v>146</v>
      </c>
      <c r="AU355" s="154" t="s">
        <v>87</v>
      </c>
      <c r="AV355" s="13" t="s">
        <v>87</v>
      </c>
      <c r="AW355" s="13" t="s">
        <v>32</v>
      </c>
      <c r="AX355" s="13" t="s">
        <v>85</v>
      </c>
      <c r="AY355" s="154" t="s">
        <v>136</v>
      </c>
    </row>
    <row r="356" spans="1:65" s="2" customFormat="1" ht="16.5" customHeight="1">
      <c r="A356" s="31"/>
      <c r="B356" s="138"/>
      <c r="C356" s="139" t="s">
        <v>740</v>
      </c>
      <c r="D356" s="139" t="s">
        <v>139</v>
      </c>
      <c r="E356" s="140" t="s">
        <v>741</v>
      </c>
      <c r="F356" s="141" t="s">
        <v>742</v>
      </c>
      <c r="G356" s="142" t="s">
        <v>309</v>
      </c>
      <c r="H356" s="143">
        <v>111.47</v>
      </c>
      <c r="I356" s="144"/>
      <c r="J356" s="145">
        <f>ROUND(I356*H356,2)</f>
        <v>0</v>
      </c>
      <c r="K356" s="141" t="s">
        <v>143</v>
      </c>
      <c r="L356" s="32"/>
      <c r="M356" s="146" t="s">
        <v>1</v>
      </c>
      <c r="N356" s="147" t="s">
        <v>42</v>
      </c>
      <c r="O356" s="57"/>
      <c r="P356" s="148">
        <f>O356*H356</f>
        <v>0</v>
      </c>
      <c r="Q356" s="148">
        <v>1E-05</v>
      </c>
      <c r="R356" s="148">
        <f>Q356*H356</f>
        <v>0.0011147000000000002</v>
      </c>
      <c r="S356" s="148">
        <v>0</v>
      </c>
      <c r="T356" s="149">
        <f>S356*H356</f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50" t="s">
        <v>211</v>
      </c>
      <c r="AT356" s="150" t="s">
        <v>139</v>
      </c>
      <c r="AU356" s="150" t="s">
        <v>87</v>
      </c>
      <c r="AY356" s="16" t="s">
        <v>136</v>
      </c>
      <c r="BE356" s="151">
        <f>IF(N356="základní",J356,0)</f>
        <v>0</v>
      </c>
      <c r="BF356" s="151">
        <f>IF(N356="snížená",J356,0)</f>
        <v>0</v>
      </c>
      <c r="BG356" s="151">
        <f>IF(N356="zákl. přenesená",J356,0)</f>
        <v>0</v>
      </c>
      <c r="BH356" s="151">
        <f>IF(N356="sníž. přenesená",J356,0)</f>
        <v>0</v>
      </c>
      <c r="BI356" s="151">
        <f>IF(N356="nulová",J356,0)</f>
        <v>0</v>
      </c>
      <c r="BJ356" s="16" t="s">
        <v>85</v>
      </c>
      <c r="BK356" s="151">
        <f>ROUND(I356*H356,2)</f>
        <v>0</v>
      </c>
      <c r="BL356" s="16" t="s">
        <v>211</v>
      </c>
      <c r="BM356" s="150" t="s">
        <v>743</v>
      </c>
    </row>
    <row r="357" spans="2:51" s="13" customFormat="1" ht="12">
      <c r="B357" s="152"/>
      <c r="D357" s="153" t="s">
        <v>146</v>
      </c>
      <c r="E357" s="154" t="s">
        <v>1</v>
      </c>
      <c r="F357" s="155" t="s">
        <v>744</v>
      </c>
      <c r="H357" s="156">
        <v>111.47</v>
      </c>
      <c r="I357" s="157"/>
      <c r="L357" s="152"/>
      <c r="M357" s="158"/>
      <c r="N357" s="159"/>
      <c r="O357" s="159"/>
      <c r="P357" s="159"/>
      <c r="Q357" s="159"/>
      <c r="R357" s="159"/>
      <c r="S357" s="159"/>
      <c r="T357" s="160"/>
      <c r="AT357" s="154" t="s">
        <v>146</v>
      </c>
      <c r="AU357" s="154" t="s">
        <v>87</v>
      </c>
      <c r="AV357" s="13" t="s">
        <v>87</v>
      </c>
      <c r="AW357" s="13" t="s">
        <v>32</v>
      </c>
      <c r="AX357" s="13" t="s">
        <v>85</v>
      </c>
      <c r="AY357" s="154" t="s">
        <v>136</v>
      </c>
    </row>
    <row r="358" spans="1:65" s="2" customFormat="1" ht="16.5" customHeight="1">
      <c r="A358" s="31"/>
      <c r="B358" s="138"/>
      <c r="C358" s="161" t="s">
        <v>745</v>
      </c>
      <c r="D358" s="161" t="s">
        <v>157</v>
      </c>
      <c r="E358" s="162" t="s">
        <v>746</v>
      </c>
      <c r="F358" s="163" t="s">
        <v>747</v>
      </c>
      <c r="G358" s="164" t="s">
        <v>309</v>
      </c>
      <c r="H358" s="165">
        <v>113.699</v>
      </c>
      <c r="I358" s="166"/>
      <c r="J358" s="167">
        <f>ROUND(I358*H358,2)</f>
        <v>0</v>
      </c>
      <c r="K358" s="163" t="s">
        <v>143</v>
      </c>
      <c r="L358" s="168"/>
      <c r="M358" s="169" t="s">
        <v>1</v>
      </c>
      <c r="N358" s="170" t="s">
        <v>42</v>
      </c>
      <c r="O358" s="57"/>
      <c r="P358" s="148">
        <f>O358*H358</f>
        <v>0</v>
      </c>
      <c r="Q358" s="148">
        <v>0.0003</v>
      </c>
      <c r="R358" s="148">
        <f>Q358*H358</f>
        <v>0.0341097</v>
      </c>
      <c r="S358" s="148">
        <v>0</v>
      </c>
      <c r="T358" s="149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50" t="s">
        <v>277</v>
      </c>
      <c r="AT358" s="150" t="s">
        <v>157</v>
      </c>
      <c r="AU358" s="150" t="s">
        <v>87</v>
      </c>
      <c r="AY358" s="16" t="s">
        <v>136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6" t="s">
        <v>85</v>
      </c>
      <c r="BK358" s="151">
        <f>ROUND(I358*H358,2)</f>
        <v>0</v>
      </c>
      <c r="BL358" s="16" t="s">
        <v>211</v>
      </c>
      <c r="BM358" s="150" t="s">
        <v>748</v>
      </c>
    </row>
    <row r="359" spans="2:51" s="13" customFormat="1" ht="12">
      <c r="B359" s="152"/>
      <c r="D359" s="153" t="s">
        <v>146</v>
      </c>
      <c r="F359" s="155" t="s">
        <v>749</v>
      </c>
      <c r="H359" s="156">
        <v>113.699</v>
      </c>
      <c r="I359" s="157"/>
      <c r="L359" s="152"/>
      <c r="M359" s="158"/>
      <c r="N359" s="159"/>
      <c r="O359" s="159"/>
      <c r="P359" s="159"/>
      <c r="Q359" s="159"/>
      <c r="R359" s="159"/>
      <c r="S359" s="159"/>
      <c r="T359" s="160"/>
      <c r="AT359" s="154" t="s">
        <v>146</v>
      </c>
      <c r="AU359" s="154" t="s">
        <v>87</v>
      </c>
      <c r="AV359" s="13" t="s">
        <v>87</v>
      </c>
      <c r="AW359" s="13" t="s">
        <v>3</v>
      </c>
      <c r="AX359" s="13" t="s">
        <v>85</v>
      </c>
      <c r="AY359" s="154" t="s">
        <v>136</v>
      </c>
    </row>
    <row r="360" spans="1:65" s="2" customFormat="1" ht="24.2" customHeight="1">
      <c r="A360" s="31"/>
      <c r="B360" s="138"/>
      <c r="C360" s="139" t="s">
        <v>750</v>
      </c>
      <c r="D360" s="139" t="s">
        <v>139</v>
      </c>
      <c r="E360" s="140" t="s">
        <v>751</v>
      </c>
      <c r="F360" s="141" t="s">
        <v>752</v>
      </c>
      <c r="G360" s="142" t="s">
        <v>238</v>
      </c>
      <c r="H360" s="143">
        <v>0.666</v>
      </c>
      <c r="I360" s="144"/>
      <c r="J360" s="145">
        <f>ROUND(I360*H360,2)</f>
        <v>0</v>
      </c>
      <c r="K360" s="141" t="s">
        <v>143</v>
      </c>
      <c r="L360" s="32"/>
      <c r="M360" s="146" t="s">
        <v>1</v>
      </c>
      <c r="N360" s="147" t="s">
        <v>42</v>
      </c>
      <c r="O360" s="57"/>
      <c r="P360" s="148">
        <f>O360*H360</f>
        <v>0</v>
      </c>
      <c r="Q360" s="148">
        <v>0</v>
      </c>
      <c r="R360" s="148">
        <f>Q360*H360</f>
        <v>0</v>
      </c>
      <c r="S360" s="148">
        <v>0</v>
      </c>
      <c r="T360" s="149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50" t="s">
        <v>211</v>
      </c>
      <c r="AT360" s="150" t="s">
        <v>139</v>
      </c>
      <c r="AU360" s="150" t="s">
        <v>87</v>
      </c>
      <c r="AY360" s="16" t="s">
        <v>136</v>
      </c>
      <c r="BE360" s="151">
        <f>IF(N360="základní",J360,0)</f>
        <v>0</v>
      </c>
      <c r="BF360" s="151">
        <f>IF(N360="snížená",J360,0)</f>
        <v>0</v>
      </c>
      <c r="BG360" s="151">
        <f>IF(N360="zákl. přenesená",J360,0)</f>
        <v>0</v>
      </c>
      <c r="BH360" s="151">
        <f>IF(N360="sníž. přenesená",J360,0)</f>
        <v>0</v>
      </c>
      <c r="BI360" s="151">
        <f>IF(N360="nulová",J360,0)</f>
        <v>0</v>
      </c>
      <c r="BJ360" s="16" t="s">
        <v>85</v>
      </c>
      <c r="BK360" s="151">
        <f>ROUND(I360*H360,2)</f>
        <v>0</v>
      </c>
      <c r="BL360" s="16" t="s">
        <v>211</v>
      </c>
      <c r="BM360" s="150" t="s">
        <v>753</v>
      </c>
    </row>
    <row r="361" spans="2:63" s="12" customFormat="1" ht="22.9" customHeight="1">
      <c r="B361" s="125"/>
      <c r="D361" s="126" t="s">
        <v>76</v>
      </c>
      <c r="E361" s="136" t="s">
        <v>754</v>
      </c>
      <c r="F361" s="136" t="s">
        <v>755</v>
      </c>
      <c r="I361" s="128"/>
      <c r="J361" s="137">
        <f>BK361</f>
        <v>0</v>
      </c>
      <c r="L361" s="125"/>
      <c r="M361" s="130"/>
      <c r="N361" s="131"/>
      <c r="O361" s="131"/>
      <c r="P361" s="132">
        <f>SUM(P362:P363)</f>
        <v>0</v>
      </c>
      <c r="Q361" s="131"/>
      <c r="R361" s="132">
        <f>SUM(R362:R363)</f>
        <v>0.015201200000000002</v>
      </c>
      <c r="S361" s="131"/>
      <c r="T361" s="133">
        <f>SUM(T362:T363)</f>
        <v>0</v>
      </c>
      <c r="AR361" s="126" t="s">
        <v>87</v>
      </c>
      <c r="AT361" s="134" t="s">
        <v>76</v>
      </c>
      <c r="AU361" s="134" t="s">
        <v>85</v>
      </c>
      <c r="AY361" s="126" t="s">
        <v>136</v>
      </c>
      <c r="BK361" s="135">
        <f>SUM(BK362:BK363)</f>
        <v>0</v>
      </c>
    </row>
    <row r="362" spans="1:65" s="2" customFormat="1" ht="24.2" customHeight="1">
      <c r="A362" s="31"/>
      <c r="B362" s="138"/>
      <c r="C362" s="139" t="s">
        <v>756</v>
      </c>
      <c r="D362" s="139" t="s">
        <v>139</v>
      </c>
      <c r="E362" s="140" t="s">
        <v>757</v>
      </c>
      <c r="F362" s="141" t="s">
        <v>758</v>
      </c>
      <c r="G362" s="142" t="s">
        <v>142</v>
      </c>
      <c r="H362" s="143">
        <v>24.92</v>
      </c>
      <c r="I362" s="144"/>
      <c r="J362" s="145">
        <f>ROUND(I362*H362,2)</f>
        <v>0</v>
      </c>
      <c r="K362" s="141" t="s">
        <v>143</v>
      </c>
      <c r="L362" s="32"/>
      <c r="M362" s="146" t="s">
        <v>1</v>
      </c>
      <c r="N362" s="147" t="s">
        <v>42</v>
      </c>
      <c r="O362" s="57"/>
      <c r="P362" s="148">
        <f>O362*H362</f>
        <v>0</v>
      </c>
      <c r="Q362" s="148">
        <v>0.0002</v>
      </c>
      <c r="R362" s="148">
        <f>Q362*H362</f>
        <v>0.004984000000000001</v>
      </c>
      <c r="S362" s="148">
        <v>0</v>
      </c>
      <c r="T362" s="149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50" t="s">
        <v>211</v>
      </c>
      <c r="AT362" s="150" t="s">
        <v>139</v>
      </c>
      <c r="AU362" s="150" t="s">
        <v>87</v>
      </c>
      <c r="AY362" s="16" t="s">
        <v>136</v>
      </c>
      <c r="BE362" s="151">
        <f>IF(N362="základní",J362,0)</f>
        <v>0</v>
      </c>
      <c r="BF362" s="151">
        <f>IF(N362="snížená",J362,0)</f>
        <v>0</v>
      </c>
      <c r="BG362" s="151">
        <f>IF(N362="zákl. přenesená",J362,0)</f>
        <v>0</v>
      </c>
      <c r="BH362" s="151">
        <f>IF(N362="sníž. přenesená",J362,0)</f>
        <v>0</v>
      </c>
      <c r="BI362" s="151">
        <f>IF(N362="nulová",J362,0)</f>
        <v>0</v>
      </c>
      <c r="BJ362" s="16" t="s">
        <v>85</v>
      </c>
      <c r="BK362" s="151">
        <f>ROUND(I362*H362,2)</f>
        <v>0</v>
      </c>
      <c r="BL362" s="16" t="s">
        <v>211</v>
      </c>
      <c r="BM362" s="150" t="s">
        <v>759</v>
      </c>
    </row>
    <row r="363" spans="1:65" s="2" customFormat="1" ht="24.2" customHeight="1">
      <c r="A363" s="31"/>
      <c r="B363" s="138"/>
      <c r="C363" s="139" t="s">
        <v>760</v>
      </c>
      <c r="D363" s="139" t="s">
        <v>139</v>
      </c>
      <c r="E363" s="140" t="s">
        <v>761</v>
      </c>
      <c r="F363" s="141" t="s">
        <v>762</v>
      </c>
      <c r="G363" s="142" t="s">
        <v>142</v>
      </c>
      <c r="H363" s="143">
        <v>24.92</v>
      </c>
      <c r="I363" s="144"/>
      <c r="J363" s="145">
        <f>ROUND(I363*H363,2)</f>
        <v>0</v>
      </c>
      <c r="K363" s="141" t="s">
        <v>143</v>
      </c>
      <c r="L363" s="32"/>
      <c r="M363" s="146" t="s">
        <v>1</v>
      </c>
      <c r="N363" s="147" t="s">
        <v>42</v>
      </c>
      <c r="O363" s="57"/>
      <c r="P363" s="148">
        <f>O363*H363</f>
        <v>0</v>
      </c>
      <c r="Q363" s="148">
        <v>0.00041</v>
      </c>
      <c r="R363" s="148">
        <f>Q363*H363</f>
        <v>0.010217200000000001</v>
      </c>
      <c r="S363" s="148">
        <v>0</v>
      </c>
      <c r="T363" s="149">
        <f>S363*H363</f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50" t="s">
        <v>211</v>
      </c>
      <c r="AT363" s="150" t="s">
        <v>139</v>
      </c>
      <c r="AU363" s="150" t="s">
        <v>87</v>
      </c>
      <c r="AY363" s="16" t="s">
        <v>136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6" t="s">
        <v>85</v>
      </c>
      <c r="BK363" s="151">
        <f>ROUND(I363*H363,2)</f>
        <v>0</v>
      </c>
      <c r="BL363" s="16" t="s">
        <v>211</v>
      </c>
      <c r="BM363" s="150" t="s">
        <v>763</v>
      </c>
    </row>
    <row r="364" spans="2:63" s="12" customFormat="1" ht="22.9" customHeight="1">
      <c r="B364" s="125"/>
      <c r="D364" s="126" t="s">
        <v>76</v>
      </c>
      <c r="E364" s="136" t="s">
        <v>764</v>
      </c>
      <c r="F364" s="136" t="s">
        <v>765</v>
      </c>
      <c r="I364" s="128"/>
      <c r="J364" s="137">
        <f>BK364</f>
        <v>0</v>
      </c>
      <c r="L364" s="125"/>
      <c r="M364" s="130"/>
      <c r="N364" s="131"/>
      <c r="O364" s="131"/>
      <c r="P364" s="132">
        <f>SUM(P365:P369)</f>
        <v>0</v>
      </c>
      <c r="Q364" s="131"/>
      <c r="R364" s="132">
        <f>SUM(R365:R369)</f>
        <v>0.043877559999999996</v>
      </c>
      <c r="S364" s="131"/>
      <c r="T364" s="133">
        <f>SUM(T365:T369)</f>
        <v>0</v>
      </c>
      <c r="AR364" s="126" t="s">
        <v>87</v>
      </c>
      <c r="AT364" s="134" t="s">
        <v>76</v>
      </c>
      <c r="AU364" s="134" t="s">
        <v>85</v>
      </c>
      <c r="AY364" s="126" t="s">
        <v>136</v>
      </c>
      <c r="BK364" s="135">
        <f>SUM(BK365:BK369)</f>
        <v>0</v>
      </c>
    </row>
    <row r="365" spans="1:65" s="2" customFormat="1" ht="24.2" customHeight="1">
      <c r="A365" s="31"/>
      <c r="B365" s="138"/>
      <c r="C365" s="139" t="s">
        <v>766</v>
      </c>
      <c r="D365" s="139" t="s">
        <v>139</v>
      </c>
      <c r="E365" s="140" t="s">
        <v>767</v>
      </c>
      <c r="F365" s="141" t="s">
        <v>768</v>
      </c>
      <c r="G365" s="142" t="s">
        <v>142</v>
      </c>
      <c r="H365" s="143">
        <v>95.386</v>
      </c>
      <c r="I365" s="144"/>
      <c r="J365" s="145">
        <f>ROUND(I365*H365,2)</f>
        <v>0</v>
      </c>
      <c r="K365" s="141" t="s">
        <v>143</v>
      </c>
      <c r="L365" s="32"/>
      <c r="M365" s="146" t="s">
        <v>1</v>
      </c>
      <c r="N365" s="147" t="s">
        <v>42</v>
      </c>
      <c r="O365" s="57"/>
      <c r="P365" s="148">
        <f>O365*H365</f>
        <v>0</v>
      </c>
      <c r="Q365" s="148">
        <v>0.0002</v>
      </c>
      <c r="R365" s="148">
        <f>Q365*H365</f>
        <v>0.0190772</v>
      </c>
      <c r="S365" s="148">
        <v>0</v>
      </c>
      <c r="T365" s="149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50" t="s">
        <v>211</v>
      </c>
      <c r="AT365" s="150" t="s">
        <v>139</v>
      </c>
      <c r="AU365" s="150" t="s">
        <v>87</v>
      </c>
      <c r="AY365" s="16" t="s">
        <v>136</v>
      </c>
      <c r="BE365" s="151">
        <f>IF(N365="základní",J365,0)</f>
        <v>0</v>
      </c>
      <c r="BF365" s="151">
        <f>IF(N365="snížená",J365,0)</f>
        <v>0</v>
      </c>
      <c r="BG365" s="151">
        <f>IF(N365="zákl. přenesená",J365,0)</f>
        <v>0</v>
      </c>
      <c r="BH365" s="151">
        <f>IF(N365="sníž. přenesená",J365,0)</f>
        <v>0</v>
      </c>
      <c r="BI365" s="151">
        <f>IF(N365="nulová",J365,0)</f>
        <v>0</v>
      </c>
      <c r="BJ365" s="16" t="s">
        <v>85</v>
      </c>
      <c r="BK365" s="151">
        <f>ROUND(I365*H365,2)</f>
        <v>0</v>
      </c>
      <c r="BL365" s="16" t="s">
        <v>211</v>
      </c>
      <c r="BM365" s="150" t="s">
        <v>769</v>
      </c>
    </row>
    <row r="366" spans="2:51" s="13" customFormat="1" ht="12">
      <c r="B366" s="152"/>
      <c r="D366" s="153" t="s">
        <v>146</v>
      </c>
      <c r="E366" s="154" t="s">
        <v>1</v>
      </c>
      <c r="F366" s="155" t="s">
        <v>770</v>
      </c>
      <c r="H366" s="156">
        <v>58.812</v>
      </c>
      <c r="I366" s="157"/>
      <c r="L366" s="152"/>
      <c r="M366" s="158"/>
      <c r="N366" s="159"/>
      <c r="O366" s="159"/>
      <c r="P366" s="159"/>
      <c r="Q366" s="159"/>
      <c r="R366" s="159"/>
      <c r="S366" s="159"/>
      <c r="T366" s="160"/>
      <c r="AT366" s="154" t="s">
        <v>146</v>
      </c>
      <c r="AU366" s="154" t="s">
        <v>87</v>
      </c>
      <c r="AV366" s="13" t="s">
        <v>87</v>
      </c>
      <c r="AW366" s="13" t="s">
        <v>32</v>
      </c>
      <c r="AX366" s="13" t="s">
        <v>77</v>
      </c>
      <c r="AY366" s="154" t="s">
        <v>136</v>
      </c>
    </row>
    <row r="367" spans="2:51" s="13" customFormat="1" ht="12">
      <c r="B367" s="152"/>
      <c r="D367" s="153" t="s">
        <v>146</v>
      </c>
      <c r="E367" s="154" t="s">
        <v>1</v>
      </c>
      <c r="F367" s="155" t="s">
        <v>447</v>
      </c>
      <c r="H367" s="156">
        <v>36.574</v>
      </c>
      <c r="I367" s="157"/>
      <c r="L367" s="152"/>
      <c r="M367" s="158"/>
      <c r="N367" s="159"/>
      <c r="O367" s="159"/>
      <c r="P367" s="159"/>
      <c r="Q367" s="159"/>
      <c r="R367" s="159"/>
      <c r="S367" s="159"/>
      <c r="T367" s="160"/>
      <c r="AT367" s="154" t="s">
        <v>146</v>
      </c>
      <c r="AU367" s="154" t="s">
        <v>87</v>
      </c>
      <c r="AV367" s="13" t="s">
        <v>87</v>
      </c>
      <c r="AW367" s="13" t="s">
        <v>32</v>
      </c>
      <c r="AX367" s="13" t="s">
        <v>77</v>
      </c>
      <c r="AY367" s="154" t="s">
        <v>136</v>
      </c>
    </row>
    <row r="368" spans="2:51" s="14" customFormat="1" ht="12">
      <c r="B368" s="175"/>
      <c r="D368" s="153" t="s">
        <v>146</v>
      </c>
      <c r="E368" s="176" t="s">
        <v>1</v>
      </c>
      <c r="F368" s="177" t="s">
        <v>287</v>
      </c>
      <c r="H368" s="178">
        <v>95.386</v>
      </c>
      <c r="I368" s="179"/>
      <c r="L368" s="175"/>
      <c r="M368" s="180"/>
      <c r="N368" s="181"/>
      <c r="O368" s="181"/>
      <c r="P368" s="181"/>
      <c r="Q368" s="181"/>
      <c r="R368" s="181"/>
      <c r="S368" s="181"/>
      <c r="T368" s="182"/>
      <c r="AT368" s="176" t="s">
        <v>146</v>
      </c>
      <c r="AU368" s="176" t="s">
        <v>87</v>
      </c>
      <c r="AV368" s="14" t="s">
        <v>144</v>
      </c>
      <c r="AW368" s="14" t="s">
        <v>32</v>
      </c>
      <c r="AX368" s="14" t="s">
        <v>85</v>
      </c>
      <c r="AY368" s="176" t="s">
        <v>136</v>
      </c>
    </row>
    <row r="369" spans="1:65" s="2" customFormat="1" ht="33" customHeight="1">
      <c r="A369" s="31"/>
      <c r="B369" s="138"/>
      <c r="C369" s="139" t="s">
        <v>771</v>
      </c>
      <c r="D369" s="139" t="s">
        <v>139</v>
      </c>
      <c r="E369" s="140" t="s">
        <v>772</v>
      </c>
      <c r="F369" s="141" t="s">
        <v>773</v>
      </c>
      <c r="G369" s="142" t="s">
        <v>142</v>
      </c>
      <c r="H369" s="143">
        <v>95.386</v>
      </c>
      <c r="I369" s="144"/>
      <c r="J369" s="145">
        <f>ROUND(I369*H369,2)</f>
        <v>0</v>
      </c>
      <c r="K369" s="141" t="s">
        <v>143</v>
      </c>
      <c r="L369" s="32"/>
      <c r="M369" s="146" t="s">
        <v>1</v>
      </c>
      <c r="N369" s="147" t="s">
        <v>42</v>
      </c>
      <c r="O369" s="57"/>
      <c r="P369" s="148">
        <f>O369*H369</f>
        <v>0</v>
      </c>
      <c r="Q369" s="148">
        <v>0.00026</v>
      </c>
      <c r="R369" s="148">
        <f>Q369*H369</f>
        <v>0.024800359999999997</v>
      </c>
      <c r="S369" s="148">
        <v>0</v>
      </c>
      <c r="T369" s="149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50" t="s">
        <v>211</v>
      </c>
      <c r="AT369" s="150" t="s">
        <v>139</v>
      </c>
      <c r="AU369" s="150" t="s">
        <v>87</v>
      </c>
      <c r="AY369" s="16" t="s">
        <v>136</v>
      </c>
      <c r="BE369" s="151">
        <f>IF(N369="základní",J369,0)</f>
        <v>0</v>
      </c>
      <c r="BF369" s="151">
        <f>IF(N369="snížená",J369,0)</f>
        <v>0</v>
      </c>
      <c r="BG369" s="151">
        <f>IF(N369="zákl. přenesená",J369,0)</f>
        <v>0</v>
      </c>
      <c r="BH369" s="151">
        <f>IF(N369="sníž. přenesená",J369,0)</f>
        <v>0</v>
      </c>
      <c r="BI369" s="151">
        <f>IF(N369="nulová",J369,0)</f>
        <v>0</v>
      </c>
      <c r="BJ369" s="16" t="s">
        <v>85</v>
      </c>
      <c r="BK369" s="151">
        <f>ROUND(I369*H369,2)</f>
        <v>0</v>
      </c>
      <c r="BL369" s="16" t="s">
        <v>211</v>
      </c>
      <c r="BM369" s="150" t="s">
        <v>774</v>
      </c>
    </row>
    <row r="370" spans="2:63" s="12" customFormat="1" ht="25.9" customHeight="1">
      <c r="B370" s="125"/>
      <c r="D370" s="126" t="s">
        <v>76</v>
      </c>
      <c r="E370" s="127" t="s">
        <v>775</v>
      </c>
      <c r="F370" s="127" t="s">
        <v>776</v>
      </c>
      <c r="I370" s="128"/>
      <c r="J370" s="129">
        <f>BK370</f>
        <v>0</v>
      </c>
      <c r="L370" s="125"/>
      <c r="M370" s="130"/>
      <c r="N370" s="131"/>
      <c r="O370" s="131"/>
      <c r="P370" s="132">
        <f>P371+P373+P377+P382+P384</f>
        <v>0</v>
      </c>
      <c r="Q370" s="131"/>
      <c r="R370" s="132">
        <f>R371+R373+R377+R382+R384</f>
        <v>0</v>
      </c>
      <c r="S370" s="131"/>
      <c r="T370" s="133">
        <f>T371+T373+T377+T382+T384</f>
        <v>0</v>
      </c>
      <c r="AR370" s="126" t="s">
        <v>164</v>
      </c>
      <c r="AT370" s="134" t="s">
        <v>76</v>
      </c>
      <c r="AU370" s="134" t="s">
        <v>77</v>
      </c>
      <c r="AY370" s="126" t="s">
        <v>136</v>
      </c>
      <c r="BK370" s="135">
        <f>BK371+BK373+BK377+BK382+BK384</f>
        <v>0</v>
      </c>
    </row>
    <row r="371" spans="2:63" s="12" customFormat="1" ht="22.9" customHeight="1">
      <c r="B371" s="125"/>
      <c r="D371" s="126" t="s">
        <v>76</v>
      </c>
      <c r="E371" s="136" t="s">
        <v>777</v>
      </c>
      <c r="F371" s="136" t="s">
        <v>778</v>
      </c>
      <c r="I371" s="128"/>
      <c r="J371" s="137">
        <f>BK371</f>
        <v>0</v>
      </c>
      <c r="L371" s="125"/>
      <c r="M371" s="130"/>
      <c r="N371" s="131"/>
      <c r="O371" s="131"/>
      <c r="P371" s="132">
        <f>P372</f>
        <v>0</v>
      </c>
      <c r="Q371" s="131"/>
      <c r="R371" s="132">
        <f>R372</f>
        <v>0</v>
      </c>
      <c r="S371" s="131"/>
      <c r="T371" s="133">
        <f>T372</f>
        <v>0</v>
      </c>
      <c r="AR371" s="126" t="s">
        <v>164</v>
      </c>
      <c r="AT371" s="134" t="s">
        <v>76</v>
      </c>
      <c r="AU371" s="134" t="s">
        <v>85</v>
      </c>
      <c r="AY371" s="126" t="s">
        <v>136</v>
      </c>
      <c r="BK371" s="135">
        <f>BK372</f>
        <v>0</v>
      </c>
    </row>
    <row r="372" spans="1:65" s="2" customFormat="1" ht="16.5" customHeight="1">
      <c r="A372" s="31"/>
      <c r="B372" s="138"/>
      <c r="C372" s="139" t="s">
        <v>779</v>
      </c>
      <c r="D372" s="139" t="s">
        <v>139</v>
      </c>
      <c r="E372" s="140" t="s">
        <v>780</v>
      </c>
      <c r="F372" s="141" t="s">
        <v>778</v>
      </c>
      <c r="G372" s="142" t="s">
        <v>333</v>
      </c>
      <c r="H372" s="143">
        <v>1</v>
      </c>
      <c r="I372" s="144"/>
      <c r="J372" s="145">
        <f>ROUND(I372*H372,2)</f>
        <v>0</v>
      </c>
      <c r="K372" s="141" t="s">
        <v>143</v>
      </c>
      <c r="L372" s="32"/>
      <c r="M372" s="146" t="s">
        <v>1</v>
      </c>
      <c r="N372" s="147" t="s">
        <v>42</v>
      </c>
      <c r="O372" s="57"/>
      <c r="P372" s="148">
        <f>O372*H372</f>
        <v>0</v>
      </c>
      <c r="Q372" s="148">
        <v>0</v>
      </c>
      <c r="R372" s="148">
        <f>Q372*H372</f>
        <v>0</v>
      </c>
      <c r="S372" s="148">
        <v>0</v>
      </c>
      <c r="T372" s="149">
        <f>S372*H372</f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50" t="s">
        <v>781</v>
      </c>
      <c r="AT372" s="150" t="s">
        <v>139</v>
      </c>
      <c r="AU372" s="150" t="s">
        <v>87</v>
      </c>
      <c r="AY372" s="16" t="s">
        <v>136</v>
      </c>
      <c r="BE372" s="151">
        <f>IF(N372="základní",J372,0)</f>
        <v>0</v>
      </c>
      <c r="BF372" s="151">
        <f>IF(N372="snížená",J372,0)</f>
        <v>0</v>
      </c>
      <c r="BG372" s="151">
        <f>IF(N372="zákl. přenesená",J372,0)</f>
        <v>0</v>
      </c>
      <c r="BH372" s="151">
        <f>IF(N372="sníž. přenesená",J372,0)</f>
        <v>0</v>
      </c>
      <c r="BI372" s="151">
        <f>IF(N372="nulová",J372,0)</f>
        <v>0</v>
      </c>
      <c r="BJ372" s="16" t="s">
        <v>85</v>
      </c>
      <c r="BK372" s="151">
        <f>ROUND(I372*H372,2)</f>
        <v>0</v>
      </c>
      <c r="BL372" s="16" t="s">
        <v>781</v>
      </c>
      <c r="BM372" s="150" t="s">
        <v>782</v>
      </c>
    </row>
    <row r="373" spans="2:63" s="12" customFormat="1" ht="22.9" customHeight="1">
      <c r="B373" s="125"/>
      <c r="D373" s="126" t="s">
        <v>76</v>
      </c>
      <c r="E373" s="136" t="s">
        <v>783</v>
      </c>
      <c r="F373" s="136" t="s">
        <v>784</v>
      </c>
      <c r="I373" s="128"/>
      <c r="J373" s="137">
        <f>BK373</f>
        <v>0</v>
      </c>
      <c r="L373" s="125"/>
      <c r="M373" s="130"/>
      <c r="N373" s="131"/>
      <c r="O373" s="131"/>
      <c r="P373" s="132">
        <f>SUM(P374:P376)</f>
        <v>0</v>
      </c>
      <c r="Q373" s="131"/>
      <c r="R373" s="132">
        <f>SUM(R374:R376)</f>
        <v>0</v>
      </c>
      <c r="S373" s="131"/>
      <c r="T373" s="133">
        <f>SUM(T374:T376)</f>
        <v>0</v>
      </c>
      <c r="AR373" s="126" t="s">
        <v>164</v>
      </c>
      <c r="AT373" s="134" t="s">
        <v>76</v>
      </c>
      <c r="AU373" s="134" t="s">
        <v>85</v>
      </c>
      <c r="AY373" s="126" t="s">
        <v>136</v>
      </c>
      <c r="BK373" s="135">
        <f>SUM(BK374:BK376)</f>
        <v>0</v>
      </c>
    </row>
    <row r="374" spans="1:65" s="2" customFormat="1" ht="16.5" customHeight="1">
      <c r="A374" s="31"/>
      <c r="B374" s="138"/>
      <c r="C374" s="139" t="s">
        <v>785</v>
      </c>
      <c r="D374" s="139" t="s">
        <v>139</v>
      </c>
      <c r="E374" s="140" t="s">
        <v>786</v>
      </c>
      <c r="F374" s="141" t="s">
        <v>784</v>
      </c>
      <c r="G374" s="142" t="s">
        <v>333</v>
      </c>
      <c r="H374" s="143">
        <v>1</v>
      </c>
      <c r="I374" s="144"/>
      <c r="J374" s="145">
        <f>ROUND(I374*H374,2)</f>
        <v>0</v>
      </c>
      <c r="K374" s="141" t="s">
        <v>143</v>
      </c>
      <c r="L374" s="32"/>
      <c r="M374" s="146" t="s">
        <v>1</v>
      </c>
      <c r="N374" s="147" t="s">
        <v>42</v>
      </c>
      <c r="O374" s="57"/>
      <c r="P374" s="148">
        <f>O374*H374</f>
        <v>0</v>
      </c>
      <c r="Q374" s="148">
        <v>0</v>
      </c>
      <c r="R374" s="148">
        <f>Q374*H374</f>
        <v>0</v>
      </c>
      <c r="S374" s="148">
        <v>0</v>
      </c>
      <c r="T374" s="149">
        <f>S374*H374</f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50" t="s">
        <v>781</v>
      </c>
      <c r="AT374" s="150" t="s">
        <v>139</v>
      </c>
      <c r="AU374" s="150" t="s">
        <v>87</v>
      </c>
      <c r="AY374" s="16" t="s">
        <v>136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6" t="s">
        <v>85</v>
      </c>
      <c r="BK374" s="151">
        <f>ROUND(I374*H374,2)</f>
        <v>0</v>
      </c>
      <c r="BL374" s="16" t="s">
        <v>781</v>
      </c>
      <c r="BM374" s="150" t="s">
        <v>787</v>
      </c>
    </row>
    <row r="375" spans="1:47" s="2" customFormat="1" ht="29.25">
      <c r="A375" s="31"/>
      <c r="B375" s="32"/>
      <c r="C375" s="31"/>
      <c r="D375" s="153" t="s">
        <v>162</v>
      </c>
      <c r="E375" s="31"/>
      <c r="F375" s="171" t="s">
        <v>788</v>
      </c>
      <c r="G375" s="31"/>
      <c r="H375" s="31"/>
      <c r="I375" s="172"/>
      <c r="J375" s="31"/>
      <c r="K375" s="31"/>
      <c r="L375" s="32"/>
      <c r="M375" s="173"/>
      <c r="N375" s="174"/>
      <c r="O375" s="57"/>
      <c r="P375" s="57"/>
      <c r="Q375" s="57"/>
      <c r="R375" s="57"/>
      <c r="S375" s="57"/>
      <c r="T375" s="58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T375" s="16" t="s">
        <v>162</v>
      </c>
      <c r="AU375" s="16" t="s">
        <v>87</v>
      </c>
    </row>
    <row r="376" spans="1:65" s="2" customFormat="1" ht="16.5" customHeight="1">
      <c r="A376" s="31"/>
      <c r="B376" s="138"/>
      <c r="C376" s="139" t="s">
        <v>789</v>
      </c>
      <c r="D376" s="139" t="s">
        <v>139</v>
      </c>
      <c r="E376" s="140" t="s">
        <v>790</v>
      </c>
      <c r="F376" s="141" t="s">
        <v>791</v>
      </c>
      <c r="G376" s="142" t="s">
        <v>333</v>
      </c>
      <c r="H376" s="143">
        <v>1</v>
      </c>
      <c r="I376" s="144"/>
      <c r="J376" s="145">
        <f>ROUND(I376*H376,2)</f>
        <v>0</v>
      </c>
      <c r="K376" s="141" t="s">
        <v>143</v>
      </c>
      <c r="L376" s="32"/>
      <c r="M376" s="146" t="s">
        <v>1</v>
      </c>
      <c r="N376" s="147" t="s">
        <v>42</v>
      </c>
      <c r="O376" s="57"/>
      <c r="P376" s="148">
        <f>O376*H376</f>
        <v>0</v>
      </c>
      <c r="Q376" s="148">
        <v>0</v>
      </c>
      <c r="R376" s="148">
        <f>Q376*H376</f>
        <v>0</v>
      </c>
      <c r="S376" s="148">
        <v>0</v>
      </c>
      <c r="T376" s="149">
        <f>S376*H376</f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50" t="s">
        <v>781</v>
      </c>
      <c r="AT376" s="150" t="s">
        <v>139</v>
      </c>
      <c r="AU376" s="150" t="s">
        <v>87</v>
      </c>
      <c r="AY376" s="16" t="s">
        <v>136</v>
      </c>
      <c r="BE376" s="151">
        <f>IF(N376="základní",J376,0)</f>
        <v>0</v>
      </c>
      <c r="BF376" s="151">
        <f>IF(N376="snížená",J376,0)</f>
        <v>0</v>
      </c>
      <c r="BG376" s="151">
        <f>IF(N376="zákl. přenesená",J376,0)</f>
        <v>0</v>
      </c>
      <c r="BH376" s="151">
        <f>IF(N376="sníž. přenesená",J376,0)</f>
        <v>0</v>
      </c>
      <c r="BI376" s="151">
        <f>IF(N376="nulová",J376,0)</f>
        <v>0</v>
      </c>
      <c r="BJ376" s="16" t="s">
        <v>85</v>
      </c>
      <c r="BK376" s="151">
        <f>ROUND(I376*H376,2)</f>
        <v>0</v>
      </c>
      <c r="BL376" s="16" t="s">
        <v>781</v>
      </c>
      <c r="BM376" s="150" t="s">
        <v>792</v>
      </c>
    </row>
    <row r="377" spans="2:63" s="12" customFormat="1" ht="22.9" customHeight="1">
      <c r="B377" s="125"/>
      <c r="D377" s="126" t="s">
        <v>76</v>
      </c>
      <c r="E377" s="136" t="s">
        <v>793</v>
      </c>
      <c r="F377" s="136" t="s">
        <v>794</v>
      </c>
      <c r="I377" s="128"/>
      <c r="J377" s="137">
        <f>BK377</f>
        <v>0</v>
      </c>
      <c r="L377" s="125"/>
      <c r="M377" s="130"/>
      <c r="N377" s="131"/>
      <c r="O377" s="131"/>
      <c r="P377" s="132">
        <f>SUM(P378:P381)</f>
        <v>0</v>
      </c>
      <c r="Q377" s="131"/>
      <c r="R377" s="132">
        <f>SUM(R378:R381)</f>
        <v>0</v>
      </c>
      <c r="S377" s="131"/>
      <c r="T377" s="133">
        <f>SUM(T378:T381)</f>
        <v>0</v>
      </c>
      <c r="AR377" s="126" t="s">
        <v>164</v>
      </c>
      <c r="AT377" s="134" t="s">
        <v>76</v>
      </c>
      <c r="AU377" s="134" t="s">
        <v>85</v>
      </c>
      <c r="AY377" s="126" t="s">
        <v>136</v>
      </c>
      <c r="BK377" s="135">
        <f>SUM(BK378:BK381)</f>
        <v>0</v>
      </c>
    </row>
    <row r="378" spans="1:65" s="2" customFormat="1" ht="16.5" customHeight="1">
      <c r="A378" s="31"/>
      <c r="B378" s="138"/>
      <c r="C378" s="139" t="s">
        <v>795</v>
      </c>
      <c r="D378" s="139" t="s">
        <v>139</v>
      </c>
      <c r="E378" s="140" t="s">
        <v>796</v>
      </c>
      <c r="F378" s="141" t="s">
        <v>797</v>
      </c>
      <c r="G378" s="142" t="s">
        <v>333</v>
      </c>
      <c r="H378" s="143">
        <v>1</v>
      </c>
      <c r="I378" s="144"/>
      <c r="J378" s="145">
        <f>ROUND(I378*H378,2)</f>
        <v>0</v>
      </c>
      <c r="K378" s="141" t="s">
        <v>143</v>
      </c>
      <c r="L378" s="32"/>
      <c r="M378" s="146" t="s">
        <v>1</v>
      </c>
      <c r="N378" s="147" t="s">
        <v>42</v>
      </c>
      <c r="O378" s="57"/>
      <c r="P378" s="148">
        <f>O378*H378</f>
        <v>0</v>
      </c>
      <c r="Q378" s="148">
        <v>0</v>
      </c>
      <c r="R378" s="148">
        <f>Q378*H378</f>
        <v>0</v>
      </c>
      <c r="S378" s="148">
        <v>0</v>
      </c>
      <c r="T378" s="149">
        <f>S378*H378</f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50" t="s">
        <v>781</v>
      </c>
      <c r="AT378" s="150" t="s">
        <v>139</v>
      </c>
      <c r="AU378" s="150" t="s">
        <v>87</v>
      </c>
      <c r="AY378" s="16" t="s">
        <v>136</v>
      </c>
      <c r="BE378" s="151">
        <f>IF(N378="základní",J378,0)</f>
        <v>0</v>
      </c>
      <c r="BF378" s="151">
        <f>IF(N378="snížená",J378,0)</f>
        <v>0</v>
      </c>
      <c r="BG378" s="151">
        <f>IF(N378="zákl. přenesená",J378,0)</f>
        <v>0</v>
      </c>
      <c r="BH378" s="151">
        <f>IF(N378="sníž. přenesená",J378,0)</f>
        <v>0</v>
      </c>
      <c r="BI378" s="151">
        <f>IF(N378="nulová",J378,0)</f>
        <v>0</v>
      </c>
      <c r="BJ378" s="16" t="s">
        <v>85</v>
      </c>
      <c r="BK378" s="151">
        <f>ROUND(I378*H378,2)</f>
        <v>0</v>
      </c>
      <c r="BL378" s="16" t="s">
        <v>781</v>
      </c>
      <c r="BM378" s="150" t="s">
        <v>798</v>
      </c>
    </row>
    <row r="379" spans="1:65" s="2" customFormat="1" ht="16.5" customHeight="1">
      <c r="A379" s="31"/>
      <c r="B379" s="138"/>
      <c r="C379" s="139" t="s">
        <v>799</v>
      </c>
      <c r="D379" s="139" t="s">
        <v>139</v>
      </c>
      <c r="E379" s="140" t="s">
        <v>800</v>
      </c>
      <c r="F379" s="141" t="s">
        <v>801</v>
      </c>
      <c r="G379" s="142" t="s">
        <v>333</v>
      </c>
      <c r="H379" s="143">
        <v>1</v>
      </c>
      <c r="I379" s="144"/>
      <c r="J379" s="145">
        <f>ROUND(I379*H379,2)</f>
        <v>0</v>
      </c>
      <c r="K379" s="141" t="s">
        <v>143</v>
      </c>
      <c r="L379" s="32"/>
      <c r="M379" s="146" t="s">
        <v>1</v>
      </c>
      <c r="N379" s="147" t="s">
        <v>42</v>
      </c>
      <c r="O379" s="57"/>
      <c r="P379" s="148">
        <f>O379*H379</f>
        <v>0</v>
      </c>
      <c r="Q379" s="148">
        <v>0</v>
      </c>
      <c r="R379" s="148">
        <f>Q379*H379</f>
        <v>0</v>
      </c>
      <c r="S379" s="148">
        <v>0</v>
      </c>
      <c r="T379" s="149">
        <f>S379*H379</f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50" t="s">
        <v>781</v>
      </c>
      <c r="AT379" s="150" t="s">
        <v>139</v>
      </c>
      <c r="AU379" s="150" t="s">
        <v>87</v>
      </c>
      <c r="AY379" s="16" t="s">
        <v>136</v>
      </c>
      <c r="BE379" s="151">
        <f>IF(N379="základní",J379,0)</f>
        <v>0</v>
      </c>
      <c r="BF379" s="151">
        <f>IF(N379="snížená",J379,0)</f>
        <v>0</v>
      </c>
      <c r="BG379" s="151">
        <f>IF(N379="zákl. přenesená",J379,0)</f>
        <v>0</v>
      </c>
      <c r="BH379" s="151">
        <f>IF(N379="sníž. přenesená",J379,0)</f>
        <v>0</v>
      </c>
      <c r="BI379" s="151">
        <f>IF(N379="nulová",J379,0)</f>
        <v>0</v>
      </c>
      <c r="BJ379" s="16" t="s">
        <v>85</v>
      </c>
      <c r="BK379" s="151">
        <f>ROUND(I379*H379,2)</f>
        <v>0</v>
      </c>
      <c r="BL379" s="16" t="s">
        <v>781</v>
      </c>
      <c r="BM379" s="150" t="s">
        <v>802</v>
      </c>
    </row>
    <row r="380" spans="1:65" s="2" customFormat="1" ht="16.5" customHeight="1">
      <c r="A380" s="31"/>
      <c r="B380" s="138"/>
      <c r="C380" s="139" t="s">
        <v>803</v>
      </c>
      <c r="D380" s="139" t="s">
        <v>139</v>
      </c>
      <c r="E380" s="140" t="s">
        <v>804</v>
      </c>
      <c r="F380" s="141" t="s">
        <v>805</v>
      </c>
      <c r="G380" s="142" t="s">
        <v>333</v>
      </c>
      <c r="H380" s="143">
        <v>1</v>
      </c>
      <c r="I380" s="144"/>
      <c r="J380" s="145">
        <f>ROUND(I380*H380,2)</f>
        <v>0</v>
      </c>
      <c r="K380" s="141" t="s">
        <v>143</v>
      </c>
      <c r="L380" s="32"/>
      <c r="M380" s="146" t="s">
        <v>1</v>
      </c>
      <c r="N380" s="147" t="s">
        <v>42</v>
      </c>
      <c r="O380" s="57"/>
      <c r="P380" s="148">
        <f>O380*H380</f>
        <v>0</v>
      </c>
      <c r="Q380" s="148">
        <v>0</v>
      </c>
      <c r="R380" s="148">
        <f>Q380*H380</f>
        <v>0</v>
      </c>
      <c r="S380" s="148">
        <v>0</v>
      </c>
      <c r="T380" s="149">
        <f>S380*H380</f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50" t="s">
        <v>781</v>
      </c>
      <c r="AT380" s="150" t="s">
        <v>139</v>
      </c>
      <c r="AU380" s="150" t="s">
        <v>87</v>
      </c>
      <c r="AY380" s="16" t="s">
        <v>136</v>
      </c>
      <c r="BE380" s="151">
        <f>IF(N380="základní",J380,0)</f>
        <v>0</v>
      </c>
      <c r="BF380" s="151">
        <f>IF(N380="snížená",J380,0)</f>
        <v>0</v>
      </c>
      <c r="BG380" s="151">
        <f>IF(N380="zákl. přenesená",J380,0)</f>
        <v>0</v>
      </c>
      <c r="BH380" s="151">
        <f>IF(N380="sníž. přenesená",J380,0)</f>
        <v>0</v>
      </c>
      <c r="BI380" s="151">
        <f>IF(N380="nulová",J380,0)</f>
        <v>0</v>
      </c>
      <c r="BJ380" s="16" t="s">
        <v>85</v>
      </c>
      <c r="BK380" s="151">
        <f>ROUND(I380*H380,2)</f>
        <v>0</v>
      </c>
      <c r="BL380" s="16" t="s">
        <v>781</v>
      </c>
      <c r="BM380" s="150" t="s">
        <v>806</v>
      </c>
    </row>
    <row r="381" spans="1:47" s="2" customFormat="1" ht="19.5">
      <c r="A381" s="31"/>
      <c r="B381" s="32"/>
      <c r="C381" s="31"/>
      <c r="D381" s="153" t="s">
        <v>162</v>
      </c>
      <c r="E381" s="31"/>
      <c r="F381" s="171" t="s">
        <v>807</v>
      </c>
      <c r="G381" s="31"/>
      <c r="H381" s="31"/>
      <c r="I381" s="172"/>
      <c r="J381" s="31"/>
      <c r="K381" s="31"/>
      <c r="L381" s="32"/>
      <c r="M381" s="173"/>
      <c r="N381" s="174"/>
      <c r="O381" s="57"/>
      <c r="P381" s="57"/>
      <c r="Q381" s="57"/>
      <c r="R381" s="57"/>
      <c r="S381" s="57"/>
      <c r="T381" s="58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T381" s="16" t="s">
        <v>162</v>
      </c>
      <c r="AU381" s="16" t="s">
        <v>87</v>
      </c>
    </row>
    <row r="382" spans="2:63" s="12" customFormat="1" ht="22.9" customHeight="1">
      <c r="B382" s="125"/>
      <c r="D382" s="126" t="s">
        <v>76</v>
      </c>
      <c r="E382" s="136" t="s">
        <v>808</v>
      </c>
      <c r="F382" s="136" t="s">
        <v>809</v>
      </c>
      <c r="I382" s="128"/>
      <c r="J382" s="137">
        <f>BK382</f>
        <v>0</v>
      </c>
      <c r="L382" s="125"/>
      <c r="M382" s="130"/>
      <c r="N382" s="131"/>
      <c r="O382" s="131"/>
      <c r="P382" s="132">
        <f>P383</f>
        <v>0</v>
      </c>
      <c r="Q382" s="131"/>
      <c r="R382" s="132">
        <f>R383</f>
        <v>0</v>
      </c>
      <c r="S382" s="131"/>
      <c r="T382" s="133">
        <f>T383</f>
        <v>0</v>
      </c>
      <c r="AR382" s="126" t="s">
        <v>164</v>
      </c>
      <c r="AT382" s="134" t="s">
        <v>76</v>
      </c>
      <c r="AU382" s="134" t="s">
        <v>85</v>
      </c>
      <c r="AY382" s="126" t="s">
        <v>136</v>
      </c>
      <c r="BK382" s="135">
        <f>BK383</f>
        <v>0</v>
      </c>
    </row>
    <row r="383" spans="1:65" s="2" customFormat="1" ht="16.5" customHeight="1">
      <c r="A383" s="31"/>
      <c r="B383" s="138"/>
      <c r="C383" s="139" t="s">
        <v>810</v>
      </c>
      <c r="D383" s="139" t="s">
        <v>139</v>
      </c>
      <c r="E383" s="140" t="s">
        <v>811</v>
      </c>
      <c r="F383" s="141" t="s">
        <v>809</v>
      </c>
      <c r="G383" s="142" t="s">
        <v>333</v>
      </c>
      <c r="H383" s="143">
        <v>1</v>
      </c>
      <c r="I383" s="144"/>
      <c r="J383" s="145">
        <f>ROUND(I383*H383,2)</f>
        <v>0</v>
      </c>
      <c r="K383" s="141" t="s">
        <v>143</v>
      </c>
      <c r="L383" s="32"/>
      <c r="M383" s="146" t="s">
        <v>1</v>
      </c>
      <c r="N383" s="147" t="s">
        <v>42</v>
      </c>
      <c r="O383" s="57"/>
      <c r="P383" s="148">
        <f>O383*H383</f>
        <v>0</v>
      </c>
      <c r="Q383" s="148">
        <v>0</v>
      </c>
      <c r="R383" s="148">
        <f>Q383*H383</f>
        <v>0</v>
      </c>
      <c r="S383" s="148">
        <v>0</v>
      </c>
      <c r="T383" s="149">
        <f>S383*H383</f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50" t="s">
        <v>781</v>
      </c>
      <c r="AT383" s="150" t="s">
        <v>139</v>
      </c>
      <c r="AU383" s="150" t="s">
        <v>87</v>
      </c>
      <c r="AY383" s="16" t="s">
        <v>136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6" t="s">
        <v>85</v>
      </c>
      <c r="BK383" s="151">
        <f>ROUND(I383*H383,2)</f>
        <v>0</v>
      </c>
      <c r="BL383" s="16" t="s">
        <v>781</v>
      </c>
      <c r="BM383" s="150" t="s">
        <v>812</v>
      </c>
    </row>
    <row r="384" spans="2:63" s="12" customFormat="1" ht="22.9" customHeight="1">
      <c r="B384" s="125"/>
      <c r="D384" s="126" t="s">
        <v>76</v>
      </c>
      <c r="E384" s="136" t="s">
        <v>813</v>
      </c>
      <c r="F384" s="136" t="s">
        <v>814</v>
      </c>
      <c r="I384" s="128"/>
      <c r="J384" s="137">
        <f>BK384</f>
        <v>0</v>
      </c>
      <c r="L384" s="125"/>
      <c r="M384" s="130"/>
      <c r="N384" s="131"/>
      <c r="O384" s="131"/>
      <c r="P384" s="132">
        <f>P385</f>
        <v>0</v>
      </c>
      <c r="Q384" s="131"/>
      <c r="R384" s="132">
        <f>R385</f>
        <v>0</v>
      </c>
      <c r="S384" s="131"/>
      <c r="T384" s="133">
        <f>T385</f>
        <v>0</v>
      </c>
      <c r="AR384" s="126" t="s">
        <v>164</v>
      </c>
      <c r="AT384" s="134" t="s">
        <v>76</v>
      </c>
      <c r="AU384" s="134" t="s">
        <v>85</v>
      </c>
      <c r="AY384" s="126" t="s">
        <v>136</v>
      </c>
      <c r="BK384" s="135">
        <f>BK385</f>
        <v>0</v>
      </c>
    </row>
    <row r="385" spans="1:65" s="2" customFormat="1" ht="16.5" customHeight="1">
      <c r="A385" s="31"/>
      <c r="B385" s="138"/>
      <c r="C385" s="139" t="s">
        <v>815</v>
      </c>
      <c r="D385" s="139" t="s">
        <v>139</v>
      </c>
      <c r="E385" s="140" t="s">
        <v>816</v>
      </c>
      <c r="F385" s="141" t="s">
        <v>817</v>
      </c>
      <c r="G385" s="142" t="s">
        <v>333</v>
      </c>
      <c r="H385" s="143">
        <v>-1</v>
      </c>
      <c r="I385" s="144"/>
      <c r="J385" s="145">
        <f>ROUND(I385*H385,2)</f>
        <v>0</v>
      </c>
      <c r="K385" s="141" t="s">
        <v>1</v>
      </c>
      <c r="L385" s="32"/>
      <c r="M385" s="183" t="s">
        <v>1</v>
      </c>
      <c r="N385" s="184" t="s">
        <v>42</v>
      </c>
      <c r="O385" s="185"/>
      <c r="P385" s="186">
        <f>O385*H385</f>
        <v>0</v>
      </c>
      <c r="Q385" s="186">
        <v>0</v>
      </c>
      <c r="R385" s="186">
        <f>Q385*H385</f>
        <v>0</v>
      </c>
      <c r="S385" s="186">
        <v>0</v>
      </c>
      <c r="T385" s="187">
        <f>S385*H385</f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50" t="s">
        <v>781</v>
      </c>
      <c r="AT385" s="150" t="s">
        <v>139</v>
      </c>
      <c r="AU385" s="150" t="s">
        <v>87</v>
      </c>
      <c r="AY385" s="16" t="s">
        <v>136</v>
      </c>
      <c r="BE385" s="151">
        <f>IF(N385="základní",J385,0)</f>
        <v>0</v>
      </c>
      <c r="BF385" s="151">
        <f>IF(N385="snížená",J385,0)</f>
        <v>0</v>
      </c>
      <c r="BG385" s="151">
        <f>IF(N385="zákl. přenesená",J385,0)</f>
        <v>0</v>
      </c>
      <c r="BH385" s="151">
        <f>IF(N385="sníž. přenesená",J385,0)</f>
        <v>0</v>
      </c>
      <c r="BI385" s="151">
        <f>IF(N385="nulová",J385,0)</f>
        <v>0</v>
      </c>
      <c r="BJ385" s="16" t="s">
        <v>85</v>
      </c>
      <c r="BK385" s="151">
        <f>ROUND(I385*H385,2)</f>
        <v>0</v>
      </c>
      <c r="BL385" s="16" t="s">
        <v>781</v>
      </c>
      <c r="BM385" s="150" t="s">
        <v>818</v>
      </c>
    </row>
    <row r="386" spans="1:31" s="2" customFormat="1" ht="6.95" customHeight="1">
      <c r="A386" s="31"/>
      <c r="B386" s="46"/>
      <c r="C386" s="47"/>
      <c r="D386" s="47"/>
      <c r="E386" s="47"/>
      <c r="F386" s="47"/>
      <c r="G386" s="47"/>
      <c r="H386" s="47"/>
      <c r="I386" s="47"/>
      <c r="J386" s="47"/>
      <c r="K386" s="47"/>
      <c r="L386" s="32"/>
      <c r="M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</row>
  </sheetData>
  <autoFilter ref="C140:K385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JITKA-PC\Jitka</dc:creator>
  <cp:keywords/>
  <dc:description/>
  <cp:lastModifiedBy>Papík Miroslav</cp:lastModifiedBy>
  <dcterms:created xsi:type="dcterms:W3CDTF">2024-02-09T07:36:00Z</dcterms:created>
  <dcterms:modified xsi:type="dcterms:W3CDTF">2024-03-25T14:49:13Z</dcterms:modified>
  <cp:category/>
  <cp:version/>
  <cp:contentType/>
  <cp:contentStatus/>
</cp:coreProperties>
</file>