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/>
  <bookViews>
    <workbookView xWindow="22932" yWindow="65428" windowWidth="23256" windowHeight="12576" activeTab="0"/>
  </bookViews>
  <sheets>
    <sheet name="Rekapitulace stavby" sheetId="1" r:id="rId1"/>
    <sheet name="D.1.01 - Architektonicko-..." sheetId="2" r:id="rId2"/>
    <sheet name="D.1.02 - Stavebně-konstru..." sheetId="3" r:id="rId3"/>
    <sheet name="D.1.04 - Zdravotně techni..." sheetId="4" r:id="rId4"/>
    <sheet name="D.1.07 - Silnoproudé elek..." sheetId="5" r:id="rId5"/>
    <sheet name="D.1.01 - Architektonicko-..._01" sheetId="6" r:id="rId6"/>
    <sheet name="D.1.02 - Stavebně-konstru..._01" sheetId="7" r:id="rId7"/>
    <sheet name="D.1.04 - Zdravotně techni..._01" sheetId="8" r:id="rId8"/>
    <sheet name="D.1.10 - Stabilní hasící ..." sheetId="9" r:id="rId9"/>
    <sheet name="PS 01 - Světelně zabezpeč..." sheetId="10" r:id="rId10"/>
    <sheet name="VON - Vedlejší a ostatní ..." sheetId="11" r:id="rId11"/>
  </sheets>
  <definedNames>
    <definedName name="_xlnm._FilterDatabase" localSheetId="1" hidden="1">'D.1.01 - Architektonicko-...'!$C$126:$K$167</definedName>
    <definedName name="_xlnm._FilterDatabase" localSheetId="5" hidden="1">'D.1.01 - Architektonicko-..._01'!$C$122:$K$131</definedName>
    <definedName name="_xlnm._FilterDatabase" localSheetId="2" hidden="1">'D.1.02 - Stavebně-konstru...'!$C$129:$K$407</definedName>
    <definedName name="_xlnm._FilterDatabase" localSheetId="6" hidden="1">'D.1.02 - Stavebně-konstru..._01'!$C$125:$K$208</definedName>
    <definedName name="_xlnm._FilterDatabase" localSheetId="3" hidden="1">'D.1.04 - Zdravotně techni...'!$C$121:$K$134</definedName>
    <definedName name="_xlnm._FilterDatabase" localSheetId="7" hidden="1">'D.1.04 - Zdravotně techni..._01'!$C$121:$K$129</definedName>
    <definedName name="_xlnm._FilterDatabase" localSheetId="4" hidden="1">'D.1.07 - Silnoproudé elek...'!$C$126:$K$192</definedName>
    <definedName name="_xlnm._FilterDatabase" localSheetId="8" hidden="1">'D.1.10 - Stabilní hasící ...'!$C$125:$K$187</definedName>
    <definedName name="_xlnm._FilterDatabase" localSheetId="9" hidden="1">'PS 01 - Světelně zabezpeč...'!$C$118:$K$190</definedName>
    <definedName name="_xlnm._FilterDatabase" localSheetId="10" hidden="1">'VON - Vedlejší a ostatní ...'!$C$123:$K$155</definedName>
    <definedName name="_xlnm.Print_Area" localSheetId="1">'D.1.01 - Architektonicko-...'!$C$4:$J$76,'D.1.01 - Architektonicko-...'!$C$82:$J$106,'D.1.01 - Architektonicko-...'!$C$112:$K$167</definedName>
    <definedName name="_xlnm.Print_Area" localSheetId="5">'D.1.01 - Architektonicko-..._01'!$C$4:$J$76,'D.1.01 - Architektonicko-..._01'!$C$82:$J$102,'D.1.01 - Architektonicko-..._01'!$C$108:$K$131</definedName>
    <definedName name="_xlnm.Print_Area" localSheetId="2">'D.1.02 - Stavebně-konstru...'!$C$4:$J$76,'D.1.02 - Stavebně-konstru...'!$C$82:$J$109,'D.1.02 - Stavebně-konstru...'!$C$115:$K$407</definedName>
    <definedName name="_xlnm.Print_Area" localSheetId="6">'D.1.02 - Stavebně-konstru..._01'!$C$4:$J$76,'D.1.02 - Stavebně-konstru..._01'!$C$82:$J$105,'D.1.02 - Stavebně-konstru..._01'!$C$111:$K$208</definedName>
    <definedName name="_xlnm.Print_Area" localSheetId="3">'D.1.04 - Zdravotně techni...'!$C$4:$J$76,'D.1.04 - Zdravotně techni...'!$C$82:$J$101,'D.1.04 - Zdravotně techni...'!$C$107:$K$134</definedName>
    <definedName name="_xlnm.Print_Area" localSheetId="7">'D.1.04 - Zdravotně techni..._01'!$C$4:$J$76,'D.1.04 - Zdravotně techni..._01'!$C$82:$J$101,'D.1.04 - Zdravotně techni..._01'!$C$107:$K$129</definedName>
    <definedName name="_xlnm.Print_Area" localSheetId="4">'D.1.07 - Silnoproudé elek...'!$C$4:$J$76,'D.1.07 - Silnoproudé elek...'!$C$82:$J$106,'D.1.07 - Silnoproudé elek...'!$C$112:$K$192</definedName>
    <definedName name="_xlnm.Print_Area" localSheetId="8">'D.1.10 - Stabilní hasící ...'!$C$4:$J$76,'D.1.10 - Stabilní hasící ...'!$C$82:$J$105,'D.1.10 - Stabilní hasící ...'!$C$111:$K$187</definedName>
    <definedName name="_xlnm.Print_Area" localSheetId="9">'PS 01 - Světelně zabezpeč...'!$C$4:$J$76,'PS 01 - Světelně zabezpeč...'!$C$82:$J$100,'PS 01 - Světelně zabezpeč...'!$C$106:$K$190</definedName>
    <definedName name="_xlnm.Print_Area" localSheetId="0">'Rekapitulace stavby'!$D$4:$AO$76,'Rekapitulace stavby'!$C$82:$AQ$107</definedName>
    <definedName name="_xlnm.Print_Area" localSheetId="10">'VON - Vedlejší a ostatní ...'!$C$4:$J$76,'VON - Vedlejší a ostatní ...'!$C$82:$J$105,'VON - Vedlejší a ostatní ...'!$C$111:$K$155</definedName>
    <definedName name="_xlnm.Print_Titles" localSheetId="0">'Rekapitulace stavby'!$92:$92</definedName>
    <definedName name="_xlnm.Print_Titles" localSheetId="1">'D.1.01 - Architektonicko-...'!$126:$126</definedName>
    <definedName name="_xlnm.Print_Titles" localSheetId="2">'D.1.02 - Stavebně-konstru...'!$129:$129</definedName>
    <definedName name="_xlnm.Print_Titles" localSheetId="3">'D.1.04 - Zdravotně techni...'!$121:$121</definedName>
    <definedName name="_xlnm.Print_Titles" localSheetId="4">'D.1.07 - Silnoproudé elek...'!$126:$126</definedName>
    <definedName name="_xlnm.Print_Titles" localSheetId="5">'D.1.01 - Architektonicko-..._01'!$122:$122</definedName>
    <definedName name="_xlnm.Print_Titles" localSheetId="6">'D.1.02 - Stavebně-konstru..._01'!$125:$125</definedName>
    <definedName name="_xlnm.Print_Titles" localSheetId="7">'D.1.04 - Zdravotně techni..._01'!$121:$121</definedName>
    <definedName name="_xlnm.Print_Titles" localSheetId="8">'D.1.10 - Stabilní hasící ...'!$125:$125</definedName>
    <definedName name="_xlnm.Print_Titles" localSheetId="9">'PS 01 - Světelně zabezpeč...'!$118:$118</definedName>
    <definedName name="_xlnm.Print_Titles" localSheetId="10">'VON - Vedlejší a ostatní ...'!$123:$123</definedName>
  </definedNames>
  <calcPr calcId="191029"/>
  <extLst/>
</workbook>
</file>

<file path=xl/sharedStrings.xml><?xml version="1.0" encoding="utf-8"?>
<sst xmlns="http://schemas.openxmlformats.org/spreadsheetml/2006/main" count="8585" uniqueCount="1423">
  <si>
    <t>Export Komplet</t>
  </si>
  <si>
    <t/>
  </si>
  <si>
    <t>2.0</t>
  </si>
  <si>
    <t>ZAMOK</t>
  </si>
  <si>
    <t>False</t>
  </si>
  <si>
    <t>{d45705e2-82f2-45a8-bb13-14027c4bacf0}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</si>
  <si>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</si>
  <si>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</si>
  <si>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</si>
  <si>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</si>
  <si>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</si>
  <si>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</si>
  <si>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</si>
  <si>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</si>
  <si>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022024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</si>
  <si>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</si>
  <si>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</si>
  <si>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Úprava heliportu HEMS Karlovarské krajské nemocnice</t>
  </si>
  <si>
    <t>KSO:</t>
  </si>
  <si>
    <t>CC-CZ:</t>
  </si>
  <si>
    <t>Místo:</t>
  </si>
  <si>
    <t>KKN a.s. Pavilon A, Bezručova 1190/19</t>
  </si>
  <si>
    <t>Datum:</t>
  </si>
  <si>
    <t>12. 1. 2024</t>
  </si>
  <si>
    <t>Zadavatel:</t>
  </si>
  <si>
    <t>IČ:</t>
  </si>
  <si>
    <t>KKN a.s. Pavilon A, Bezručova 1190/19 Karlovy Vary</t>
  </si>
  <si>
    <t>DIČ:</t>
  </si>
  <si>
    <t>Uchazeč:</t>
  </si>
  <si>
    <t>Vyplň údaj</t>
  </si>
  <si>
    <t>Projektant:</t>
  </si>
  <si>
    <t>06943187</t>
  </si>
  <si>
    <t>SIEBERT+TALAŠ, spol. s r.o., Bucharova 1314/8</t>
  </si>
  <si>
    <t>CZ06943187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</si>
  <si>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</si>
  <si>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</si>
  <si>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</si>
  <si>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</si>
  <si>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</si>
  <si>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</si>
  <si>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</si>
  <si>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</si>
  <si>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</si>
  <si>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</si>
  <si>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</si>
  <si>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</si>
  <si>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</si>
  <si>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</si>
  <si>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</si>
  <si>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</si>
  <si>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</si>
  <si>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</si>
  <si>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</si>
  <si>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</si>
  <si>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</si>
  <si>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</si>
  <si>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</si>
  <si>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</si>
  <si>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</si>
  <si>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</si>
  <si>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</si>
  <si>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</si>
  <si>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</si>
  <si>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</si>
  <si>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</si>
  <si>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</si>
  <si>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</si>
  <si>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</si>
  <si>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</si>
  <si>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</si>
  <si>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</si>
  <si>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</si>
  <si>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</si>
  <si>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</si>
  <si>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</si>
  <si>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</si>
  <si>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</si>
  <si>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</si>
  <si>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</si>
  <si>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</si>
  <si>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</si>
  <si>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</si>
  <si>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SO 0201</t>
  </si>
  <si>
    <t>HELIPORT</t>
  </si>
  <si>
    <t>STA</t>
  </si>
  <si>
    <t>1</t>
  </si>
  <si>
    <t>{60350a68-9f1f-4768-8c54-f1369e4cbe58}</t>
  </si>
  <si>
    <t>2</t>
  </si>
  <si>
    <t>/</t>
  </si>
  <si>
    <t>D.1.01</t>
  </si>
  <si>
    <t>Architektonicko-stavební část (ARS)</t>
  </si>
  <si>
    <t>Soupis</t>
  </si>
  <si>
    <t>{b598e9c2-333a-4f8b-bfff-9c1b1e278e9a}</t>
  </si>
  <si>
    <t>D.1.02</t>
  </si>
  <si>
    <t>Stavebně-konstrukční část (SK)</t>
  </si>
  <si>
    <t>{5935a92e-9d01-4080-b280-ff0e82239718}</t>
  </si>
  <si>
    <t>D.1.04</t>
  </si>
  <si>
    <t>Zdravotně technické instalace</t>
  </si>
  <si>
    <t>{2266087f-d2ff-4309-9d0a-77b729169cbf}</t>
  </si>
  <si>
    <t>D.1.07</t>
  </si>
  <si>
    <t>Silnoproudé elektroinstalace</t>
  </si>
  <si>
    <t>{5bce107d-eb9a-4236-b0cd-09ed33737cc1}</t>
  </si>
  <si>
    <t>SO 0201a</t>
  </si>
  <si>
    <t>HELIPORT - SHZ</t>
  </si>
  <si>
    <t>{c8a2443b-2e72-4934-9dd7-70a779829600}</t>
  </si>
  <si>
    <t>{8161925a-c236-408a-9dcf-17092600370a}</t>
  </si>
  <si>
    <t>{0dd342cf-474f-4c2a-aced-8009334fb83d}</t>
  </si>
  <si>
    <t>Zdravotně technické instalace (ZTI)</t>
  </si>
  <si>
    <t>{e0ff1a5c-c16d-4c92-99f2-880d819c3793}</t>
  </si>
  <si>
    <t>D.1.10</t>
  </si>
  <si>
    <t>Stabilní hasící zařízení</t>
  </si>
  <si>
    <t>{dafdbce3-3069-498c-922e-1038c12ac3c0}</t>
  </si>
  <si>
    <t>PS 01</t>
  </si>
  <si>
    <t>Světelně zabezpečovací zařízení SZZ</t>
  </si>
  <si>
    <t>PRO</t>
  </si>
  <si>
    <t>{dc5a9fe8-1349-4438-9613-6e9ea2686983}</t>
  </si>
  <si>
    <t>VON</t>
  </si>
  <si>
    <t>Vedlejší a ostatní náklady</t>
  </si>
  <si>
    <t>{2ff4be01-898f-4b7d-9df5-b0715188b310}</t>
  </si>
  <si>
    <t>KRYCÍ LIST SOUPISU PRACÍ</t>
  </si>
  <si>
    <t>Objekt:</t>
  </si>
  <si>
    <t>SO 0201 - HELIPORT</t>
  </si>
  <si>
    <t>Soupis:</t>
  </si>
  <si>
    <t>D.1.01 - Architektonicko-stavební část (ARS)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</si>
  <si>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</si>
  <si>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</si>
  <si>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</si>
  <si>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</si>
  <si>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</si>
  <si>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</si>
  <si>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9 - Ostatní konstrukce a práce, bourání</t>
  </si>
  <si>
    <t xml:space="preserve">    998 - Přesun hmot</t>
  </si>
  <si>
    <t>PSV - Práce a dodávky PSV</t>
  </si>
  <si>
    <t xml:space="preserve">    712 - Povlakové krytiny</t>
  </si>
  <si>
    <t xml:space="preserve">    735 - Ústřední vytápění - otopná tělesa</t>
  </si>
  <si>
    <t xml:space="preserve">    767 - Konstrukce zámečnické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</si>
  <si>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</si>
  <si>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</si>
  <si>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</si>
  <si>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</si>
  <si>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</si>
  <si>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</si>
  <si>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</si>
  <si>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</si>
  <si>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</si>
  <si>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</si>
  <si>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</si>
  <si>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</si>
  <si>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</si>
  <si>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</si>
  <si>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</si>
  <si>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</si>
  <si>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</si>
  <si>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</si>
  <si>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</si>
  <si>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952901411</t>
  </si>
  <si>
    <t>Vyčištění ostatních objektů při jakékoliv výšce podlaží</t>
  </si>
  <si>
    <t>m2</t>
  </si>
  <si>
    <t>CS ÚRS 2024 01</t>
  </si>
  <si>
    <t>4</t>
  </si>
  <si>
    <t>-1303056545</t>
  </si>
  <si>
    <t>VV</t>
  </si>
  <si>
    <t>28,5*28,5+198,29</t>
  </si>
  <si>
    <t>952901420</t>
  </si>
  <si>
    <t>Denní značení heliportu - poznávací červené písmeno „H“ výšky 3,0 m umístěné v bílém kříži s šířkou ramen 3,0 m a délkou 9,0 m</t>
  </si>
  <si>
    <t>kpl</t>
  </si>
  <si>
    <t>-686093772</t>
  </si>
  <si>
    <t>3</t>
  </si>
  <si>
    <t>952901421</t>
  </si>
  <si>
    <t>Denní značení heliportu - obvodové značení TLOF čtverec o rozměrech vnějšího obrysu 28,5 m, šířka pruhu 30 cm bílé barvy</t>
  </si>
  <si>
    <t>-1161852970</t>
  </si>
  <si>
    <t>952901422</t>
  </si>
  <si>
    <t>Denní značení heliportu - značení dosednutí/umístění (TPDM) mezikruží š. 50 cm žluté barvy, vnitřní poloměr 9,5 m</t>
  </si>
  <si>
    <t>985284874</t>
  </si>
  <si>
    <t>5</t>
  </si>
  <si>
    <t>952901423</t>
  </si>
  <si>
    <t>Denní značení heliportu - značení maximální povolené hmotnosti (6.4 t) výška písma 1,2 m, bílá barva</t>
  </si>
  <si>
    <t>-1935756672</t>
  </si>
  <si>
    <t>6</t>
  </si>
  <si>
    <t>952901424</t>
  </si>
  <si>
    <t>Denní značení heliportu - značení maximální povolené hodnoty D  výška písma 1,2 m s textem „D 19 m, výška písma 1,0 m</t>
  </si>
  <si>
    <t>-2034381288</t>
  </si>
  <si>
    <t>7</t>
  </si>
  <si>
    <t>952901425</t>
  </si>
  <si>
    <t>Denní značení heliportu - značení osového vedení trajektorie obousměrná šipka bílé barvy celkové délky 6,2 m umístěná na FATO v ose směru 32</t>
  </si>
  <si>
    <t>376312803</t>
  </si>
  <si>
    <t>8</t>
  </si>
  <si>
    <t>952901426</t>
  </si>
  <si>
    <t>Denní značení heliportu - identifikační značení heliportu (jméno heliportu) text „KARLOVY VARY“ umístěný za značením TPDM na TLOF ve směru hlavního přiblížení (24)</t>
  </si>
  <si>
    <t>-1027521684</t>
  </si>
  <si>
    <t>952901427</t>
  </si>
  <si>
    <t>Odstranění denního značení heliportu</t>
  </si>
  <si>
    <t>-952751273</t>
  </si>
  <si>
    <t>10</t>
  </si>
  <si>
    <t>977151118</t>
  </si>
  <si>
    <t>Jádrové vrty diamantovými korunkami do stavebních materiálů D přes 90 do 100 mm</t>
  </si>
  <si>
    <t>m</t>
  </si>
  <si>
    <t>1667990565</t>
  </si>
  <si>
    <t>0,35*10</t>
  </si>
  <si>
    <t>998</t>
  </si>
  <si>
    <t>Přesun hmot</t>
  </si>
  <si>
    <t>11</t>
  </si>
  <si>
    <t>998017003</t>
  </si>
  <si>
    <t>Přesun hmot s omezením mechanizace pro budovy v přes 12 do 24 m</t>
  </si>
  <si>
    <t>t</t>
  </si>
  <si>
    <t>CS ÚRS 2022 02</t>
  </si>
  <si>
    <t>523292858</t>
  </si>
  <si>
    <t>12</t>
  </si>
  <si>
    <t>998017007</t>
  </si>
  <si>
    <t>Příplatek za omezenou dopravu v prostoru nemocnice</t>
  </si>
  <si>
    <t>-1260917588</t>
  </si>
  <si>
    <t>13</t>
  </si>
  <si>
    <t>998017008</t>
  </si>
  <si>
    <t>Pronájem jeřábu</t>
  </si>
  <si>
    <t>kus</t>
  </si>
  <si>
    <t>-1120412315</t>
  </si>
  <si>
    <t>PSV</t>
  </si>
  <si>
    <t>Práce a dodávky PSV</t>
  </si>
  <si>
    <t>712</t>
  </si>
  <si>
    <t>Povlakové krytiny</t>
  </si>
  <si>
    <t>14</t>
  </si>
  <si>
    <t>71240091R</t>
  </si>
  <si>
    <t>Detail izolace odhalení stropní konstrukce pro provedení osazení nových sloupů ocelové konstrukce, následné zpětné provedení střešního souvrství dle skutečné skladby střechy nad 3.NP</t>
  </si>
  <si>
    <t>16</t>
  </si>
  <si>
    <t>394953689</t>
  </si>
  <si>
    <t>P</t>
  </si>
  <si>
    <t>Poznámka k položce:
plocha do 2,5 m2
vyříznutí vrstvy PVC krytiny
rozebrání a vyříznutí desky EPS
odstranění spádové vrstvy
vyříznutí a odstranění parozábrany
očištění zbytků lepidla a nečistot
otryskání stlačeným vzduchem
penetrační nátěr
po ukotvení pečlivě vyčistit
doplnit vrstvu parozábrany
doplnit spádovou vrstvu z EPS
doplnit tepelnou izolaci EPS
doplnit finální vrstvu PVC krytiny a vytáhnout na stojku s přesahem</t>
  </si>
  <si>
    <t>998712103</t>
  </si>
  <si>
    <t>Přesun hmot tonážní tonážní pro krytiny povlakové v objektech v přes 12 do 24 m</t>
  </si>
  <si>
    <t>409991718</t>
  </si>
  <si>
    <t>998712181</t>
  </si>
  <si>
    <t>Příplatek k přesunu hmot tonážní 712 prováděný bez použití mechanizace a v prostoru nemocnice</t>
  </si>
  <si>
    <t>-1753500585</t>
  </si>
  <si>
    <t>735</t>
  </si>
  <si>
    <t>Ústřední vytápění - otopná tělesa</t>
  </si>
  <si>
    <t>17</t>
  </si>
  <si>
    <t>73541110R</t>
  </si>
  <si>
    <t>Přímotopný elektrický konvektor o výkonu 2kW s termostatickým regulátorem výkonu</t>
  </si>
  <si>
    <t>soubor</t>
  </si>
  <si>
    <t>-931065910</t>
  </si>
  <si>
    <t>18</t>
  </si>
  <si>
    <t>998735103</t>
  </si>
  <si>
    <t>Přesun hmot tonážní pro otopná tělesa v objektech v přes 12 do 24 m</t>
  </si>
  <si>
    <t>-172654346</t>
  </si>
  <si>
    <t>19</t>
  </si>
  <si>
    <t>998735181</t>
  </si>
  <si>
    <t>Příplatek k přesunu hmot tonážní 735 prováděný bez použití mechanizace a v prostoru nemocnice</t>
  </si>
  <si>
    <t>1350559454</t>
  </si>
  <si>
    <t>767</t>
  </si>
  <si>
    <t>Konstrukce zámečnické</t>
  </si>
  <si>
    <t>20</t>
  </si>
  <si>
    <t>7679900Z1</t>
  </si>
  <si>
    <t>D+M Doplnění zábradlí na stávající lávku - náběhy s madlem ( ocelový sloupek 8x50x1100 mm, kruhová ocel TR 50/4 mm, TR 15/4 mm, plech 8x50x60 mm, výplň z nerezové sítě, kotvení)</t>
  </si>
  <si>
    <t>-1271482968</t>
  </si>
  <si>
    <t>7679900Z2</t>
  </si>
  <si>
    <t>-1505253864</t>
  </si>
  <si>
    <t>22</t>
  </si>
  <si>
    <t>7679900Z3</t>
  </si>
  <si>
    <t>D+M Doplnění zábradlí na  lávku - náběhy s madlem ( ocelový sloupek 8x50x1100 mm, kruhová ocel TR 50/4 mm, TR 15/4 mm, plech 8x50x60 mm, výplň z nerezové sítě, kotvení)</t>
  </si>
  <si>
    <t>1249257230</t>
  </si>
  <si>
    <t>23</t>
  </si>
  <si>
    <t>7679900Z4</t>
  </si>
  <si>
    <t>D+M Doplnění zábradlí na lávku - náběhy s madlem ( ocelový sloupek 8x50x1100 mm, kruhová ocel TR 50/4 mm, TR 15/4 mm, plech 8x50x60 mm, výplň z nerezové sítě, kotvení)</t>
  </si>
  <si>
    <t>-502966984</t>
  </si>
  <si>
    <t>24</t>
  </si>
  <si>
    <t>7679900Z5</t>
  </si>
  <si>
    <t>D+M Nové zábradlí - zábradlí s madlem ( ocelový sloupek 8x50x1100 mm, kruhová ocel TR 50/4 mm, TR 15/4 mm, plech 8x50x60 mm, výplň z nerezové sítě, kotvení)</t>
  </si>
  <si>
    <t>-601715243</t>
  </si>
  <si>
    <t>25</t>
  </si>
  <si>
    <t>7679900Z6</t>
  </si>
  <si>
    <t>-1400903350</t>
  </si>
  <si>
    <t>26</t>
  </si>
  <si>
    <t>7679900Z7</t>
  </si>
  <si>
    <t>-1255177704</t>
  </si>
  <si>
    <t>27</t>
  </si>
  <si>
    <t>7679900Z8</t>
  </si>
  <si>
    <t>-648631879</t>
  </si>
  <si>
    <t>28</t>
  </si>
  <si>
    <t>767996807</t>
  </si>
  <si>
    <t>Demontáž zámečnických konstrukcí rozebráním zábradlí vč.začištění kotevních desek</t>
  </si>
  <si>
    <t>713271928</t>
  </si>
  <si>
    <t>29</t>
  </si>
  <si>
    <t>998767103</t>
  </si>
  <si>
    <t>Přesun hmot tonážní pro zámečnické konstrukce v objektech v přes 12 do 24 m</t>
  </si>
  <si>
    <t>-144218896</t>
  </si>
  <si>
    <t>30</t>
  </si>
  <si>
    <t>998767181</t>
  </si>
  <si>
    <t>Příplatek k přesunu hmot tonážní 767 prováděný bez použití mechanizace a v prostoru nemocnice</t>
  </si>
  <si>
    <t>1062927547</t>
  </si>
  <si>
    <t>D.1.02 - Stavebně-konstrukční část (SK)</t>
  </si>
  <si>
    <t>05943187</t>
  </si>
  <si>
    <t xml:space="preserve">    4 - Vodorovné konstrukce</t>
  </si>
  <si>
    <t xml:space="preserve">      4.3 - Nosnou konstrukci doplněné únikové lávky</t>
  </si>
  <si>
    <t xml:space="preserve">      4.4 - Ocelová konstrukce pro sestavu APAPI</t>
  </si>
  <si>
    <t xml:space="preserve">      4.5 - Bezpečnostní zařízení pro pororošty</t>
  </si>
  <si>
    <t xml:space="preserve">      4.6 - Ocelová konstrukce pro návěstidlo</t>
  </si>
  <si>
    <t xml:space="preserve">      4.7 - Bezpečnostní pororošty</t>
  </si>
  <si>
    <t xml:space="preserve">    997 - Přesun sutě</t>
  </si>
  <si>
    <t>Vodorovné konstrukce</t>
  </si>
  <si>
    <t>4.3</t>
  </si>
  <si>
    <t>Nosnou konstrukci doplněné únikové lávky</t>
  </si>
  <si>
    <t>413941128</t>
  </si>
  <si>
    <t xml:space="preserve">Nosná konstrukce doplněné únikové lávky - montáž a příprava výrobku  (svařovaná a šroubovaná konstrukce) </t>
  </si>
  <si>
    <t>kg</t>
  </si>
  <si>
    <t>-969855228</t>
  </si>
  <si>
    <t>" ocelový profil IPE 220" (6,0*1*1,1+4,1*2*1,1)*26,9</t>
  </si>
  <si>
    <t>" ocelový profil IPE 160" ((16,1+9,0+8,0)*1,1+2,3*2*1,1)*16,20</t>
  </si>
  <si>
    <t>" ocelový profil IPE 120" (3,65*10+2,3*7)*1,1*10,6</t>
  </si>
  <si>
    <t>" ocelový profil UPE 160" 2,3*1,1*17,4</t>
  </si>
  <si>
    <t>" ocelová trubka TR 42,4x2,9" 1,25*1,1*44*2,9</t>
  </si>
  <si>
    <t>"ocelova trubka DN65/5" 0,35*6*1,1*7,2</t>
  </si>
  <si>
    <t>" ocelová trubka DN80/5"  1,105*7*1,1*9</t>
  </si>
  <si>
    <t>" plech PL15 " 0,25*0,25*16*8*15</t>
  </si>
  <si>
    <t>" plech PL10" 1,1*8*10</t>
  </si>
  <si>
    <t>" plech PL5" 0,23*8*5</t>
  </si>
  <si>
    <t>"spojovací prvky" 2235,189*0,15</t>
  </si>
  <si>
    <t>Součet</t>
  </si>
  <si>
    <t>M</t>
  </si>
  <si>
    <t>13010754</t>
  </si>
  <si>
    <t>ocel profilová jakost S235JR (11 375) průřez IPE 220</t>
  </si>
  <si>
    <t>-1933377250</t>
  </si>
  <si>
    <t>Poznámka k položce:
Hmotnost: 26,90 kg/m</t>
  </si>
  <si>
    <t>" ocelový profil IPE 220" (6,0*1*1,1+4,1*2*1,1)*26,9*0,001*1,1</t>
  </si>
  <si>
    <t>13010748</t>
  </si>
  <si>
    <t>ocel profilová jakost S235JR (11 375) průřez IPE 160</t>
  </si>
  <si>
    <t>1864982949</t>
  </si>
  <si>
    <t>Poznámka k položce:
Hmotnost: 16,20 kg/m</t>
  </si>
  <si>
    <t>" ocelový profil IPE 160" ((16,1+9,0+8,0)*1,1+2,3*2*1,1)*16,20*0,001*1,1</t>
  </si>
  <si>
    <t>13010744</t>
  </si>
  <si>
    <t>ocel profilová jakost S235JR (11 375) průřez IPE 120</t>
  </si>
  <si>
    <t>-1749683074</t>
  </si>
  <si>
    <t>Poznámka k položce:
Hmotnost: 10,60 kg/m</t>
  </si>
  <si>
    <t>" ocelový profil IPE 120" (3,65*10+2,3*7)*1,1*10,6*0,001*1,1</t>
  </si>
  <si>
    <t>13010934</t>
  </si>
  <si>
    <t>ocel profilová jakost S235JR (11 375) průřez UPE 160</t>
  </si>
  <si>
    <t>762558273</t>
  </si>
  <si>
    <t>Poznámka k položce:
Hmotnost: 17,40 kg/m</t>
  </si>
  <si>
    <t>" ocelový profil UPE 160" 2,3*1,1*17,4*0,001*1,1</t>
  </si>
  <si>
    <t>14011019</t>
  </si>
  <si>
    <t>trubka ocelová bezešvá hladká jakost 11 353 42,4x3,2mm</t>
  </si>
  <si>
    <t>1363564124</t>
  </si>
  <si>
    <t>" ocelová trubka TR 42,4x2,9" 1,25*1,1*44</t>
  </si>
  <si>
    <t>140110561</t>
  </si>
  <si>
    <t>trubka ocelová bezešvá hladká jakost 11 353 80,0x5mm</t>
  </si>
  <si>
    <t>398874498</t>
  </si>
  <si>
    <t>" ocelová trubka DN80/5"  1,105*7*1,1</t>
  </si>
  <si>
    <t>140110441</t>
  </si>
  <si>
    <t>trubka ocelová bezešvá hladká jakost 11 353 65x5,0mm</t>
  </si>
  <si>
    <t>577859530</t>
  </si>
  <si>
    <t>"ocelova trubka DN65/5" 0,35*6*1,1</t>
  </si>
  <si>
    <t>13611238</t>
  </si>
  <si>
    <t>plech ocelový hladký jakost S235JR tl 15mm tabule</t>
  </si>
  <si>
    <t>521789656</t>
  </si>
  <si>
    <t>Poznámka k položce:
Hmotnost 720 kg/kus</t>
  </si>
  <si>
    <t>" plech PL15 " 0,25*0,25*16*8*15*0,001*1,1</t>
  </si>
  <si>
    <t>13611228</t>
  </si>
  <si>
    <t>plech ocelový hladký jakost S235JR tl 10mm tabule</t>
  </si>
  <si>
    <t>-1047552659</t>
  </si>
  <si>
    <t>Poznámka k položce:
Hmotnost 160 kg/kus</t>
  </si>
  <si>
    <t>" plech PL10" 1,1*8*10*0,001*1,1</t>
  </si>
  <si>
    <t>13611218</t>
  </si>
  <si>
    <t>plech ocelový hladký jakost S235JR tl 5mm tabule</t>
  </si>
  <si>
    <t>697821634</t>
  </si>
  <si>
    <t>Poznámka k položce:
Hmotnost 80 kg/kus</t>
  </si>
  <si>
    <t>" plech PL5" 0,23*8*5*0,001*1,1</t>
  </si>
  <si>
    <t>13010360</t>
  </si>
  <si>
    <t>spojovací prvky, styky, svary, vyrovnání</t>
  </si>
  <si>
    <t>543824695</t>
  </si>
  <si>
    <t>Poznámka k položce:
Hmotnost: 1,20 kg/m</t>
  </si>
  <si>
    <t>"spojovací prvky" 2235,189*0,15*0,001*1,1</t>
  </si>
  <si>
    <t>413941128R</t>
  </si>
  <si>
    <t>Podpůrná konstrukce pod nádrž - výrobní dokumentace</t>
  </si>
  <si>
    <t>-128838778</t>
  </si>
  <si>
    <t>953961113</t>
  </si>
  <si>
    <t>Kotvy chemickým tmelem M 12 hl 110 mm do betonu, ŽB nebo kamene s vyvrtáním otvoru</t>
  </si>
  <si>
    <t>-1053396623</t>
  </si>
  <si>
    <t>16*4</t>
  </si>
  <si>
    <t>953965121</t>
  </si>
  <si>
    <t>Kotevní šroub pro chemické kotvy M 12 dl 160 mm</t>
  </si>
  <si>
    <t>-1301795165</t>
  </si>
  <si>
    <t>31120006</t>
  </si>
  <si>
    <t>podložka DIN 125-A ZB D 12mm</t>
  </si>
  <si>
    <t>100 kus</t>
  </si>
  <si>
    <t>555064279</t>
  </si>
  <si>
    <t>0,64*1,1 'Přepočtené koeficientem množství</t>
  </si>
  <si>
    <t>31111006</t>
  </si>
  <si>
    <t>matice přesná šestihranná Pz DIN 934-8 M12</t>
  </si>
  <si>
    <t>-2091365401</t>
  </si>
  <si>
    <t>789221531</t>
  </si>
  <si>
    <t>Otryskání abrazivem ze strusky ocelových kcí třídy I stupeň zarezavění C stupeň přípravy Sa 3</t>
  </si>
  <si>
    <t>1341282740</t>
  </si>
  <si>
    <t>2570,467*0,001*18</t>
  </si>
  <si>
    <t>789421231</t>
  </si>
  <si>
    <t>Provedení žárového stříkání ocelových konstrukcí třídy I Zn 100 μm</t>
  </si>
  <si>
    <t>169505777</t>
  </si>
  <si>
    <t>15625101</t>
  </si>
  <si>
    <t>drát metalizační Zn D 3mm</t>
  </si>
  <si>
    <t>-678922624</t>
  </si>
  <si>
    <t>46,268*1,85 'Přepočtené koeficientem množství</t>
  </si>
  <si>
    <t>HZS1301</t>
  </si>
  <si>
    <t>Hodinová zúčtovací sazba zedník</t>
  </si>
  <si>
    <t>hod</t>
  </si>
  <si>
    <t>-410499346</t>
  </si>
  <si>
    <t>4.4</t>
  </si>
  <si>
    <t>Ocelová konstrukce pro sestavu APAPI</t>
  </si>
  <si>
    <t>413941129</t>
  </si>
  <si>
    <t xml:space="preserve">Ocelová konstrukce pro sestavu APAPI - montáž a příprava výrobku  (svařovaná a šroubovaná konstrukce) </t>
  </si>
  <si>
    <t>283761312</t>
  </si>
  <si>
    <t>"ocelový nosník IPE 200" (4,27*2+6,4*1)*1,1*23,0</t>
  </si>
  <si>
    <t>"ocelový nosník IPE 160" 1,0*4*1,1*16,20</t>
  </si>
  <si>
    <t>"plech PL20" 1,27*8*20</t>
  </si>
  <si>
    <t>" plech PL15 " 0,125*8*15</t>
  </si>
  <si>
    <t>"spojovací prostředky" 667,462*0,15</t>
  </si>
  <si>
    <t>13010752</t>
  </si>
  <si>
    <t>ocel profilová jakost S235JR (11 375) průřez IPE 200</t>
  </si>
  <si>
    <t>1311663322</t>
  </si>
  <si>
    <t>Poznámka k položce:
Hmotnost: 23,00 kg/m</t>
  </si>
  <si>
    <t>"ocelový nosník IPE 200" (4,27*2+6,4*1)*1,1*23,0*0,001*1,1</t>
  </si>
  <si>
    <t>-787348375</t>
  </si>
  <si>
    <t>"ocelový nosník IPE 160" 1,0*4*1,1*16,20*0,001*1,1</t>
  </si>
  <si>
    <t>13611248</t>
  </si>
  <si>
    <t>plech ocelový hladký jakost S235JR tl 20mm tabule</t>
  </si>
  <si>
    <t>-1320376422</t>
  </si>
  <si>
    <t>Poznámka k položce:
Hmotnost 960 kg/kus</t>
  </si>
  <si>
    <t>"plech PL20" 1,27*8*20*0,001*1,1</t>
  </si>
  <si>
    <t>-813476228</t>
  </si>
  <si>
    <t>" plech PL15 " 0,125*8*15*0,001*1,1</t>
  </si>
  <si>
    <t>13611222</t>
  </si>
  <si>
    <t>spojovací prvky,styky, svary, vyrovnání</t>
  </si>
  <si>
    <t>2026064585</t>
  </si>
  <si>
    <t>Poznámka k položce:
Hmotnost 96 kg/kus</t>
  </si>
  <si>
    <t>"spojovací prostředky" 667,462*0,15*0,001*1,1</t>
  </si>
  <si>
    <t>413941129R</t>
  </si>
  <si>
    <t>-695825440</t>
  </si>
  <si>
    <t>843118391</t>
  </si>
  <si>
    <t>2*4</t>
  </si>
  <si>
    <t>-1225646522</t>
  </si>
  <si>
    <t>31</t>
  </si>
  <si>
    <t>-748388448</t>
  </si>
  <si>
    <t>0,08*1,1 'Přepočtené koeficientem množství</t>
  </si>
  <si>
    <t>32</t>
  </si>
  <si>
    <t>-433459937</t>
  </si>
  <si>
    <t>33</t>
  </si>
  <si>
    <t>655904363</t>
  </si>
  <si>
    <t>767,581*0,001*18</t>
  </si>
  <si>
    <t>34</t>
  </si>
  <si>
    <t>-1131271919</t>
  </si>
  <si>
    <t>35</t>
  </si>
  <si>
    <t>613576769</t>
  </si>
  <si>
    <t>13,816*1,85 'Přepočtené koeficientem množství</t>
  </si>
  <si>
    <t>36</t>
  </si>
  <si>
    <t>-1909273926</t>
  </si>
  <si>
    <t>4.5</t>
  </si>
  <si>
    <t>Bezpečnostní zařízení pro pororošty</t>
  </si>
  <si>
    <t>37</t>
  </si>
  <si>
    <t>413941130</t>
  </si>
  <si>
    <t xml:space="preserve">Bezpečnostní zařízení pro pororošty - montáž a příprava výrobku  (svařovaná a šroubovaná konstrukce) </t>
  </si>
  <si>
    <t>-763169772</t>
  </si>
  <si>
    <t>"ocelový nosník IPE 120" 2,0*62*1,1*10,6</t>
  </si>
  <si>
    <t>"ocelový nosník IPE 120" 1,7*2*1,1*10,6</t>
  </si>
  <si>
    <t>"ocelový nosník IPE 120" 1,6*1*1,1*10,6</t>
  </si>
  <si>
    <t>"ocelový nosník IPE 120" 1,2*1*1,1*10,6</t>
  </si>
  <si>
    <t>"ocelový nosník IPE 120" 1,1*26*1,1*10,6</t>
  </si>
  <si>
    <t>"ocelový nosník IPE 120" 0,5*26*1,1*10,6</t>
  </si>
  <si>
    <t>" plech PL15 " 5,76*8*15</t>
  </si>
  <si>
    <t>" plech PL10" 17,18*8*10</t>
  </si>
  <si>
    <t>" plech PL5" 1,3*8*5</t>
  </si>
  <si>
    <t>" ocelová trubka DN80/5"  (1,15*75+1,25*2+0,85*9+0,95*4+1,3*3)*7,2</t>
  </si>
  <si>
    <t>"ocelova trubka DN65/5" (0,35*96+7,3*1)*9</t>
  </si>
  <si>
    <t>"spojovací prvky" 5238,408*0,15</t>
  </si>
  <si>
    <t>38</t>
  </si>
  <si>
    <t>-206097614</t>
  </si>
  <si>
    <t>"ocelový nosník IPE 120" 2,0*62*1,1*10,6*0,001*1,1</t>
  </si>
  <si>
    <t>"ocelový nosník IPE 120" 1,7*2*1,1*10,6*0,001*1,1</t>
  </si>
  <si>
    <t>"ocelový nosník IPE 120" 1,6*1*1,1*10,6*0,001*1,1</t>
  </si>
  <si>
    <t>"ocelový nosník IPE 120" 1,2*1*1,1*10,6*0,001*1,1</t>
  </si>
  <si>
    <t>"ocelový nosník IPE 120" 1,1*26*1,1*10,6*0,001*1,1</t>
  </si>
  <si>
    <t>"ocelový nosník IPE 120" 0,5*26*1,1*10,6*0,001*1,1</t>
  </si>
  <si>
    <t>39</t>
  </si>
  <si>
    <t>272692847</t>
  </si>
  <si>
    <t>" plech PL15 " 5,76*8*15*0,001*1,1</t>
  </si>
  <si>
    <t>40</t>
  </si>
  <si>
    <t>-1077605238</t>
  </si>
  <si>
    <t>" plech PL10" 17,18*8*10*0,001*1,1</t>
  </si>
  <si>
    <t>41</t>
  </si>
  <si>
    <t>79507625</t>
  </si>
  <si>
    <t>" plech PL5" 1,3*8*5*0,001*1,1</t>
  </si>
  <si>
    <t>42</t>
  </si>
  <si>
    <t>1381808240</t>
  </si>
  <si>
    <t>" ocelová trubka DN80/5"  (1,15*75+1,25*2+0,85*9+0,95*4+1,3*3)*1,1</t>
  </si>
  <si>
    <t>43</t>
  </si>
  <si>
    <t>-299898241</t>
  </si>
  <si>
    <t>"ocelova trubka DN65/5" (0,35*96+7,3*1)*1,1</t>
  </si>
  <si>
    <t>44</t>
  </si>
  <si>
    <t>211022267</t>
  </si>
  <si>
    <t>"spojovací prvky" 5238,408*0,15*0,001*1,10</t>
  </si>
  <si>
    <t>45</t>
  </si>
  <si>
    <t>413941130R</t>
  </si>
  <si>
    <t>1308865252</t>
  </si>
  <si>
    <t>46</t>
  </si>
  <si>
    <t>1280516950</t>
  </si>
  <si>
    <t>47</t>
  </si>
  <si>
    <t>-1496462919</t>
  </si>
  <si>
    <t>48</t>
  </si>
  <si>
    <t>-70547424</t>
  </si>
  <si>
    <t>3,68*1,1 'Přepočtené koeficientem množství</t>
  </si>
  <si>
    <t>49</t>
  </si>
  <si>
    <t>-232639430</t>
  </si>
  <si>
    <t>50</t>
  </si>
  <si>
    <t>-58472710</t>
  </si>
  <si>
    <t>6024,169*0,001*18</t>
  </si>
  <si>
    <t>51</t>
  </si>
  <si>
    <t>-1945273101</t>
  </si>
  <si>
    <t>52</t>
  </si>
  <si>
    <t>-2073160988</t>
  </si>
  <si>
    <t>108,435*1,85 'Přepočtené koeficientem množství</t>
  </si>
  <si>
    <t>53</t>
  </si>
  <si>
    <t>-403200910</t>
  </si>
  <si>
    <t>4.6</t>
  </si>
  <si>
    <t>Ocelová konstrukce pro návěstidlo</t>
  </si>
  <si>
    <t>54</t>
  </si>
  <si>
    <t>413941131</t>
  </si>
  <si>
    <t xml:space="preserve">Ocelová konstrukce pro návěstidlo - montáž a příprava výrobku  (svařovaná a šroubovaná konstrukce) </t>
  </si>
  <si>
    <t>-774280813</t>
  </si>
  <si>
    <t>"ocelový nosník IPE 160" 8,55*4,0*1,1*16,20</t>
  </si>
  <si>
    <t>"ocelový nosník IPE 160" 1,5*2,0*1,1*16,20</t>
  </si>
  <si>
    <t>"ocelový nosník IPE 100" 1,5*7*1,1*8,10</t>
  </si>
  <si>
    <t>"ocelový nosník IPE 100" 0,4*6*1,1*8,10</t>
  </si>
  <si>
    <t>"ocelový nosník IPE 100" 0,7*6*1,1*8,10</t>
  </si>
  <si>
    <t>"ocelová trubka TR 42,4x2,9" 1,7*4</t>
  </si>
  <si>
    <t>"ocelová trubka TR 42,4x2,9" 2,05*1</t>
  </si>
  <si>
    <t>"ocelová trubka TR 42,4x2,9" 0,8*2</t>
  </si>
  <si>
    <t>"ocelová trubka TR 76x5" 1,9*4</t>
  </si>
  <si>
    <t>" plech PL15 " 0,25*8*15</t>
  </si>
  <si>
    <t>" plech PL10"3,86*8*10</t>
  </si>
  <si>
    <t>" plech PL5"0,04*8*5</t>
  </si>
  <si>
    <t>"spojovací prvky" 1173,715*0,15</t>
  </si>
  <si>
    <t>55</t>
  </si>
  <si>
    <t>1136201095</t>
  </si>
  <si>
    <t>"ocelový nosník IPE 160" 8,55*4,0*1,1*16,20*0,001*1,1</t>
  </si>
  <si>
    <t>"ocelový nosník IPE 160" 1,5*2,0*1,1*16,20*0,001*1,1</t>
  </si>
  <si>
    <t>56</t>
  </si>
  <si>
    <t>13010742</t>
  </si>
  <si>
    <t>ocel profilová jakost S235JR (11 375) průřez IPE 100</t>
  </si>
  <si>
    <t>-2113696524</t>
  </si>
  <si>
    <t>Poznámka k položce:
Hmotnost: 8,10 kg/m</t>
  </si>
  <si>
    <t>"ocelový nosník IPE 100" 1,5*7*1,1*8,10*0,001*1,1</t>
  </si>
  <si>
    <t>"ocelový nosník IPE 100" 0,4*6*1,1*8,10*0,001*1,1</t>
  </si>
  <si>
    <t>"ocelový nosník IPE 100" 0,7*6*1,1*8,10*0,001*1,1</t>
  </si>
  <si>
    <t>57</t>
  </si>
  <si>
    <t>140110192</t>
  </si>
  <si>
    <t>trubka ocelová bezešvá hladká jakost 11 353 42,4x2,9mm</t>
  </si>
  <si>
    <t>1754046546</t>
  </si>
  <si>
    <t>"ocelová trubka TR 42,4x2,9" 1,7*4*1,1</t>
  </si>
  <si>
    <t>"ocelová trubka TR 42,4x2,9" 2,05*1*1,1</t>
  </si>
  <si>
    <t>"ocelová trubka TR 42,4x2,9" 0,8*2*1,1</t>
  </si>
  <si>
    <t>58</t>
  </si>
  <si>
    <t>552839111</t>
  </si>
  <si>
    <t>trubka ocelová bezešvá hladká jakost 11 353 76,1x5,0mm</t>
  </si>
  <si>
    <t>876534928</t>
  </si>
  <si>
    <t>"ocelová trubka TR 76x5" 1,9*4*1,1</t>
  </si>
  <si>
    <t>59</t>
  </si>
  <si>
    <t>1737535251</t>
  </si>
  <si>
    <t>" plech PL15 " 0,25*8*15*0,001*1,1</t>
  </si>
  <si>
    <t>60</t>
  </si>
  <si>
    <t>-1265083310</t>
  </si>
  <si>
    <t>" plech PL10"3,86*8*10*0,001*1,1</t>
  </si>
  <si>
    <t>61</t>
  </si>
  <si>
    <t>-274821606</t>
  </si>
  <si>
    <t>" plech PL5"0,04*8*5*0,001*1,1</t>
  </si>
  <si>
    <t>62</t>
  </si>
  <si>
    <t>-1715208801</t>
  </si>
  <si>
    <t>"spojovací prvky" 1173,715*0,15*0,001*1,1</t>
  </si>
  <si>
    <t>63</t>
  </si>
  <si>
    <t>413941131R</t>
  </si>
  <si>
    <t>1763105056</t>
  </si>
  <si>
    <t>64</t>
  </si>
  <si>
    <t>953961113R1</t>
  </si>
  <si>
    <t>Kotvy chemickým tmelem M 12 hl 320 mm do betonu, ŽB nebo kamene s vyvrtáním otvoru</t>
  </si>
  <si>
    <t>881506078</t>
  </si>
  <si>
    <t>65</t>
  </si>
  <si>
    <t>953965125</t>
  </si>
  <si>
    <t>Kotevní šroub pro chemické kotvy M 12 dl 360 mm</t>
  </si>
  <si>
    <t>-839412143</t>
  </si>
  <si>
    <t>66</t>
  </si>
  <si>
    <t>2014623237</t>
  </si>
  <si>
    <t>67</t>
  </si>
  <si>
    <t>-1260379932</t>
  </si>
  <si>
    <t>68</t>
  </si>
  <si>
    <t>2104494084</t>
  </si>
  <si>
    <t>1349,772*0,001*18</t>
  </si>
  <si>
    <t>69</t>
  </si>
  <si>
    <t>-1813552279</t>
  </si>
  <si>
    <t>70</t>
  </si>
  <si>
    <t>-186615090</t>
  </si>
  <si>
    <t>24,296*1,85 'Přepočtené koeficientem množství</t>
  </si>
  <si>
    <t>71</t>
  </si>
  <si>
    <t>-1741446844</t>
  </si>
  <si>
    <t>4.7</t>
  </si>
  <si>
    <t>Bezpečnostní pororošty</t>
  </si>
  <si>
    <t>72</t>
  </si>
  <si>
    <t>413941132</t>
  </si>
  <si>
    <t xml:space="preserve">Úniková lávka, doplnění stávající lávky a nové bezpečnostní zařízení z pororoštů - montáž a příprava výrobku  (svařovaná a šroubovaná konstrukce) </t>
  </si>
  <si>
    <t>-1120897393</t>
  </si>
  <si>
    <t>"bezpečnostní zařízení - pororošty oka 100 / 20 mm"</t>
  </si>
  <si>
    <t>(1,3*1,5*52+1,3*1,1*22+1,2*1,5*4+1,05*1,50+1,65*1,5*3)*12</t>
  </si>
  <si>
    <t>(1,4*1,5*1+1,6*1,1*2)*12</t>
  </si>
  <si>
    <t xml:space="preserve">"nová úniková lávka pororošty oka 100 / 20 mm" </t>
  </si>
  <si>
    <t>(0,8*2,15*20)*12</t>
  </si>
  <si>
    <t xml:space="preserve">"konstrukce návěstidla pororošty oka 100 / 20 mm" </t>
  </si>
  <si>
    <t>(1,5*1,59*2+1,5*1,48*2)*12</t>
  </si>
  <si>
    <t>"spojovací prvky" 2379,48*0,15</t>
  </si>
  <si>
    <t>73</t>
  </si>
  <si>
    <t>154410503</t>
  </si>
  <si>
    <t>pororošt oka 100/20 mm pozink</t>
  </si>
  <si>
    <t>-1449952978</t>
  </si>
  <si>
    <t>(1,3*1,5*52+1,3*1,1*22+1,2*1,5*4+1,05*1,50+1,65*1,5*3)*1,15</t>
  </si>
  <si>
    <t>(1,4*1,5*1+1,6*1,1*2)*1,15</t>
  </si>
  <si>
    <t>(0,8*2,15*20)*1,15</t>
  </si>
  <si>
    <t>(1,5*1,59*2+1,5*1,48*2)*1,15</t>
  </si>
  <si>
    <t>74</t>
  </si>
  <si>
    <t>220031035</t>
  </si>
  <si>
    <t>"spojovací prvky"356,922*0,001*1,10</t>
  </si>
  <si>
    <t>75</t>
  </si>
  <si>
    <t>512</t>
  </si>
  <si>
    <t>2044241640</t>
  </si>
  <si>
    <t>76</t>
  </si>
  <si>
    <t>941321111</t>
  </si>
  <si>
    <t>Montáž lešení řadového modulového těžkého zatížení do 300 kg/m2 š přes 0,9 do 1,2 m v do 10 m</t>
  </si>
  <si>
    <t>-816437089</t>
  </si>
  <si>
    <t>(33,11+1,2*2+32,665*2)*4,5</t>
  </si>
  <si>
    <t>77</t>
  </si>
  <si>
    <t>941321211</t>
  </si>
  <si>
    <t>Příplatek k lešení řadovému modulovému těžkému š 1,2 m v přes 10 do 25 m za první a ZKD den použití</t>
  </si>
  <si>
    <t>680687840</t>
  </si>
  <si>
    <t>453,780*30*3</t>
  </si>
  <si>
    <t>78</t>
  </si>
  <si>
    <t>941321811</t>
  </si>
  <si>
    <t>Demontáž lešení řadového modulového těžkého zatížení do 300 kg/m2 š přes 0,9 do 1,2 m v do 10 m</t>
  </si>
  <si>
    <t>-141765324</t>
  </si>
  <si>
    <t>79</t>
  </si>
  <si>
    <t>942322112</t>
  </si>
  <si>
    <t>Montáž těžkých konzol pro založení lešení v přes 10 do 20 m s 1 podlahou š přes 0,9 do 1,2 m</t>
  </si>
  <si>
    <t>-799064178</t>
  </si>
  <si>
    <t>33,11+1,1*2*2</t>
  </si>
  <si>
    <t>80</t>
  </si>
  <si>
    <t>942322212</t>
  </si>
  <si>
    <t>Příplatek k těžké konzole š přes 0,9 do 1,2 mpro založení lešení v přes 10 do 20 m za první a ZKD den použití</t>
  </si>
  <si>
    <t>-230162504</t>
  </si>
  <si>
    <t>37,510*30*3</t>
  </si>
  <si>
    <t>81</t>
  </si>
  <si>
    <t>942322812</t>
  </si>
  <si>
    <t>Demontáž těžkých konzol pro založení lešení v přes 10 do 20 m s 1 podlahou š přes 0,9 do 1,2 m</t>
  </si>
  <si>
    <t>-2141285900</t>
  </si>
  <si>
    <t>82</t>
  </si>
  <si>
    <t>953334124</t>
  </si>
  <si>
    <t>Bobtnavý pásek do pracovních spar betonových kcí bentonitový 20x25 mm s prodlouženou dobou bobtnání</t>
  </si>
  <si>
    <t>-488422556</t>
  </si>
  <si>
    <t>134*0,25*1,1</t>
  </si>
  <si>
    <t>83</t>
  </si>
  <si>
    <t>959241202</t>
  </si>
  <si>
    <t>Odstranění vrstev zateplení a začištění stávající konstrukce pod kotevní desky</t>
  </si>
  <si>
    <t>1081147802</t>
  </si>
  <si>
    <t xml:space="preserve">Poznámka k položce:
</t>
  </si>
  <si>
    <t>4+4+16+2+92+16</t>
  </si>
  <si>
    <t>84</t>
  </si>
  <si>
    <t>959241203</t>
  </si>
  <si>
    <t>Opětovné provedení vrstev zateplení po instalaci kotevních přípravků</t>
  </si>
  <si>
    <t>1531658108</t>
  </si>
  <si>
    <t>85</t>
  </si>
  <si>
    <t>959241204</t>
  </si>
  <si>
    <t>Provedení zásahu do opláštění strojovny VZT ( velkoplošné sendvočové panely Kinspan )</t>
  </si>
  <si>
    <t>-1065846488</t>
  </si>
  <si>
    <t>Poznámka k položce:
Do těchto panelů budou provedeny otvory pro montáž kotevních přípravků a následně
budou takto vzniklé prostupy zapraveny a utěsněny jak z hlediska hydroizolačního, teplotechnického tak
i požární odolnosti. Části kotev, které budou v prostoru strojovny budou opatřeny obkladem z materiálu
s požární odolností min. 45 minut</t>
  </si>
  <si>
    <t>86</t>
  </si>
  <si>
    <t>959241205</t>
  </si>
  <si>
    <t>Provedení vývrtu pro nově osazené návěstidlo TLOF v prostoru přístupové lávky</t>
  </si>
  <si>
    <t>859930754</t>
  </si>
  <si>
    <t>87</t>
  </si>
  <si>
    <t>959241206</t>
  </si>
  <si>
    <t>Kotvení nově instalovaného stožáru a rozvaděčové skříně bude provedeno přes souvrství střechy do nosné ŽB konstrukce budovy přes montážní systémové přípravky</t>
  </si>
  <si>
    <t>-1715364767</t>
  </si>
  <si>
    <t>88</t>
  </si>
  <si>
    <t>959241207</t>
  </si>
  <si>
    <t>Oprava konstrukce fasády po demontáži konzolového lešení</t>
  </si>
  <si>
    <t>1376170271</t>
  </si>
  <si>
    <t>997</t>
  </si>
  <si>
    <t>Přesun sutě</t>
  </si>
  <si>
    <t>89</t>
  </si>
  <si>
    <t>997013155</t>
  </si>
  <si>
    <t>Vnitrostaveništní doprava suti a vybouraných hmot pro budovy v přes 15 do 18 m s omezením mechanizace</t>
  </si>
  <si>
    <t>1438923079</t>
  </si>
  <si>
    <t>"architektonicko-stavební část" 0,06+0,177</t>
  </si>
  <si>
    <t>"statická část" 17,546</t>
  </si>
  <si>
    <t>90</t>
  </si>
  <si>
    <t>997013501</t>
  </si>
  <si>
    <t>Odvoz suti a vybouraných hmot na skládku nebo meziskládku do 1 km se složením</t>
  </si>
  <si>
    <t>-919898416</t>
  </si>
  <si>
    <t>17,783</t>
  </si>
  <si>
    <t>91</t>
  </si>
  <si>
    <t>997013502</t>
  </si>
  <si>
    <t>-1219233938</t>
  </si>
  <si>
    <t>92</t>
  </si>
  <si>
    <t>997013509</t>
  </si>
  <si>
    <t>Příplatek k odvozu suti a vybouraných hmot na skládku ZKD 1 km přes 1 km</t>
  </si>
  <si>
    <t>-1668071149</t>
  </si>
  <si>
    <t>17,783*19</t>
  </si>
  <si>
    <t>93</t>
  </si>
  <si>
    <t>997013631</t>
  </si>
  <si>
    <t>Poplatek za uložení na skládce (skládkovné) stavebního odpadu směsného kód odpadu 17 09 04</t>
  </si>
  <si>
    <t>-1870397649</t>
  </si>
  <si>
    <t>2,68+0,237</t>
  </si>
  <si>
    <t>94</t>
  </si>
  <si>
    <t>997013873</t>
  </si>
  <si>
    <t>Poplatek za uložení stavebního odpadu na recyklační skládce (skládkovné) zeminy a kamení zatříděného do Katalogu odpadů pod kódem 17 05 04</t>
  </si>
  <si>
    <t>1621327158</t>
  </si>
  <si>
    <t>17,546-2,68</t>
  </si>
  <si>
    <t>95</t>
  </si>
  <si>
    <t>CS ÚRS 2021 02</t>
  </si>
  <si>
    <t>1870316261</t>
  </si>
  <si>
    <t>96</t>
  </si>
  <si>
    <t>153913676</t>
  </si>
  <si>
    <t>97</t>
  </si>
  <si>
    <t>1824250536</t>
  </si>
  <si>
    <t>D.1.04 - Zdravotně technické instalace</t>
  </si>
  <si>
    <t xml:space="preserve">    722 - Zdravotechnika - vnitřní vodovod</t>
  </si>
  <si>
    <t>722</t>
  </si>
  <si>
    <t>Zdravotechnika - vnitřní vodovod</t>
  </si>
  <si>
    <t>7221401211</t>
  </si>
  <si>
    <t>Potrubí vodovodní ocelové z ušlechtilé ocelisvařované DN 80mm včetně přírub pro ventily</t>
  </si>
  <si>
    <t>1874106685</t>
  </si>
  <si>
    <t>722181254</t>
  </si>
  <si>
    <t>Ochrana vodovodního potrubí přilepenými termoizolačními trubicemi z PE tl přes 20 do 25 mm DN přes 63 do 89 mm</t>
  </si>
  <si>
    <t>-1887973393</t>
  </si>
  <si>
    <t>722230117</t>
  </si>
  <si>
    <t>Ventil přímý DN 80mm</t>
  </si>
  <si>
    <t>457618043</t>
  </si>
  <si>
    <t>722230118</t>
  </si>
  <si>
    <t>Ventil zpětný DN80 PN16</t>
  </si>
  <si>
    <t>798197564</t>
  </si>
  <si>
    <t>722230119</t>
  </si>
  <si>
    <t>Ventil vypouštěcí DN80</t>
  </si>
  <si>
    <t>-466182090</t>
  </si>
  <si>
    <t>722230120</t>
  </si>
  <si>
    <t>Stropní (stěnový) závěs pro potrubí DN80, provedení nerez pro kotvení do ŽB konstrukce, kotvení v rozteči max. 0,5 m</t>
  </si>
  <si>
    <t>-2120211128</t>
  </si>
  <si>
    <t>722290215</t>
  </si>
  <si>
    <t>Zkouška těsnosti vodovodního potrubí hrdlového nebo přírubového DN do 100</t>
  </si>
  <si>
    <t>-1070377894</t>
  </si>
  <si>
    <t>722290234</t>
  </si>
  <si>
    <t>Proplach a dezinfekce vodovodního potrubí DN do 80</t>
  </si>
  <si>
    <t>236846804</t>
  </si>
  <si>
    <t>998722103</t>
  </si>
  <si>
    <t>Přesun hmot tonážní pro vnitřní vodovod v objektech v přes 12 do 24 m</t>
  </si>
  <si>
    <t>-157973983</t>
  </si>
  <si>
    <t>998722181</t>
  </si>
  <si>
    <t>Příplatek k přesunu hmot tonážní 722 prováděný bez použití mechanizace a v prostoru nemocnice</t>
  </si>
  <si>
    <t>403186751</t>
  </si>
  <si>
    <t>D.1.07 - Silnoproudé elektroinstalace</t>
  </si>
  <si>
    <t>EL_SIL - Silnoproudé elektroinstalace</t>
  </si>
  <si>
    <t xml:space="preserve">    EL.1.1 - Silnoproudé elektroinstalace - rozvaděče</t>
  </si>
  <si>
    <t xml:space="preserve">    EL.1.2 - Silnoproudé elektroinstalace - vedení a trasy nepožární</t>
  </si>
  <si>
    <t xml:space="preserve">    EL.1.3 - Silnoproudé elektroinstalace - vedení a trasy požární</t>
  </si>
  <si>
    <t xml:space="preserve">    EL.1.4 - Silnoproudé elektroinstalace - koncové prvky</t>
  </si>
  <si>
    <t xml:space="preserve">    EL.1.5 - Silnoproudé elektroinstalace - hromosvod</t>
  </si>
  <si>
    <t xml:space="preserve">    EL.1.6 - Silnoproudé elektroinstalace - ostatní</t>
  </si>
  <si>
    <t>EL_SIL</t>
  </si>
  <si>
    <t>EL.1.1</t>
  </si>
  <si>
    <t>Silnoproudé elektroinstalace - rozvaděče</t>
  </si>
  <si>
    <t>1.1.1.1</t>
  </si>
  <si>
    <t>RD-T1</t>
  </si>
  <si>
    <t>-687486197</t>
  </si>
  <si>
    <t>Poznámka k položce:
úprava rozvaděče dle PD</t>
  </si>
  <si>
    <t>1.1.1.2</t>
  </si>
  <si>
    <t>RM-T1</t>
  </si>
  <si>
    <t>1476348806</t>
  </si>
  <si>
    <t>1.1.1.3</t>
  </si>
  <si>
    <t>R.PBZ</t>
  </si>
  <si>
    <t>712949686</t>
  </si>
  <si>
    <t>1.1.1.4</t>
  </si>
  <si>
    <t>RTN</t>
  </si>
  <si>
    <t>395897202</t>
  </si>
  <si>
    <t>1.1.1.5</t>
  </si>
  <si>
    <t>RD-T2</t>
  </si>
  <si>
    <t>-990681649</t>
  </si>
  <si>
    <t>1.1.1.6</t>
  </si>
  <si>
    <t>RM-T2</t>
  </si>
  <si>
    <t>1812013222</t>
  </si>
  <si>
    <t>1.1.1.7</t>
  </si>
  <si>
    <t>MaR</t>
  </si>
  <si>
    <t>1340019280</t>
  </si>
  <si>
    <t>Poznámka k položce:
nový rozvaděč MaR</t>
  </si>
  <si>
    <t>EL.1.2</t>
  </si>
  <si>
    <t>Silnoproudé elektroinstalace - vedení a trasy nepožární</t>
  </si>
  <si>
    <t>1.2.1</t>
  </si>
  <si>
    <t>CEKE-R 3x1,5</t>
  </si>
  <si>
    <t>811075198</t>
  </si>
  <si>
    <t>1.2.2</t>
  </si>
  <si>
    <t>CEKE-R 3x2,5</t>
  </si>
  <si>
    <t>-179848993</t>
  </si>
  <si>
    <t>1.2.3</t>
  </si>
  <si>
    <t>CYA 16</t>
  </si>
  <si>
    <t>1027440077</t>
  </si>
  <si>
    <t>1.2.4</t>
  </si>
  <si>
    <t>Žlab 100x100</t>
  </si>
  <si>
    <t>-737042147</t>
  </si>
  <si>
    <t>1.2.5</t>
  </si>
  <si>
    <t>Trubky do 25mm</t>
  </si>
  <si>
    <t>1802017344</t>
  </si>
  <si>
    <t>1.2.6</t>
  </si>
  <si>
    <t>Trubky do 32mm</t>
  </si>
  <si>
    <t>262189426</t>
  </si>
  <si>
    <t>1.2.7</t>
  </si>
  <si>
    <t>Příchytky</t>
  </si>
  <si>
    <t>1652737550</t>
  </si>
  <si>
    <t>EL.1.3</t>
  </si>
  <si>
    <t>Silnoproudé elektroinstalace - vedení a trasy požární</t>
  </si>
  <si>
    <t>1.3.1</t>
  </si>
  <si>
    <t>CHKE-V 3x4</t>
  </si>
  <si>
    <t>-873045354</t>
  </si>
  <si>
    <t>1.3.2</t>
  </si>
  <si>
    <t>CHKE-V 5x4</t>
  </si>
  <si>
    <t>235170215</t>
  </si>
  <si>
    <t>1.3.3</t>
  </si>
  <si>
    <t>CHKE-V 3x120+70</t>
  </si>
  <si>
    <t>-1211781103</t>
  </si>
  <si>
    <t>1.3.4</t>
  </si>
  <si>
    <t>CHKE-V 5x240</t>
  </si>
  <si>
    <t>-912077017</t>
  </si>
  <si>
    <t>1.3.5</t>
  </si>
  <si>
    <t>Úprava trasy mezi RD-T1 a R.PBZ</t>
  </si>
  <si>
    <t>-1080617342</t>
  </si>
  <si>
    <t>1.3.6</t>
  </si>
  <si>
    <t>Úprava trasy mezi RM-TI a R.PBZ</t>
  </si>
  <si>
    <t>1957560626</t>
  </si>
  <si>
    <t>1.3.7</t>
  </si>
  <si>
    <t>Úprava trasy a stoupačky mezi R.PBZ a střechou</t>
  </si>
  <si>
    <t>2123506171</t>
  </si>
  <si>
    <t>1.3.8</t>
  </si>
  <si>
    <t>1900549814</t>
  </si>
  <si>
    <t>1.3.9</t>
  </si>
  <si>
    <t>Žlab 200x100</t>
  </si>
  <si>
    <t>1911548304</t>
  </si>
  <si>
    <t>1.3.10</t>
  </si>
  <si>
    <t>-966414196</t>
  </si>
  <si>
    <t>EL.1.4</t>
  </si>
  <si>
    <t>Silnoproudé elektroinstalace - koncové prvky</t>
  </si>
  <si>
    <t>1.4.1</t>
  </si>
  <si>
    <t>Zásuvka IP44</t>
  </si>
  <si>
    <t>1012382009</t>
  </si>
  <si>
    <t>1.4.2</t>
  </si>
  <si>
    <t>Vypínač IP44</t>
  </si>
  <si>
    <t>49639104</t>
  </si>
  <si>
    <t>1.4.3</t>
  </si>
  <si>
    <t xml:space="preserve">Led svítidlo přisazené </t>
  </si>
  <si>
    <t>-1496591857</t>
  </si>
  <si>
    <t>1.4.4</t>
  </si>
  <si>
    <t>Svítidlo Nouzové s piktogramem T=60min</t>
  </si>
  <si>
    <t>-1413011984</t>
  </si>
  <si>
    <t>1.4.5</t>
  </si>
  <si>
    <t>Topný kabel (ceková délka vyhřívaného potrubí)</t>
  </si>
  <si>
    <t>-1548029790</t>
  </si>
  <si>
    <t>1.4.6</t>
  </si>
  <si>
    <t>Eletrycký přímotop s termostatem2kW</t>
  </si>
  <si>
    <t>377171314</t>
  </si>
  <si>
    <t>1.4.7</t>
  </si>
  <si>
    <t>Teplotní senzor</t>
  </si>
  <si>
    <t>1069330723</t>
  </si>
  <si>
    <t>1.4.8</t>
  </si>
  <si>
    <t>Meteostanice</t>
  </si>
  <si>
    <t>-1810439618</t>
  </si>
  <si>
    <t>1.4.9</t>
  </si>
  <si>
    <t>Ústředna MaR</t>
  </si>
  <si>
    <t>315155768</t>
  </si>
  <si>
    <t>1.4.10</t>
  </si>
  <si>
    <t>Optokouřový hlásič EPS</t>
  </si>
  <si>
    <t>-336792553</t>
  </si>
  <si>
    <t>1.4.11</t>
  </si>
  <si>
    <t>Doprogramování stávající ústředny EPS</t>
  </si>
  <si>
    <t>1327557492</t>
  </si>
  <si>
    <t>1.4.12</t>
  </si>
  <si>
    <t>Připojení koncových prvků a zařízení</t>
  </si>
  <si>
    <t>-1391615174</t>
  </si>
  <si>
    <t>EL.1.5</t>
  </si>
  <si>
    <t>Silnoproudé elektroinstalace - hromosvod</t>
  </si>
  <si>
    <t>1.5.1</t>
  </si>
  <si>
    <t>Úprava stávajícího jímacího vedení</t>
  </si>
  <si>
    <t>924994536</t>
  </si>
  <si>
    <t>1.5.2</t>
  </si>
  <si>
    <t>Oddálený hromosvod</t>
  </si>
  <si>
    <t>-1820111106</t>
  </si>
  <si>
    <t>EL.1.6</t>
  </si>
  <si>
    <t>Silnoproudé elektroinstalace - ostatní</t>
  </si>
  <si>
    <t>1.6.1</t>
  </si>
  <si>
    <t>Bezbečnostní tabulky</t>
  </si>
  <si>
    <t>-533372383</t>
  </si>
  <si>
    <t>1.6.2</t>
  </si>
  <si>
    <t>Pomocný materiál</t>
  </si>
  <si>
    <t>-383520149</t>
  </si>
  <si>
    <t>1.6.3</t>
  </si>
  <si>
    <t>Zámečnické pomocné a podpůrné konstrukce</t>
  </si>
  <si>
    <t>-1606412861</t>
  </si>
  <si>
    <t>1.6.4</t>
  </si>
  <si>
    <t>Stavební přípomoce, zednické zapravení a koordinace s ostatními profesemi</t>
  </si>
  <si>
    <t>-1568601329</t>
  </si>
  <si>
    <t>1.6.5</t>
  </si>
  <si>
    <t xml:space="preserve">Ekologická likvidace odpadu vzniklého odpadu </t>
  </si>
  <si>
    <t>406136838</t>
  </si>
  <si>
    <t>1.6.6</t>
  </si>
  <si>
    <t>Sádra</t>
  </si>
  <si>
    <t>-1204121449</t>
  </si>
  <si>
    <t>1.6.7</t>
  </si>
  <si>
    <t>Montážní pěna</t>
  </si>
  <si>
    <t>850414824</t>
  </si>
  <si>
    <t>1.6.8</t>
  </si>
  <si>
    <t>Uvedení do provozu</t>
  </si>
  <si>
    <t>1518947338</t>
  </si>
  <si>
    <t>1.6.9</t>
  </si>
  <si>
    <t>Výchozí revize</t>
  </si>
  <si>
    <t>-523439430</t>
  </si>
  <si>
    <t>1.6.10</t>
  </si>
  <si>
    <t>Zaškolení obsluhy</t>
  </si>
  <si>
    <t>1169081215</t>
  </si>
  <si>
    <t>1.6.11</t>
  </si>
  <si>
    <t>Měření umělého a nouzového osvětlení</t>
  </si>
  <si>
    <t>-1537801909</t>
  </si>
  <si>
    <t>1.6.12</t>
  </si>
  <si>
    <t>Doprava a přesun hmot</t>
  </si>
  <si>
    <t>-1594852026</t>
  </si>
  <si>
    <t>1.6.13</t>
  </si>
  <si>
    <t>Protipožární ucpávky</t>
  </si>
  <si>
    <t>900794041</t>
  </si>
  <si>
    <t>SO 0201a - HELIPORT - SHZ</t>
  </si>
  <si>
    <t>952901412</t>
  </si>
  <si>
    <t>Osazení technologického kontejneru</t>
  </si>
  <si>
    <t>350569436</t>
  </si>
  <si>
    <t>562416891</t>
  </si>
  <si>
    <t>ocelový technologický kontejner, rozměr š. x d. = 4.880 x 6.060, zateplený, podlaha PVC, vstupní dveře 1200/2100, se schodištěm a podestou, včetně začištění prostupů technologie, uzemnění, osazen na ocelové konstrukci (viz díl D.1.2)</t>
  </si>
  <si>
    <t>1112598648</t>
  </si>
  <si>
    <t>1481378827</t>
  </si>
  <si>
    <t>1066698298</t>
  </si>
  <si>
    <t>1766515001</t>
  </si>
  <si>
    <t xml:space="preserve">      4.1 - Nosná konstrukce pod nádrž</t>
  </si>
  <si>
    <t xml:space="preserve">      4.2 - Podpůrná konstrukce pod kontejner</t>
  </si>
  <si>
    <t>4.1</t>
  </si>
  <si>
    <t>Nosná konstrukce pod nádrž</t>
  </si>
  <si>
    <t>413941126</t>
  </si>
  <si>
    <t xml:space="preserve">Podpůrná konstrukce pod nádrž - montáž a příprava výrobku  (svařovaná a šroubovaná konstrukce) </t>
  </si>
  <si>
    <t>-1519631726</t>
  </si>
  <si>
    <t>"profil HEB 300" 6,65*1,10*2*120</t>
  </si>
  <si>
    <t>"profil HEA 300" 10,0*1,10*2*88,30</t>
  </si>
  <si>
    <t>"profil HEA 120" 1,7*1,10*8*20,4</t>
  </si>
  <si>
    <t>"zavětrování trubky 60 x 4" (1,315*1,10*22+1,0*1,10*11)*5,75</t>
  </si>
  <si>
    <t>"spojovací prvky"4255,941*0,15</t>
  </si>
  <si>
    <t>13010990</t>
  </si>
  <si>
    <t>ocel profilová jakost S235JR (11 375) průřez HEB 300</t>
  </si>
  <si>
    <t>652136270</t>
  </si>
  <si>
    <t>Poznámka k položce:
Hmotnost: 120,00 kg/m</t>
  </si>
  <si>
    <t>"profil HEB 300" 6,65*1,10*2*120,0*0,001*1,10</t>
  </si>
  <si>
    <t>13011001</t>
  </si>
  <si>
    <t>ocel profilová jakost S235JR (11 375) průřez HEA 300</t>
  </si>
  <si>
    <t>-95314785</t>
  </si>
  <si>
    <t>Poznámka k položce:
Hmotnost: 88,30 kg/m</t>
  </si>
  <si>
    <t>"profil HEA 300" 10,0*1,10*2*88,30*0,001*1,10</t>
  </si>
  <si>
    <t>13010952</t>
  </si>
  <si>
    <t>ocel profilová jakost S235JR (11 375) průřez HEA 120</t>
  </si>
  <si>
    <t>1872919450</t>
  </si>
  <si>
    <t>Poznámka k položce:
Hmotnost: 20,40 kg/m</t>
  </si>
  <si>
    <t>"profil HEA 120" 1,7*1,10*8*20,4*1,1*0,001</t>
  </si>
  <si>
    <t>14011036</t>
  </si>
  <si>
    <t>trubka ocelová bezešvá hladká jakost 11 353 60,3x4,0mm</t>
  </si>
  <si>
    <t>804221788</t>
  </si>
  <si>
    <t>"zavětrování trubky 60 x 4" (1,315*1,10*22+1,0*1,10*11)*1,10</t>
  </si>
  <si>
    <t>1073337167</t>
  </si>
  <si>
    <t>"spojovací prvky" 4255,941*0,15*0,001*1,10</t>
  </si>
  <si>
    <t>413941126R</t>
  </si>
  <si>
    <t>1429035237</t>
  </si>
  <si>
    <t>-793270556</t>
  </si>
  <si>
    <t>4894,332*0,001*18</t>
  </si>
  <si>
    <t>-13055460</t>
  </si>
  <si>
    <t>142618380</t>
  </si>
  <si>
    <t>88,098*1,85 'Přepočtené koeficientem množství</t>
  </si>
  <si>
    <t>953961114R</t>
  </si>
  <si>
    <t>Kotvy chemickým tmelem M 16 hl 160 mm do betonu, ŽB nebo kamene s vyvrtáním otvoru</t>
  </si>
  <si>
    <t>-1931050861</t>
  </si>
  <si>
    <t>4*4</t>
  </si>
  <si>
    <t>953965131</t>
  </si>
  <si>
    <t>Kotevní šroub pro chemické kotvy M 16 dl 190 mm</t>
  </si>
  <si>
    <t>1117856070</t>
  </si>
  <si>
    <t>31120008</t>
  </si>
  <si>
    <t>podložka DIN 125-A ZB D 16mm</t>
  </si>
  <si>
    <t>-949660726</t>
  </si>
  <si>
    <t>0,16*1,1 'Přepočtené koeficientem množství</t>
  </si>
  <si>
    <t>31111008</t>
  </si>
  <si>
    <t>matice přesná šestihranná Pz DIN 934-8 M16</t>
  </si>
  <si>
    <t>-1586695271</t>
  </si>
  <si>
    <t>1313749921</t>
  </si>
  <si>
    <t>4.2</t>
  </si>
  <si>
    <t>Podpůrná konstrukce pod kontejner</t>
  </si>
  <si>
    <t>413941127</t>
  </si>
  <si>
    <t xml:space="preserve">Nosná konstrukce pod kontejner - montáž a příprava výrobku  (svařovaná a šroubovaná konstrukce) </t>
  </si>
  <si>
    <t>-1061127511</t>
  </si>
  <si>
    <t>"profil HEB 240" 6,55*1,1*2*85</t>
  </si>
  <si>
    <t>"profil HEB 240" 6,06*1,1*2*85</t>
  </si>
  <si>
    <t>"profil IPE 240" 4,88*1,1*3*36,20</t>
  </si>
  <si>
    <t>"zavětrování trubky 60 x 4" 3,13*1,1*8*5,75</t>
  </si>
  <si>
    <t>"zavětrování trubky 60 x 4" 1,22*1,1*4*5,75</t>
  </si>
  <si>
    <t>"spojovací prostředky"3130,279*0,15</t>
  </si>
  <si>
    <t>13010726</t>
  </si>
  <si>
    <t>ocel profilová jakost S235JR (11 375) průřez I (IPN) 240</t>
  </si>
  <si>
    <t>-1444407449</t>
  </si>
  <si>
    <t>Poznámka k položce:
Hmotnost: 36,20 kg/m</t>
  </si>
  <si>
    <t>"profil IPE 240" 4,88*1,1*3*36,20*0,001*1,10</t>
  </si>
  <si>
    <t>13010984</t>
  </si>
  <si>
    <t>ocel profilová jakost S235JR (11 375) průřez HEB 240</t>
  </si>
  <si>
    <t>-434574041</t>
  </si>
  <si>
    <t>Poznámka k položce:
Hmotnost: 85,00 kg/m</t>
  </si>
  <si>
    <t>" profil HEB 240" (6,55+6,06)*2*1,1*85,*0,001*1,1</t>
  </si>
  <si>
    <t>-443242532</t>
  </si>
  <si>
    <t>"zavětrování trubky 60 x 4" (3,13*1,1*8+1,22*1,1*4)*1,10</t>
  </si>
  <si>
    <t>-458825083</t>
  </si>
  <si>
    <t>"spojovací prvky" 3130,279*0,15*0,001*1,10</t>
  </si>
  <si>
    <t>413941127R</t>
  </si>
  <si>
    <t>-305295245</t>
  </si>
  <si>
    <t>-896667111</t>
  </si>
  <si>
    <t>3599,821*0,001*18</t>
  </si>
  <si>
    <t>-1254027402</t>
  </si>
  <si>
    <t>1097047222</t>
  </si>
  <si>
    <t>64,797*1,85 'Přepočtené koeficientem množství</t>
  </si>
  <si>
    <t>2146917507</t>
  </si>
  <si>
    <t>83207827</t>
  </si>
  <si>
    <t>1164922817</t>
  </si>
  <si>
    <t>0,016*1,1 'Přepočtené koeficientem množství</t>
  </si>
  <si>
    <t>1795698743</t>
  </si>
  <si>
    <t>0,0145454545454545*1,1 'Přepočtené koeficientem množství</t>
  </si>
  <si>
    <t>-158791348</t>
  </si>
  <si>
    <t>2020279423</t>
  </si>
  <si>
    <t>-2119043668</t>
  </si>
  <si>
    <t>453,780*30</t>
  </si>
  <si>
    <t>-1153829099</t>
  </si>
  <si>
    <t>-1392290202</t>
  </si>
  <si>
    <t>-1717994973</t>
  </si>
  <si>
    <t>1469588223</t>
  </si>
  <si>
    <t>D.1.04 - Zdravotně technické instalace (ZTI)</t>
  </si>
  <si>
    <t xml:space="preserve">    725 - Zdravotechnika - zařizovací předměty</t>
  </si>
  <si>
    <t>725</t>
  </si>
  <si>
    <t>Zdravotechnika - zařizovací předměty</t>
  </si>
  <si>
    <t>72553234</t>
  </si>
  <si>
    <t xml:space="preserve">Osazení zásobníku pro SHZ </t>
  </si>
  <si>
    <t>-837116849</t>
  </si>
  <si>
    <t>5624169R</t>
  </si>
  <si>
    <t>nádrž akumulační min. 18,5 m³ vody - konstrukce nádrže jako samonosná, tuhá, stěny zesíleny žebry, integrované šachty ve stropě nádrže se stupadly, opláštění nádrže z XPS tl.100 mm (PUR sendvičové panely)</t>
  </si>
  <si>
    <t>-366924690</t>
  </si>
  <si>
    <t>Poznámka k položce:
vnější rozměry š. 2,0 m, d. 10,0 m, v. 2,0 m
vnitřní rozměry š. 1,5 m, d. 9,5 m, v. 1,5 m
výška hladiny min. 1,3 m, 
v části sací vana s antivírovou deskou,
osazená na ocelové podkonstrukci, včetně dvojice topných spirál o výkonu 2x3kW proti zamrzání</t>
  </si>
  <si>
    <t>998725103</t>
  </si>
  <si>
    <t>Přesun hmot tonážní pro zařizovací předměty v objektech v přes 12 do 24 m</t>
  </si>
  <si>
    <t>-1318142491</t>
  </si>
  <si>
    <t>998725181</t>
  </si>
  <si>
    <t>Příplatek k přesunu hmot tonážní 725 prováděný bez použití mechanizace a v prostoru nemocnice</t>
  </si>
  <si>
    <t>1781663730</t>
  </si>
  <si>
    <t>D.1.10 - Stabilní hasící zařízení</t>
  </si>
  <si>
    <t>SHZ - Stabilní hasící zařízení</t>
  </si>
  <si>
    <t xml:space="preserve">    SHZ_1.1 - Stabilní hasící zařízení - potrubí</t>
  </si>
  <si>
    <t xml:space="preserve">    SHZ_1.2 - Stabilní hasící zařízení - el.čerpadlo a přiměšovač pěny</t>
  </si>
  <si>
    <t xml:space="preserve">    SHZ_1.3 - Stabilní hasící zařízení - monitorování signalizace a požární detekce</t>
  </si>
  <si>
    <t xml:space="preserve">    SHZ_1.4 - Stabilní hasící zařízení - elektro</t>
  </si>
  <si>
    <t xml:space="preserve">    SHZ_2 - Stabilní hasící zařízení - ostatní</t>
  </si>
  <si>
    <t>SHZ</t>
  </si>
  <si>
    <t>SHZ_1.1</t>
  </si>
  <si>
    <t>Stabilní hasící zařízení - potrubí</t>
  </si>
  <si>
    <t>1.1.1</t>
  </si>
  <si>
    <t>Dodávka a montáž nového rozváděcího potrubí DN100</t>
  </si>
  <si>
    <t>-597534330</t>
  </si>
  <si>
    <t>Poznámka k položce:
vč. tvarovek, spojovacího a závěsného materiálu</t>
  </si>
  <si>
    <t>1.1.2</t>
  </si>
  <si>
    <t>Dodávka a montáž nového rozváděcího potrubí DN150</t>
  </si>
  <si>
    <t>2054916123</t>
  </si>
  <si>
    <t>SHZ_1.2</t>
  </si>
  <si>
    <t>Stabilní hasící zařízení - el.čerpadlo a přiměšovač pěny</t>
  </si>
  <si>
    <t>Hlavní el. čerpadlo 3700l/m při 10,885bar</t>
  </si>
  <si>
    <t>-1912167125</t>
  </si>
  <si>
    <t>Sací potrubí elektrického čerpadla</t>
  </si>
  <si>
    <t>-514790644</t>
  </si>
  <si>
    <t>Poznámka k položce:
vč. potrubí, kolen, spojek, přírub, závěsů, uzavírací armatury, nepřímé reducke, manometru -1 - +3 bar, antivírové desky 1x1m, zpětné klapky</t>
  </si>
  <si>
    <t>Výtlačné potrubí elektrického čerpadla</t>
  </si>
  <si>
    <t>497569131</t>
  </si>
  <si>
    <t>Poznámka k položce:
vč potrubí, kolen, spojek, přírub, redukce, zpětné klapky, připojení přiměšovače firedos, uzavírací armatury výtlaku</t>
  </si>
  <si>
    <t>Testovací potrubí elektrického čerpadla</t>
  </si>
  <si>
    <t>-825474256</t>
  </si>
  <si>
    <t>Poznámka k položce:
vč. spojek, přírub, potrubních závěsů, glyc. Manometru 0-16bar, měřící clony průtoku vody a 2 uzavíracích armatur, napojení na výtlačné potrubí čerpadla a nádrž</t>
  </si>
  <si>
    <t>Zavodňovací nádrž  500l</t>
  </si>
  <si>
    <t>-1780185885</t>
  </si>
  <si>
    <t>Poznámka k položce:
vč. připojení DN50 k výtlačnému potrubí z hl. elektrického čerpadla, zpětné klapky a uzavírací armatury, vypouštění, přepadu</t>
  </si>
  <si>
    <t>Potrubí přívodu vody do zavodňovací nádrže DN50</t>
  </si>
  <si>
    <t>-7910007</t>
  </si>
  <si>
    <t>Poznámka k položce:
vč. napojení na zavodňovací nádrž, uzavírací armatury a plovákového ventilu pro automatické dopouštění zavodňovací nádrže</t>
  </si>
  <si>
    <t>FireDos FD4000 3/PP-S, gen III</t>
  </si>
  <si>
    <t>747467669</t>
  </si>
  <si>
    <t>Poznámka k položce:
vč. všech potřebných potrubí a armatur k připojení k systému</t>
  </si>
  <si>
    <t>1.2.8</t>
  </si>
  <si>
    <t>Měřící zařízení průtoku vody přiměšovačem FireDos</t>
  </si>
  <si>
    <t>-1707258191</t>
  </si>
  <si>
    <t>Poznámka k položce:
IP54, multifunkční displej, napájení 115...230 AC / 18…30 DC, vč. indukčního sensoru s konektorem, a všech adaptérů pro připojení na tělo hydromotoru</t>
  </si>
  <si>
    <t>1.2.9</t>
  </si>
  <si>
    <t>Měřící zařízení průtoku pěnového koncentrátu přiměšovače FireDos</t>
  </si>
  <si>
    <t>32159325</t>
  </si>
  <si>
    <t>Poznámka k položce:
digitální elektromagnetický, vč. potrubí, armatur, závěsů, nap. 230V AC</t>
  </si>
  <si>
    <t>1.2.10</t>
  </si>
  <si>
    <t>Zásobní nádrž pěnového koncentrátu 560l</t>
  </si>
  <si>
    <t>-885788262</t>
  </si>
  <si>
    <t>Poznámka k položce:
vč. připojení k přiměšovači pěnového koncentrátu- sání pěnového koncentrátu, potrubí testování přiměšovače, stavoznaku, přepadu, vypuštění, víka s odvětráním, záchytné vany pod nádrž a přiměšovač na plný obsah</t>
  </si>
  <si>
    <t>1.2.11</t>
  </si>
  <si>
    <t>Pěnový koncentrát AFFF, 3%,  cert. ICAO C</t>
  </si>
  <si>
    <t>l</t>
  </si>
  <si>
    <t>1291912801</t>
  </si>
  <si>
    <t>1.2.12</t>
  </si>
  <si>
    <t>Odlehčovací potrubí elektrického čerpadla DN25</t>
  </si>
  <si>
    <t>-1721350182</t>
  </si>
  <si>
    <t>Poznámka k položce:
vč. armatur a připojení z výtlačného potrubí na potrubí testovací</t>
  </si>
  <si>
    <t>1.2.13</t>
  </si>
  <si>
    <t>Potrubí napouštění nádrže hasicího zařízení DN50</t>
  </si>
  <si>
    <t>-966690905</t>
  </si>
  <si>
    <t>Poznámka k položce:
vč. armatur - uzavírací ventil a zpětná klapka DN50 a připojení na testovací potrubí</t>
  </si>
  <si>
    <t>1.2.14</t>
  </si>
  <si>
    <t>Hlásič průtoku DN150</t>
  </si>
  <si>
    <t>-188060730</t>
  </si>
  <si>
    <t>Poznámka k položce:
vč. testovací odbočky</t>
  </si>
  <si>
    <t>1.2.15</t>
  </si>
  <si>
    <t>Soustava tlakového spínače 0-10 bar a manometru 0-16 bar, uzavíracího  ventilu s vypouštěním</t>
  </si>
  <si>
    <t>1464660132</t>
  </si>
  <si>
    <t>1.2.16</t>
  </si>
  <si>
    <t xml:space="preserve">Uzavírací ventil přívodu vody do monitoru DN65 s elektrickým pohonem </t>
  </si>
  <si>
    <t>67851178</t>
  </si>
  <si>
    <t>1.2.17</t>
  </si>
  <si>
    <t>Monitor M1/MPN-DC</t>
  </si>
  <si>
    <t>-1116808565</t>
  </si>
  <si>
    <t xml:space="preserve">Poznámka k položce:
max 2000 l/min, proudnice pěnová nastavitelná, max. úhel 100°, 2 1/2", PN16, pohon oscilace elektrický 24V DC </t>
  </si>
  <si>
    <t>1.2.18</t>
  </si>
  <si>
    <t>Rozvaděč R-HZ-2 pro ovládání automatické oscilace monitorů a uzavíracích ventilů</t>
  </si>
  <si>
    <t>-627965934</t>
  </si>
  <si>
    <t>Poznámka k položce:
 vč. kabeláže propojení monitorů a rozvaděče a sady záložních akumulátorů</t>
  </si>
  <si>
    <t>SHZ_1.3</t>
  </si>
  <si>
    <t>Stabilní hasící zařízení - monitorování signalizace a požární detekce</t>
  </si>
  <si>
    <t>Ústředna Integral CXE</t>
  </si>
  <si>
    <t>817632194</t>
  </si>
  <si>
    <t>Poznámka k položce:
jednokruhová, vč akumulátorů, CZ klávesnice, prosklené rozvaděčové skříně IP54, kabelových tras k jednotlivým prvkům, vstupně-výstupních modulů pro kruhovou linku, tlačítkových hlásičů spuštění hasicího zařízení vč. povětrnostního krytu, sirénomajáků červených pro signalizaci spuštění hasicího zařízení, programování</t>
  </si>
  <si>
    <t>Prvky pro monitorovnání strojovny HZ</t>
  </si>
  <si>
    <t>-977177434</t>
  </si>
  <si>
    <t>Poznámka k položce:
koncové spínače, termostat, čidlo zaplavení, vč. doopjení na vstupně- výstupní prvky kruhové linky</t>
  </si>
  <si>
    <t>Detektor plamene</t>
  </si>
  <si>
    <t>-1229499103</t>
  </si>
  <si>
    <t>Poznámka k položce:
vč. upevnění na plochu heliportu a připojení na kruhovou linku</t>
  </si>
  <si>
    <t>Krabice se svorkovnicí tvořící rozhraní mezi centrálou a objektovou EPS</t>
  </si>
  <si>
    <t>680053588</t>
  </si>
  <si>
    <t>SHZ_1.4</t>
  </si>
  <si>
    <t>Stabilní hasící zařízení - elektro</t>
  </si>
  <si>
    <t xml:space="preserve">Rozvaděč R-HZ-1 pro napájení a ovládání hlavního elektrického čerpadla </t>
  </si>
  <si>
    <t>1122204374</t>
  </si>
  <si>
    <t>Poznámka k položce:
vč. kabeláže mezi rozvaděče a koncové prvky, motor čerpadla, tlakové spínače vč. frekvenčního měniče</t>
  </si>
  <si>
    <t>Rozvaděč RT-HZ, pro napájení temperování potrubí</t>
  </si>
  <si>
    <t>1528834407</t>
  </si>
  <si>
    <t>Poznámka k položce:
vč. kabeláže mezi rozvaděč a koncové prvky, topné kabely a jiné topné elementy a senzory termostatů.</t>
  </si>
  <si>
    <t>Topné kabely</t>
  </si>
  <si>
    <t>-1987818026</t>
  </si>
  <si>
    <t>Poznámka k položce:
 vč. fixačních prvků k potrubí, přívodní kabeláže</t>
  </si>
  <si>
    <t>Tepelná izolace temperovaného potrubí a oplechovní pozink plechem</t>
  </si>
  <si>
    <t>-1526306924</t>
  </si>
  <si>
    <t>SHZ_2</t>
  </si>
  <si>
    <t>Stabilní hasící zařízení - ostatní</t>
  </si>
  <si>
    <t>2.1</t>
  </si>
  <si>
    <t>Proplachy potrubí a tlaková zkouška</t>
  </si>
  <si>
    <t>-1442655396</t>
  </si>
  <si>
    <t>2.2</t>
  </si>
  <si>
    <t>Uvedení zařízení do provozu, funkční a tlakové zkoušky</t>
  </si>
  <si>
    <t>529311573</t>
  </si>
  <si>
    <t>Poznámka k položce:
obsahuje zkoušku testovací pěnou. Neobsahuje náklady na vodu</t>
  </si>
  <si>
    <t>2.3</t>
  </si>
  <si>
    <t>Doprava a vnitrostaveništní přesun</t>
  </si>
  <si>
    <t>-909898721</t>
  </si>
  <si>
    <t>2.4</t>
  </si>
  <si>
    <t>Nádrže na hasební systém budou mít 100% obsahu náplně</t>
  </si>
  <si>
    <t>-2091956702</t>
  </si>
  <si>
    <t>PS 01 - Světelně zabezpečovací zařízení SZZ</t>
  </si>
  <si>
    <t xml:space="preserve">    TECH.1 - Technologie helipočtu</t>
  </si>
  <si>
    <t xml:space="preserve">    TECH.2 - Ostatní</t>
  </si>
  <si>
    <t>TECH.1</t>
  </si>
  <si>
    <t>Technologie helipočtu</t>
  </si>
  <si>
    <t>PS01.01</t>
  </si>
  <si>
    <t>Napájecí rozvaděč paralelního rozvodu TRP.1 / 2,8kVA</t>
  </si>
  <si>
    <t>-1950739060</t>
  </si>
  <si>
    <t>Poznámka k položce:
Napájecí rozvaděč paralelního rozvodu TRP.1 / 2,8kVA</t>
  </si>
  <si>
    <t>PS01.02</t>
  </si>
  <si>
    <t>Soumrakové čidlo venkovní</t>
  </si>
  <si>
    <t>-1752522063</t>
  </si>
  <si>
    <t>Poznámka k položce:
Soumrakové čidlo venkovní</t>
  </si>
  <si>
    <t>PS01.03</t>
  </si>
  <si>
    <t xml:space="preserve">Rádiové dálkové ovládání </t>
  </si>
  <si>
    <t>794129804</t>
  </si>
  <si>
    <t>Poznámka k položce:
Rádiové dálkové ovládání světelných zařízení heliportu pomocí standardního palubního vysílače, typ HRC-01 vč. příslušenství (VHF anténa (např. K512631), koaxiální kabel50 ohm - délka 25 m, konektory, zemnící přípravek, koaxiální přepěťová ochrana s držákem (např. HX-090 N50), uzemnění)</t>
  </si>
  <si>
    <t>PS01.04</t>
  </si>
  <si>
    <t>Zábleskový maják heliportu</t>
  </si>
  <si>
    <t>823058474</t>
  </si>
  <si>
    <t>Poznámka k položce:
Zábleskový maják heliportu FL 111 (optická jednotka, napájecí skříň, propojovací skříňka, senzorové skříňka s fotobuňkou, sada speciálních propojovacích kabelů), včetně výložníku pro optickou jednotku</t>
  </si>
  <si>
    <t>PS01.05</t>
  </si>
  <si>
    <t xml:space="preserve">Vizuální ukazatel směru a rychlosti větru </t>
  </si>
  <si>
    <t>-41425068</t>
  </si>
  <si>
    <t>Poznámka k položce:
Vizuální ukazatel směru a rychlosti větru TWI 10.H.2.R.1 (HELIPORT), včetně osvětlení větrného kužele, překážkového návěstidla a svorkovnicové skříňky</t>
  </si>
  <si>
    <t>PS01.06</t>
  </si>
  <si>
    <t xml:space="preserve">Zapuštěné návěstidlo TLOF </t>
  </si>
  <si>
    <t>1967974182</t>
  </si>
  <si>
    <t>Poznámka k položce:
Zapuštěné návěstidlo TLOF 8" všesměrové, barva zelená, 230V/14VA, LED, referenční výrobek TLI420-TLOF-G-P1</t>
  </si>
  <si>
    <t>PS01.07</t>
  </si>
  <si>
    <t xml:space="preserve">Zapuštěné návěstidlo FPAG </t>
  </si>
  <si>
    <t>1457396352</t>
  </si>
  <si>
    <t>Poznámka k položce:
Zapuštěné návěstidlo FPAG 8" všesměrové, barva bílá, 230V/25VA, LED, referenční výrobek TLI420-FPAG-W-P1</t>
  </si>
  <si>
    <t>PS01.08</t>
  </si>
  <si>
    <t>Základna 8" pro zapuštěné návěstidlo, spodní vývod</t>
  </si>
  <si>
    <t>-737869608</t>
  </si>
  <si>
    <t>Poznámka k položce:
Základna 8" pro zapuštěné návěstidlo, spodní vývod, referenční výrobek 002 563.1, včetně těsnění, 1ks včetně přípravku pro zalévání</t>
  </si>
  <si>
    <t>PS01.09</t>
  </si>
  <si>
    <t>Zalévací hmota pro lepení základny zapuštěných návěstidel</t>
  </si>
  <si>
    <t>1783782837</t>
  </si>
  <si>
    <t>Poznámka k položce:
Zalévací hmota pro lepení základny zapuštěných návěstidel, referenční výrobek: Possehl, SRN: dvousložkový tmel TM 9910 (pro lepení základny)</t>
  </si>
  <si>
    <t>PS01.10</t>
  </si>
  <si>
    <t>Jádrový vrt do ŽB desky lávky</t>
  </si>
  <si>
    <t>-1772014821</t>
  </si>
  <si>
    <t xml:space="preserve">Poznámka k položce:
Jádrový vrt do ŽB desky lávky + sanace stávající konstrukce + zálivka </t>
  </si>
  <si>
    <t>PS01.11</t>
  </si>
  <si>
    <t xml:space="preserve">Optická jednotka APAPI </t>
  </si>
  <si>
    <t>-1562138257</t>
  </si>
  <si>
    <t>Poznámka k položce:
Optická jednotka APAPI  2x100W (referenční výrobek TP90-APAPI), včetně žárovek, nosné konstrukce a instalačního příslušenství, včetně nastavení (přístrojů pro nastavení)</t>
  </si>
  <si>
    <t>PS01.12</t>
  </si>
  <si>
    <t>Izolační transformátor pro APAPI</t>
  </si>
  <si>
    <t>-1198294477</t>
  </si>
  <si>
    <t>Poznámka k položce:
Izolační transformátor KRVS540 100 W, 230V / 15,2V</t>
  </si>
  <si>
    <t>PS01.13</t>
  </si>
  <si>
    <t xml:space="preserve">Venkovní instalační krabice </t>
  </si>
  <si>
    <t>1637967938</t>
  </si>
  <si>
    <t>Poznámka k položce:
Venkovní instalační krabice pro transformátor KRVS 540, včetně příslušenství pro upevnění na spodní stranu desky heliportu- typ PS-02.5.XM</t>
  </si>
  <si>
    <t>PS01.14</t>
  </si>
  <si>
    <t>Noční překážkové návěstidlo LED</t>
  </si>
  <si>
    <t>-23194293</t>
  </si>
  <si>
    <t>Poznámka k položce:
Noční překážkové návěstidlo LED nízké svítivosti, typ B, barva červěná, referenční výrobek ML 125-OB-P0-R (provedení pro připojení napájení přes svorkovnici v návěstidle)</t>
  </si>
  <si>
    <t>PS01.15</t>
  </si>
  <si>
    <t>Úchyt nočního překážkového návěstidla (instalace na plochou střechu)</t>
  </si>
  <si>
    <t>604809326</t>
  </si>
  <si>
    <t>Poznámka k položce:
Úchyt nočního překážkového návěstidla (instalace na plochou střechu):
- Al stožárek průměr 60 mm, délka 750 mm (např. Transcon objednávací kód 001 400)
- Víko na beton (např. Transcon objednávací kód 460-033)
- Spojka (např. Transcon objednávací kód 001 057)
- Betonová dlaždice 600x600x60 mm - 2 ks
- Podložka pod betonové dlaždice (lepenka, guma nebo plast)
- Spojovací materiál
- Vytvoření boční kabelové průchodky stožárkem pro napájecí kabel NN</t>
  </si>
  <si>
    <t>PS01.16</t>
  </si>
  <si>
    <t>Konektor FAA L-823 style 12 (zásuvka)</t>
  </si>
  <si>
    <t>-1524585989</t>
  </si>
  <si>
    <t>PS01.17</t>
  </si>
  <si>
    <t>Konektor FAA L-823 style 5 (vidlice)</t>
  </si>
  <si>
    <t>-1491421439</t>
  </si>
  <si>
    <t>PS01.18</t>
  </si>
  <si>
    <t>KDCV.P2R rozdvojka</t>
  </si>
  <si>
    <t>-515932594</t>
  </si>
  <si>
    <t>PS01.19</t>
  </si>
  <si>
    <t>Kabel H07RN-F 2x4</t>
  </si>
  <si>
    <t>1677379348</t>
  </si>
  <si>
    <t>PS01.20</t>
  </si>
  <si>
    <t>Kabel H07RN-F 2x2,5</t>
  </si>
  <si>
    <t>130249002</t>
  </si>
  <si>
    <t>PS01.21</t>
  </si>
  <si>
    <t>Kabel CYKY 3Cx2,5</t>
  </si>
  <si>
    <t>-355353280</t>
  </si>
  <si>
    <t>PS01.22</t>
  </si>
  <si>
    <t>Kabel CYKY 5Cx2,5</t>
  </si>
  <si>
    <t>1352033636</t>
  </si>
  <si>
    <t>PS01.23</t>
  </si>
  <si>
    <t>Kabel CYKY 5Cx4</t>
  </si>
  <si>
    <t>-995710231</t>
  </si>
  <si>
    <t>PS01.24</t>
  </si>
  <si>
    <t>Kabel CY 25</t>
  </si>
  <si>
    <t>-1872235731</t>
  </si>
  <si>
    <t>PS01.25</t>
  </si>
  <si>
    <t>Kabel CY 6</t>
  </si>
  <si>
    <t>-1163409275</t>
  </si>
  <si>
    <t>PS01.26</t>
  </si>
  <si>
    <t xml:space="preserve">Propojovací kabeláž ovládání </t>
  </si>
  <si>
    <t>-184074574</t>
  </si>
  <si>
    <t>Poznámka k položce:
Propojovací kabeláž ovládání (kabely 2x2x0,25, H05VV-F 3CX1,5, NHX HX 5x2,5, CYKY 3Dx1,5), včetně konektorů</t>
  </si>
  <si>
    <t>PS01.27</t>
  </si>
  <si>
    <t>Přepěťová ochrana NN typ1, 3-fázový systém TN-S</t>
  </si>
  <si>
    <t>-2085580448</t>
  </si>
  <si>
    <t>Poznámka k položce:
Přepěťová ochrana NN typ1, 3-fázový systém TN-S, včetně rozvodné skříňky a uzemnění (pro kabel WDI)</t>
  </si>
  <si>
    <t>PS01.28</t>
  </si>
  <si>
    <t>Přepěťová ochrana NN typ1, 1-fázový systém TN-S</t>
  </si>
  <si>
    <t>1324389316</t>
  </si>
  <si>
    <t>Poznámka k položce:
Přepěťová ochrana NN typ1, 1-fázový systém TN-S, včetně rozvodné skříňky a uzemnění (pro kabel NPZ)</t>
  </si>
  <si>
    <t>PS01.29</t>
  </si>
  <si>
    <t>Trasa kabelů uvnitř objektů</t>
  </si>
  <si>
    <t>1832505382</t>
  </si>
  <si>
    <t>Poznámka k položce:
Trasa kabelů uvnitř objektů - plastová instalační lišta</t>
  </si>
  <si>
    <t>PS01.30</t>
  </si>
  <si>
    <t>Venkovní plechový kabelový žlab 200mm s víkem</t>
  </si>
  <si>
    <t>-1271102455</t>
  </si>
  <si>
    <t xml:space="preserve">Poznámka k položce:
Venkovní plechový kabelový žlab 200mm s víkem (podvěšení pod konstrukci heliportu a lávky), včetně spojovacího materiálu a úchytů a kotvení </t>
  </si>
  <si>
    <t>PS01.31</t>
  </si>
  <si>
    <t>Venkovní trasa kabelů po ploché střeše - plechový kabelový žlab 200mm s víkem</t>
  </si>
  <si>
    <t>486768504</t>
  </si>
  <si>
    <t>Poznámka k položce:
Venkovní trasa kabelů po ploché střeše - plechový kabelový žlab 200mm s víkem, včetně spojovacího materiálu a instalačních podložek</t>
  </si>
  <si>
    <t>PS01.32</t>
  </si>
  <si>
    <t>Uzemnění</t>
  </si>
  <si>
    <t>1418146701</t>
  </si>
  <si>
    <t>PS01.33</t>
  </si>
  <si>
    <t>Kabelový prostup (stěnou, stropem, podlahou)</t>
  </si>
  <si>
    <t>1015488478</t>
  </si>
  <si>
    <t>PS01.34</t>
  </si>
  <si>
    <t>Utěsnění kabelového prostupu</t>
  </si>
  <si>
    <t>-972371717</t>
  </si>
  <si>
    <t>PS01.35</t>
  </si>
  <si>
    <t>Požární ucpávka</t>
  </si>
  <si>
    <t>-1598817179</t>
  </si>
  <si>
    <t>TECH.2</t>
  </si>
  <si>
    <t>Ostatní</t>
  </si>
  <si>
    <t>PS01.36</t>
  </si>
  <si>
    <t>Podružný materiál</t>
  </si>
  <si>
    <t>-1940679986</t>
  </si>
  <si>
    <t>PS01.37</t>
  </si>
  <si>
    <t>Doprava</t>
  </si>
  <si>
    <t>-1828996601</t>
  </si>
  <si>
    <t>PS01.38</t>
  </si>
  <si>
    <t>140981908</t>
  </si>
  <si>
    <t>PS01.39</t>
  </si>
  <si>
    <t>Popis a označení</t>
  </si>
  <si>
    <t>1701273206</t>
  </si>
  <si>
    <t>PS01.40</t>
  </si>
  <si>
    <t>Dokumentace pro zkoušky provozní způsobilosti</t>
  </si>
  <si>
    <t>-1028393008</t>
  </si>
  <si>
    <t>PS01.41</t>
  </si>
  <si>
    <t>Výchozí revize, revizní zprávy</t>
  </si>
  <si>
    <t>1654463858</t>
  </si>
  <si>
    <t>PS01.42</t>
  </si>
  <si>
    <t>Vizuální prohlídky a elektrické zkoušky</t>
  </si>
  <si>
    <t>-1770379092</t>
  </si>
  <si>
    <t>PS01.43</t>
  </si>
  <si>
    <t xml:space="preserve">Provozní zkouška </t>
  </si>
  <si>
    <t>-1755795690</t>
  </si>
  <si>
    <t>PS01.44</t>
  </si>
  <si>
    <t>Zkoušky provozní způsobilosti</t>
  </si>
  <si>
    <t>2061765613</t>
  </si>
  <si>
    <t>PS01.45</t>
  </si>
  <si>
    <t>Letové ověření</t>
  </si>
  <si>
    <t>733675304</t>
  </si>
  <si>
    <t>PS01.46</t>
  </si>
  <si>
    <t>-1482202371</t>
  </si>
  <si>
    <t>PS01.47</t>
  </si>
  <si>
    <t>Návrh provozního řádu</t>
  </si>
  <si>
    <t>885881332</t>
  </si>
  <si>
    <t>VON - Vedlejší a ostatní náklady</t>
  </si>
  <si>
    <t>VRN - VRN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</si>
  <si>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</si>
  <si>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</si>
  <si>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</si>
  <si>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</si>
  <si>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VRN5 - Pojištění a bankovní záruky</t>
  </si>
  <si>
    <t xml:space="preserve">    VRN7 - Provozní vlivy</t>
  </si>
  <si>
    <t xml:space="preserve">    VRN9 - Ostatní náklady</t>
  </si>
  <si>
    <t>VRN</t>
  </si>
  <si>
    <t>VRN1</t>
  </si>
  <si>
    <t>Průzkumné, geodetické a projektové práce</t>
  </si>
  <si>
    <t>013002000</t>
  </si>
  <si>
    <t>Projektové práce - dílenská dokumentace stavební části</t>
  </si>
  <si>
    <t>1024</t>
  </si>
  <si>
    <t>1975403412</t>
  </si>
  <si>
    <t>013254000</t>
  </si>
  <si>
    <t>Dokumentace skutečného provedení stavby</t>
  </si>
  <si>
    <t>kpl.</t>
  </si>
  <si>
    <t>-624067685</t>
  </si>
  <si>
    <t>Poznámka k položce:
VEŠKERÉ FORMY A PŘEDÁNÍ SE ŘÍDÍ PODMÍNKAMI ZADÁVACÍ DOKUMENTACE STAVBY</t>
  </si>
  <si>
    <t>VRN2</t>
  </si>
  <si>
    <t>Příprava staveniště</t>
  </si>
  <si>
    <t>020001000</t>
  </si>
  <si>
    <t>-1469144629</t>
  </si>
  <si>
    <t>Poznámka k položce:
 -Zřízení trvalé, dočasné deponie a mezideponie -zřízení příjezdů a přístupů na staveniště -uspořádání a bezpečnost staveniště z hlediska ochrany veřejných zájmů -dodržení podmínek pro provádění staveb z hlediska BOZP (vč. označení stavby) -dodržování podmínek pro ochranu životního prostředí při výstavbě -dodržení podmínek - možnosti nakládání s odpady -splnění zvláštních požadavků na provádění stavby, které vyžadují zvláštní bezpečnostní opatření -dočasné / provizorní dopravní značení, osvětlení - (vyřízení+zřízení+likvidace po skončení stavby)</t>
  </si>
  <si>
    <t>VRN3</t>
  </si>
  <si>
    <t>Zařízení staveniště</t>
  </si>
  <si>
    <t>030001000</t>
  </si>
  <si>
    <t>1381934403</t>
  </si>
  <si>
    <t>Poznámka k položce:
Náklady na zřízení / nájem ZS: -kancelářské/skladovací/sociální objekty -oplocení stavby, ostraha staveniště -kompletní vnitrostaveništní rozvody všech potřebných energií a médií -poplatky spotřeby energií a médií  (zajištění podružných měření spotřeby energií a médií)</t>
  </si>
  <si>
    <t>039002000</t>
  </si>
  <si>
    <t>Zrušení zařízení staveniště</t>
  </si>
  <si>
    <t>-1202439467</t>
  </si>
  <si>
    <t>Poznámka k položce:
-náklady zhotovitele spojené s kompletní likvidací zařízení staveniště vč. uvedení všech dotčených ploch do bezvadného stavu</t>
  </si>
  <si>
    <t>VRN4</t>
  </si>
  <si>
    <t>Inženýrská činnost</t>
  </si>
  <si>
    <t>043103000</t>
  </si>
  <si>
    <t>Zkoušky bez rozlišení vč. zkoušky hasebního systému</t>
  </si>
  <si>
    <t>1231990266</t>
  </si>
  <si>
    <t>Poznámka k položce:
Provedení všech zkoušek a revizí předepsaných projektovou a zadávací dokumentací, platnými normami, návodů k obsluze - (neuvedených v jednotlivých soupisech prací)</t>
  </si>
  <si>
    <t>043194000</t>
  </si>
  <si>
    <t>Ostatní zkoušky - zkušební oblet (vč.případného OTZ/OPZ)</t>
  </si>
  <si>
    <t>-664194783</t>
  </si>
  <si>
    <t>045002000</t>
  </si>
  <si>
    <t>Kompletační a koordinační činnost</t>
  </si>
  <si>
    <t>2079610941</t>
  </si>
  <si>
    <t>Poznámka k položce:
-příprava předávací dokumentace dle ZD -ostatní kompletační činnost</t>
  </si>
  <si>
    <t>049002000</t>
  </si>
  <si>
    <t>Ostatní inženýrská činnost - kolaudace stavby</t>
  </si>
  <si>
    <t>-1853286241</t>
  </si>
  <si>
    <t>VRN5</t>
  </si>
  <si>
    <t>Pojištění a bankovní záruky</t>
  </si>
  <si>
    <t>0550R0001</t>
  </si>
  <si>
    <t>Pojištění dodavatele a pojištění díla</t>
  </si>
  <si>
    <t>-412974068</t>
  </si>
  <si>
    <t>Poznámka k položce:
Náklady zhotovitele spojené s povinným pojištěním dodavatele nebo stavebního díla či jeho části nebo odpovědnosti za škodu, jak je uvedeno v návrhu SoD.</t>
  </si>
  <si>
    <t>0550R0002</t>
  </si>
  <si>
    <t>Bankovní záruky</t>
  </si>
  <si>
    <t>-1186242034</t>
  </si>
  <si>
    <t>Poznámka k položce:
Náklady zhotovitele spojené se zřízením zajišťovacích bankovních záruk po celou dobu realizace díla a celou záruční dobu, jak je uvedeno v návrhu SoD (pokud je zadavatel v návrhu SOD požaduje).</t>
  </si>
  <si>
    <t>VRN7</t>
  </si>
  <si>
    <t>Provozní vlivy</t>
  </si>
  <si>
    <t>071002000</t>
  </si>
  <si>
    <t>Provoz investora, třetích osob</t>
  </si>
  <si>
    <t>-38730166</t>
  </si>
  <si>
    <t>07120300R</t>
  </si>
  <si>
    <t>Úprava provozního řádu</t>
  </si>
  <si>
    <t>1448695371</t>
  </si>
  <si>
    <t>VRN9</t>
  </si>
  <si>
    <t>Ostatní náklady</t>
  </si>
  <si>
    <t>090001000</t>
  </si>
  <si>
    <t>-841702558</t>
  </si>
  <si>
    <t>Poznámka k položce:
V jednotkové ceně zahrnuty náklady : ------------------------------------------------- -náklady zhotovitele spojené s ochranou všech dotčených, jinde nespecifikovaných, dřevin, stromů, porostů a vegetačních ploch při stavebních prací dle ČSN 83 9061 - po celou dobu výstavby -pravidelné čištění přilehlých / souvisejících komunikací a zpevněných ploch - po celou dobu stavby  -uvedení všech dotčených ploch, konstrukcí a povrchů do původního, bezvadného stavu -vytyčení všech inženýrských sítí před zahájením prací vč. řádného zajištění. Zpětné protokolární předání všech inženýrských sítí jednotlivým správcům vč. uvedení dotčených ploch do bezvadného stavu. ---------------------------------------------------------------------------- -ostatní, jinde neuvedené, náklady potřebné k provedení a předání díla objednateli _ dle PD a 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</si>
</sst>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3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7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166" fontId="29" fillId="0" borderId="0" xfId="0" applyNumberFormat="1" applyFont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17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9" fillId="0" borderId="18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166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4" fontId="25" fillId="0" borderId="0" xfId="0" applyNumberFormat="1" applyFont="1"/>
    <xf numFmtId="166" fontId="34" fillId="0" borderId="10" xfId="0" applyNumberFormat="1" applyFont="1" applyBorder="1"/>
    <xf numFmtId="166" fontId="34" fillId="0" borderId="11" xfId="0" applyNumberFormat="1" applyFont="1" applyBorder="1"/>
    <xf numFmtId="4" fontId="35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3" fillId="0" borderId="22" xfId="0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center" vertical="center" wrapText="1"/>
    </xf>
    <xf numFmtId="167" fontId="23" fillId="0" borderId="22" xfId="0" applyNumberFormat="1" applyFont="1" applyBorder="1" applyAlignment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>
      <alignment vertical="center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center"/>
    </xf>
    <xf numFmtId="166" fontId="24" fillId="0" borderId="0" xfId="0" applyNumberFormat="1" applyFont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10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37" fillId="0" borderId="0" xfId="0" applyFont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8" fillId="0" borderId="22" xfId="0" applyFont="1" applyBorder="1" applyAlignment="1">
      <alignment horizontal="center" vertical="center"/>
    </xf>
    <xf numFmtId="49" fontId="38" fillId="0" borderId="22" xfId="0" applyNumberFormat="1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center" vertical="center" wrapText="1"/>
    </xf>
    <xf numFmtId="167" fontId="38" fillId="0" borderId="22" xfId="0" applyNumberFormat="1" applyFont="1" applyBorder="1" applyAlignment="1">
      <alignment vertical="center"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>
      <alignment vertical="center"/>
    </xf>
    <xf numFmtId="0" fontId="39" fillId="0" borderId="3" xfId="0" applyFont="1" applyBorder="1" applyAlignment="1">
      <alignment vertical="center"/>
    </xf>
    <xf numFmtId="0" fontId="38" fillId="2" borderId="17" xfId="0" applyFont="1" applyFill="1" applyBorder="1" applyAlignment="1" applyProtection="1">
      <alignment horizontal="left" vertical="center"/>
      <protection locked="0"/>
    </xf>
    <xf numFmtId="0" fontId="38" fillId="0" borderId="0" xfId="0" applyFont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23" fillId="4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23" fillId="4" borderId="7" xfId="0" applyFont="1" applyFill="1" applyBorder="1" applyAlignment="1">
      <alignment horizontal="right" vertical="center"/>
    </xf>
    <xf numFmtId="4" fontId="28" fillId="0" borderId="0" xfId="0" applyNumberFormat="1" applyFont="1" applyAlignment="1">
      <alignment horizontal="right"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4" fontId="28" fillId="0" borderId="0" xfId="0" applyNumberFormat="1" applyFont="1" applyAlignment="1">
      <alignment vertical="center"/>
    </xf>
    <xf numFmtId="0" fontId="23" fillId="4" borderId="21" xfId="0" applyFont="1" applyFill="1" applyBorder="1" applyAlignment="1">
      <alignment horizontal="left"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8"/>
  <sheetViews>
    <sheetView showGridLines="0" tabSelected="1" view="pageBreakPreview" zoomScale="80" zoomScaleSheetLayoutView="80" workbookViewId="0" topLeftCell="A1"/>
  </sheetViews>
  <sheetFormatPr defaultColWidth="9.140625" defaultRowHeight="12"/>
  <cols>
    <col min="1" max="1" width="8.8515625" style="0" customWidth="1"/>
    <col min="2" max="2" width="1.7109375" style="0" customWidth="1"/>
    <col min="3" max="3" width="4.421875" style="0" customWidth="1"/>
    <col min="4" max="33" width="2.8515625" style="0" customWidth="1"/>
    <col min="34" max="34" width="3.57421875" style="0" customWidth="1"/>
    <col min="35" max="35" width="42.28125" style="0" customWidth="1"/>
    <col min="36" max="37" width="2.57421875" style="0" customWidth="1"/>
    <col min="38" max="38" width="8.8515625" style="0" customWidth="1"/>
    <col min="39" max="39" width="3.57421875" style="0" customWidth="1"/>
    <col min="40" max="40" width="14.28125" style="0" customWidth="1"/>
    <col min="41" max="41" width="8.00390625" style="0" customWidth="1"/>
    <col min="42" max="42" width="4.421875" style="0" customWidth="1"/>
    <col min="43" max="43" width="16.7109375" style="0" hidden="1" customWidth="1"/>
    <col min="44" max="44" width="14.57421875" style="0" customWidth="1"/>
    <col min="45" max="47" width="27.7109375" style="0" hidden="1" customWidth="1"/>
    <col min="48" max="49" width="23.140625" style="0" hidden="1" customWidth="1"/>
    <col min="50" max="51" width="26.7109375" style="0" hidden="1" customWidth="1"/>
    <col min="52" max="52" width="23.140625" style="0" hidden="1" customWidth="1"/>
    <col min="53" max="53" width="20.57421875" style="0" hidden="1" customWidth="1"/>
    <col min="54" max="54" width="26.7109375" style="0" hidden="1" customWidth="1"/>
    <col min="55" max="55" width="23.140625" style="0" hidden="1" customWidth="1"/>
    <col min="56" max="56" width="20.57421875" style="0" hidden="1" customWidth="1"/>
    <col min="57" max="57" width="71.140625" style="0" customWidth="1"/>
    <col min="71" max="91" width="9.1406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" customHeight="1"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S2" s="16" t="s">
        <v>6</v>
      </c>
      <c r="BT2" s="16" t="s">
        <v>7</v>
      </c>
    </row>
    <row r="3" spans="2:72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2:71" ht="12" customHeight="1">
      <c r="B5" s="19"/>
      <c r="D5" s="23" t="s">
        <v>13</v>
      </c>
      <c r="K5" s="199" t="s">
        <v>14</v>
      </c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R5" s="19"/>
      <c r="BE5" s="196" t="s">
        <v>15</v>
      </c>
      <c r="BS5" s="16" t="s">
        <v>6</v>
      </c>
    </row>
    <row r="6" spans="2:71" ht="36.9" customHeight="1">
      <c r="B6" s="19"/>
      <c r="D6" s="25" t="s">
        <v>16</v>
      </c>
      <c r="K6" s="201" t="s">
        <v>17</v>
      </c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R6" s="19"/>
      <c r="BE6" s="197"/>
      <c r="BS6" s="16" t="s">
        <v>6</v>
      </c>
    </row>
    <row r="7" spans="2:71" ht="12" customHeight="1">
      <c r="B7" s="19"/>
      <c r="D7" s="26" t="s">
        <v>18</v>
      </c>
      <c r="K7" s="24" t="s">
        <v>1</v>
      </c>
      <c r="AK7" s="26" t="s">
        <v>19</v>
      </c>
      <c r="AN7" s="24" t="s">
        <v>1</v>
      </c>
      <c r="AR7" s="19"/>
      <c r="BE7" s="197"/>
      <c r="BS7" s="16" t="s">
        <v>6</v>
      </c>
    </row>
    <row r="8" spans="2:71" ht="12" customHeight="1">
      <c r="B8" s="19"/>
      <c r="D8" s="26" t="s">
        <v>20</v>
      </c>
      <c r="K8" s="24" t="s">
        <v>21</v>
      </c>
      <c r="AK8" s="26" t="s">
        <v>22</v>
      </c>
      <c r="AN8" s="27" t="s">
        <v>23</v>
      </c>
      <c r="AR8" s="19"/>
      <c r="BE8" s="197"/>
      <c r="BS8" s="16" t="s">
        <v>6</v>
      </c>
    </row>
    <row r="9" spans="2:71" ht="14.4" customHeight="1">
      <c r="B9" s="19"/>
      <c r="AR9" s="19"/>
      <c r="BE9" s="197"/>
      <c r="BS9" s="16" t="s">
        <v>6</v>
      </c>
    </row>
    <row r="10" spans="2:71" ht="12" customHeight="1">
      <c r="B10" s="19"/>
      <c r="D10" s="26" t="s">
        <v>24</v>
      </c>
      <c r="AK10" s="26" t="s">
        <v>25</v>
      </c>
      <c r="AN10" s="24" t="s">
        <v>1</v>
      </c>
      <c r="AR10" s="19"/>
      <c r="BE10" s="197"/>
      <c r="BS10" s="16" t="s">
        <v>6</v>
      </c>
    </row>
    <row r="11" spans="2:71" ht="18.45" customHeight="1">
      <c r="B11" s="19"/>
      <c r="E11" s="24" t="s">
        <v>26</v>
      </c>
      <c r="AK11" s="26" t="s">
        <v>27</v>
      </c>
      <c r="AN11" s="24" t="s">
        <v>1</v>
      </c>
      <c r="AR11" s="19"/>
      <c r="BE11" s="197"/>
      <c r="BS11" s="16" t="s">
        <v>6</v>
      </c>
    </row>
    <row r="12" spans="2:71" ht="6.9" customHeight="1">
      <c r="B12" s="19"/>
      <c r="AR12" s="19"/>
      <c r="BE12" s="197"/>
      <c r="BS12" s="16" t="s">
        <v>6</v>
      </c>
    </row>
    <row r="13" spans="2:71" ht="12" customHeight="1">
      <c r="B13" s="19"/>
      <c r="D13" s="26" t="s">
        <v>28</v>
      </c>
      <c r="AK13" s="26" t="s">
        <v>25</v>
      </c>
      <c r="AN13" s="28" t="s">
        <v>29</v>
      </c>
      <c r="AR13" s="19"/>
      <c r="BE13" s="197"/>
      <c r="BS13" s="16" t="s">
        <v>6</v>
      </c>
    </row>
    <row r="14" spans="2:71" ht="13.2">
      <c r="B14" s="19"/>
      <c r="E14" s="202" t="s">
        <v>29</v>
      </c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6" t="s">
        <v>27</v>
      </c>
      <c r="AN14" s="28" t="s">
        <v>29</v>
      </c>
      <c r="AR14" s="19"/>
      <c r="BE14" s="197"/>
      <c r="BS14" s="16" t="s">
        <v>6</v>
      </c>
    </row>
    <row r="15" spans="2:71" ht="6.9" customHeight="1">
      <c r="B15" s="19"/>
      <c r="AR15" s="19"/>
      <c r="BE15" s="197"/>
      <c r="BS15" s="16" t="s">
        <v>4</v>
      </c>
    </row>
    <row r="16" spans="2:71" ht="12" customHeight="1">
      <c r="B16" s="19"/>
      <c r="D16" s="26" t="s">
        <v>30</v>
      </c>
      <c r="AK16" s="26" t="s">
        <v>25</v>
      </c>
      <c r="AN16" s="24" t="s">
        <v>31</v>
      </c>
      <c r="AR16" s="19"/>
      <c r="BE16" s="197"/>
      <c r="BS16" s="16" t="s">
        <v>4</v>
      </c>
    </row>
    <row r="17" spans="2:71" ht="18.45" customHeight="1">
      <c r="B17" s="19"/>
      <c r="E17" s="24" t="s">
        <v>32</v>
      </c>
      <c r="AK17" s="26" t="s">
        <v>27</v>
      </c>
      <c r="AN17" s="24" t="s">
        <v>33</v>
      </c>
      <c r="AR17" s="19"/>
      <c r="BE17" s="197"/>
      <c r="BS17" s="16" t="s">
        <v>34</v>
      </c>
    </row>
    <row r="18" spans="2:71" ht="6.9" customHeight="1">
      <c r="B18" s="19"/>
      <c r="AR18" s="19"/>
      <c r="BE18" s="197"/>
      <c r="BS18" s="16" t="s">
        <v>6</v>
      </c>
    </row>
    <row r="19" spans="2:71" ht="12" customHeight="1">
      <c r="B19" s="19"/>
      <c r="D19" s="26" t="s">
        <v>35</v>
      </c>
      <c r="AK19" s="26" t="s">
        <v>25</v>
      </c>
      <c r="AN19" s="24" t="s">
        <v>1</v>
      </c>
      <c r="AR19" s="19"/>
      <c r="BE19" s="197"/>
      <c r="BS19" s="16" t="s">
        <v>6</v>
      </c>
    </row>
    <row r="20" spans="2:71" ht="18.45" customHeight="1">
      <c r="B20" s="19"/>
      <c r="E20" s="24" t="s">
        <v>36</v>
      </c>
      <c r="AK20" s="26" t="s">
        <v>27</v>
      </c>
      <c r="AN20" s="24" t="s">
        <v>1</v>
      </c>
      <c r="AR20" s="19"/>
      <c r="BE20" s="197"/>
      <c r="BS20" s="16" t="s">
        <v>34</v>
      </c>
    </row>
    <row r="21" spans="2:57" ht="6.9" customHeight="1">
      <c r="B21" s="19"/>
      <c r="AR21" s="19"/>
      <c r="BE21" s="197"/>
    </row>
    <row r="22" spans="2:57" ht="12" customHeight="1">
      <c r="B22" s="19"/>
      <c r="D22" s="26" t="s">
        <v>37</v>
      </c>
      <c r="AR22" s="19"/>
      <c r="BE22" s="197"/>
    </row>
    <row r="23" spans="2:57" ht="14.4" customHeight="1">
      <c r="B23" s="19"/>
      <c r="E23" s="204" t="s">
        <v>1</v>
      </c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R23" s="19"/>
      <c r="BE23" s="197"/>
    </row>
    <row r="24" spans="2:57" ht="6.9" customHeight="1">
      <c r="B24" s="19"/>
      <c r="AR24" s="19"/>
      <c r="BE24" s="197"/>
    </row>
    <row r="25" spans="2:57" ht="6.9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197"/>
    </row>
    <row r="26" spans="2:57" s="1" customFormat="1" ht="25.95" customHeight="1">
      <c r="B26" s="31"/>
      <c r="D26" s="32" t="s">
        <v>38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05">
        <f>ROUND(AG94,2)</f>
        <v>0</v>
      </c>
      <c r="AL26" s="206"/>
      <c r="AM26" s="206"/>
      <c r="AN26" s="206"/>
      <c r="AO26" s="206"/>
      <c r="AR26" s="31"/>
      <c r="BE26" s="197"/>
    </row>
    <row r="27" spans="2:57" s="1" customFormat="1" ht="6.9" customHeight="1">
      <c r="B27" s="31"/>
      <c r="AR27" s="31"/>
      <c r="BE27" s="197"/>
    </row>
    <row r="28" spans="2:57" s="1" customFormat="1" ht="13.2">
      <c r="B28" s="31"/>
      <c r="L28" s="207" t="s">
        <v>39</v>
      </c>
      <c r="M28" s="207"/>
      <c r="N28" s="207"/>
      <c r="O28" s="207"/>
      <c r="P28" s="207"/>
      <c r="W28" s="207" t="s">
        <v>40</v>
      </c>
      <c r="X28" s="207"/>
      <c r="Y28" s="207"/>
      <c r="Z28" s="207"/>
      <c r="AA28" s="207"/>
      <c r="AB28" s="207"/>
      <c r="AC28" s="207"/>
      <c r="AD28" s="207"/>
      <c r="AE28" s="207"/>
      <c r="AK28" s="207" t="s">
        <v>41</v>
      </c>
      <c r="AL28" s="207"/>
      <c r="AM28" s="207"/>
      <c r="AN28" s="207"/>
      <c r="AO28" s="207"/>
      <c r="AR28" s="31"/>
      <c r="BE28" s="197"/>
    </row>
    <row r="29" spans="2:57" s="2" customFormat="1" ht="14.4" customHeight="1">
      <c r="B29" s="35"/>
      <c r="D29" s="26" t="s">
        <v>42</v>
      </c>
      <c r="F29" s="26" t="s">
        <v>43</v>
      </c>
      <c r="L29" s="210">
        <v>0.21</v>
      </c>
      <c r="M29" s="209"/>
      <c r="N29" s="209"/>
      <c r="O29" s="209"/>
      <c r="P29" s="209"/>
      <c r="W29" s="208">
        <f>ROUND(AZ94,2)</f>
        <v>0</v>
      </c>
      <c r="X29" s="209"/>
      <c r="Y29" s="209"/>
      <c r="Z29" s="209"/>
      <c r="AA29" s="209"/>
      <c r="AB29" s="209"/>
      <c r="AC29" s="209"/>
      <c r="AD29" s="209"/>
      <c r="AE29" s="209"/>
      <c r="AK29" s="208">
        <f>ROUND(AV94,2)</f>
        <v>0</v>
      </c>
      <c r="AL29" s="209"/>
      <c r="AM29" s="209"/>
      <c r="AN29" s="209"/>
      <c r="AO29" s="209"/>
      <c r="AR29" s="35"/>
      <c r="BE29" s="198"/>
    </row>
    <row r="30" spans="2:57" s="2" customFormat="1" ht="14.4" customHeight="1">
      <c r="B30" s="35"/>
      <c r="F30" s="26" t="s">
        <v>44</v>
      </c>
      <c r="L30" s="210">
        <v>0.15</v>
      </c>
      <c r="M30" s="209"/>
      <c r="N30" s="209"/>
      <c r="O30" s="209"/>
      <c r="P30" s="209"/>
      <c r="W30" s="208">
        <f>ROUND(BA94,2)</f>
        <v>0</v>
      </c>
      <c r="X30" s="209"/>
      <c r="Y30" s="209"/>
      <c r="Z30" s="209"/>
      <c r="AA30" s="209"/>
      <c r="AB30" s="209"/>
      <c r="AC30" s="209"/>
      <c r="AD30" s="209"/>
      <c r="AE30" s="209"/>
      <c r="AK30" s="208">
        <f>ROUND(AW94,2)</f>
        <v>0</v>
      </c>
      <c r="AL30" s="209"/>
      <c r="AM30" s="209"/>
      <c r="AN30" s="209"/>
      <c r="AO30" s="209"/>
      <c r="AR30" s="35"/>
      <c r="BE30" s="198"/>
    </row>
    <row r="31" spans="2:57" s="2" customFormat="1" ht="14.4" customHeight="1" hidden="1">
      <c r="B31" s="35"/>
      <c r="F31" s="26" t="s">
        <v>45</v>
      </c>
      <c r="L31" s="210">
        <v>0.21</v>
      </c>
      <c r="M31" s="209"/>
      <c r="N31" s="209"/>
      <c r="O31" s="209"/>
      <c r="P31" s="209"/>
      <c r="W31" s="208">
        <f>ROUND(BB94,2)</f>
        <v>0</v>
      </c>
      <c r="X31" s="209"/>
      <c r="Y31" s="209"/>
      <c r="Z31" s="209"/>
      <c r="AA31" s="209"/>
      <c r="AB31" s="209"/>
      <c r="AC31" s="209"/>
      <c r="AD31" s="209"/>
      <c r="AE31" s="209"/>
      <c r="AK31" s="208">
        <v>0</v>
      </c>
      <c r="AL31" s="209"/>
      <c r="AM31" s="209"/>
      <c r="AN31" s="209"/>
      <c r="AO31" s="209"/>
      <c r="AR31" s="35"/>
      <c r="BE31" s="198"/>
    </row>
    <row r="32" spans="2:57" s="2" customFormat="1" ht="14.4" customHeight="1" hidden="1">
      <c r="B32" s="35"/>
      <c r="F32" s="26" t="s">
        <v>46</v>
      </c>
      <c r="L32" s="210">
        <v>0.15</v>
      </c>
      <c r="M32" s="209"/>
      <c r="N32" s="209"/>
      <c r="O32" s="209"/>
      <c r="P32" s="209"/>
      <c r="W32" s="208">
        <f>ROUND(BC94,2)</f>
        <v>0</v>
      </c>
      <c r="X32" s="209"/>
      <c r="Y32" s="209"/>
      <c r="Z32" s="209"/>
      <c r="AA32" s="209"/>
      <c r="AB32" s="209"/>
      <c r="AC32" s="209"/>
      <c r="AD32" s="209"/>
      <c r="AE32" s="209"/>
      <c r="AK32" s="208">
        <v>0</v>
      </c>
      <c r="AL32" s="209"/>
      <c r="AM32" s="209"/>
      <c r="AN32" s="209"/>
      <c r="AO32" s="209"/>
      <c r="AR32" s="35"/>
      <c r="BE32" s="198"/>
    </row>
    <row r="33" spans="2:57" s="2" customFormat="1" ht="14.4" customHeight="1" hidden="1">
      <c r="B33" s="35"/>
      <c r="F33" s="26" t="s">
        <v>47</v>
      </c>
      <c r="L33" s="210">
        <v>0</v>
      </c>
      <c r="M33" s="209"/>
      <c r="N33" s="209"/>
      <c r="O33" s="209"/>
      <c r="P33" s="209"/>
      <c r="W33" s="208">
        <f>ROUND(BD94,2)</f>
        <v>0</v>
      </c>
      <c r="X33" s="209"/>
      <c r="Y33" s="209"/>
      <c r="Z33" s="209"/>
      <c r="AA33" s="209"/>
      <c r="AB33" s="209"/>
      <c r="AC33" s="209"/>
      <c r="AD33" s="209"/>
      <c r="AE33" s="209"/>
      <c r="AK33" s="208">
        <v>0</v>
      </c>
      <c r="AL33" s="209"/>
      <c r="AM33" s="209"/>
      <c r="AN33" s="209"/>
      <c r="AO33" s="209"/>
      <c r="AR33" s="35"/>
      <c r="BE33" s="198"/>
    </row>
    <row r="34" spans="2:57" s="1" customFormat="1" ht="6.9" customHeight="1">
      <c r="B34" s="31"/>
      <c r="AR34" s="31"/>
      <c r="BE34" s="197"/>
    </row>
    <row r="35" spans="2:44" s="1" customFormat="1" ht="25.95" customHeight="1">
      <c r="B35" s="31"/>
      <c r="C35" s="36"/>
      <c r="D35" s="37" t="s">
        <v>48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49</v>
      </c>
      <c r="U35" s="38"/>
      <c r="V35" s="38"/>
      <c r="W35" s="38"/>
      <c r="X35" s="214" t="s">
        <v>50</v>
      </c>
      <c r="Y35" s="212"/>
      <c r="Z35" s="212"/>
      <c r="AA35" s="212"/>
      <c r="AB35" s="212"/>
      <c r="AC35" s="38"/>
      <c r="AD35" s="38"/>
      <c r="AE35" s="38"/>
      <c r="AF35" s="38"/>
      <c r="AG35" s="38"/>
      <c r="AH35" s="38"/>
      <c r="AI35" s="38"/>
      <c r="AJ35" s="38"/>
      <c r="AK35" s="211">
        <f>SUM(AK26:AK33)</f>
        <v>0</v>
      </c>
      <c r="AL35" s="212"/>
      <c r="AM35" s="212"/>
      <c r="AN35" s="212"/>
      <c r="AO35" s="213"/>
      <c r="AP35" s="36"/>
      <c r="AQ35" s="36"/>
      <c r="AR35" s="31"/>
    </row>
    <row r="36" spans="2:44" s="1" customFormat="1" ht="6.9" customHeight="1">
      <c r="B36" s="31"/>
      <c r="AR36" s="31"/>
    </row>
    <row r="37" spans="2:44" s="1" customFormat="1" ht="14.4" customHeight="1">
      <c r="B37" s="31"/>
      <c r="AR37" s="31"/>
    </row>
    <row r="38" spans="2:44" ht="14.4" customHeight="1">
      <c r="B38" s="19"/>
      <c r="AR38" s="19"/>
    </row>
    <row r="39" spans="2:44" ht="14.4" customHeight="1">
      <c r="B39" s="19"/>
      <c r="AR39" s="19"/>
    </row>
    <row r="40" spans="2:44" ht="14.4" customHeight="1">
      <c r="B40" s="19"/>
      <c r="AR40" s="19"/>
    </row>
    <row r="41" spans="2:44" ht="14.4" customHeight="1">
      <c r="B41" s="19"/>
      <c r="AR41" s="19"/>
    </row>
    <row r="42" spans="2:44" ht="14.4" customHeight="1">
      <c r="B42" s="19"/>
      <c r="AR42" s="19"/>
    </row>
    <row r="43" spans="2:44" ht="14.4" customHeight="1">
      <c r="B43" s="19"/>
      <c r="AR43" s="19"/>
    </row>
    <row r="44" spans="2:44" ht="14.4" customHeight="1">
      <c r="B44" s="19"/>
      <c r="AR44" s="19"/>
    </row>
    <row r="45" spans="2:44" ht="14.4" customHeight="1">
      <c r="B45" s="19"/>
      <c r="AR45" s="19"/>
    </row>
    <row r="46" spans="2:44" ht="14.4" customHeight="1">
      <c r="B46" s="19"/>
      <c r="AR46" s="19"/>
    </row>
    <row r="47" spans="2:44" ht="14.4" customHeight="1">
      <c r="B47" s="19"/>
      <c r="AR47" s="19"/>
    </row>
    <row r="48" spans="2:44" ht="14.4" customHeight="1">
      <c r="B48" s="19"/>
      <c r="AR48" s="19"/>
    </row>
    <row r="49" spans="2:44" s="1" customFormat="1" ht="14.4" customHeight="1">
      <c r="B49" s="31"/>
      <c r="D49" s="40" t="s">
        <v>51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52</v>
      </c>
      <c r="AI49" s="41"/>
      <c r="AJ49" s="41"/>
      <c r="AK49" s="41"/>
      <c r="AL49" s="41"/>
      <c r="AM49" s="41"/>
      <c r="AN49" s="41"/>
      <c r="AO49" s="41"/>
      <c r="AR49" s="31"/>
    </row>
    <row r="50" spans="2:44" ht="10.2">
      <c r="B50" s="19"/>
      <c r="AR50" s="19"/>
    </row>
    <row r="51" spans="2:44" ht="10.2">
      <c r="B51" s="19"/>
      <c r="AR51" s="19"/>
    </row>
    <row r="52" spans="2:44" ht="10.2">
      <c r="B52" s="19"/>
      <c r="AR52" s="19"/>
    </row>
    <row r="53" spans="2:44" ht="10.2">
      <c r="B53" s="19"/>
      <c r="AR53" s="19"/>
    </row>
    <row r="54" spans="2:44" ht="10.2">
      <c r="B54" s="19"/>
      <c r="AR54" s="19"/>
    </row>
    <row r="55" spans="2:44" ht="10.2">
      <c r="B55" s="19"/>
      <c r="AR55" s="19"/>
    </row>
    <row r="56" spans="2:44" ht="10.2">
      <c r="B56" s="19"/>
      <c r="AR56" s="19"/>
    </row>
    <row r="57" spans="2:44" ht="10.2">
      <c r="B57" s="19"/>
      <c r="AR57" s="19"/>
    </row>
    <row r="58" spans="2:44" ht="10.2">
      <c r="B58" s="19"/>
      <c r="AR58" s="19"/>
    </row>
    <row r="59" spans="2:44" ht="10.2">
      <c r="B59" s="19"/>
      <c r="AR59" s="19"/>
    </row>
    <row r="60" spans="2:44" s="1" customFormat="1" ht="13.2">
      <c r="B60" s="31"/>
      <c r="D60" s="42" t="s">
        <v>53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2" t="s">
        <v>54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2" t="s">
        <v>53</v>
      </c>
      <c r="AI60" s="33"/>
      <c r="AJ60" s="33"/>
      <c r="AK60" s="33"/>
      <c r="AL60" s="33"/>
      <c r="AM60" s="42" t="s">
        <v>54</v>
      </c>
      <c r="AN60" s="33"/>
      <c r="AO60" s="33"/>
      <c r="AR60" s="31"/>
    </row>
    <row r="61" spans="2:44" ht="10.2">
      <c r="B61" s="19"/>
      <c r="AR61" s="19"/>
    </row>
    <row r="62" spans="2:44" ht="10.2">
      <c r="B62" s="19"/>
      <c r="AR62" s="19"/>
    </row>
    <row r="63" spans="2:44" ht="10.2">
      <c r="B63" s="19"/>
      <c r="AR63" s="19"/>
    </row>
    <row r="64" spans="2:44" s="1" customFormat="1" ht="13.2">
      <c r="B64" s="31"/>
      <c r="D64" s="40" t="s">
        <v>55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0" t="s">
        <v>56</v>
      </c>
      <c r="AI64" s="41"/>
      <c r="AJ64" s="41"/>
      <c r="AK64" s="41"/>
      <c r="AL64" s="41"/>
      <c r="AM64" s="41"/>
      <c r="AN64" s="41"/>
      <c r="AO64" s="41"/>
      <c r="AR64" s="31"/>
    </row>
    <row r="65" spans="2:44" ht="10.2">
      <c r="B65" s="19"/>
      <c r="AR65" s="19"/>
    </row>
    <row r="66" spans="2:44" ht="10.2">
      <c r="B66" s="19"/>
      <c r="AR66" s="19"/>
    </row>
    <row r="67" spans="2:44" ht="10.2">
      <c r="B67" s="19"/>
      <c r="AR67" s="19"/>
    </row>
    <row r="68" spans="2:44" ht="10.2">
      <c r="B68" s="19"/>
      <c r="AR68" s="19"/>
    </row>
    <row r="69" spans="2:44" ht="10.2">
      <c r="B69" s="19"/>
      <c r="AR69" s="19"/>
    </row>
    <row r="70" spans="2:44" ht="10.2">
      <c r="B70" s="19"/>
      <c r="AR70" s="19"/>
    </row>
    <row r="71" spans="2:44" ht="10.2">
      <c r="B71" s="19"/>
      <c r="AR71" s="19"/>
    </row>
    <row r="72" spans="2:44" ht="10.2">
      <c r="B72" s="19"/>
      <c r="AR72" s="19"/>
    </row>
    <row r="73" spans="2:44" ht="10.2">
      <c r="B73" s="19"/>
      <c r="AR73" s="19"/>
    </row>
    <row r="74" spans="2:44" ht="10.2">
      <c r="B74" s="19"/>
      <c r="AR74" s="19"/>
    </row>
    <row r="75" spans="2:44" s="1" customFormat="1" ht="13.2">
      <c r="B75" s="31"/>
      <c r="D75" s="42" t="s">
        <v>53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2" t="s">
        <v>54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2" t="s">
        <v>53</v>
      </c>
      <c r="AI75" s="33"/>
      <c r="AJ75" s="33"/>
      <c r="AK75" s="33"/>
      <c r="AL75" s="33"/>
      <c r="AM75" s="42" t="s">
        <v>54</v>
      </c>
      <c r="AN75" s="33"/>
      <c r="AO75" s="33"/>
      <c r="AR75" s="31"/>
    </row>
    <row r="76" spans="2:44" s="1" customFormat="1" ht="10.2">
      <c r="B76" s="31"/>
      <c r="AR76" s="31"/>
    </row>
    <row r="77" spans="2:44" s="1" customFormat="1" ht="6.9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31"/>
    </row>
    <row r="81" spans="2:44" s="1" customFormat="1" ht="6.9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31"/>
    </row>
    <row r="82" spans="2:44" s="1" customFormat="1" ht="24.9" customHeight="1">
      <c r="B82" s="31"/>
      <c r="C82" s="20" t="s">
        <v>57</v>
      </c>
      <c r="AR82" s="31"/>
    </row>
    <row r="83" spans="2:44" s="1" customFormat="1" ht="6.9" customHeight="1">
      <c r="B83" s="31"/>
      <c r="AR83" s="31"/>
    </row>
    <row r="84" spans="2:44" s="3" customFormat="1" ht="12" customHeight="1">
      <c r="B84" s="47"/>
      <c r="C84" s="26" t="s">
        <v>13</v>
      </c>
      <c r="L84" s="3" t="str">
        <f>K5</f>
        <v>022024</v>
      </c>
      <c r="AR84" s="47"/>
    </row>
    <row r="85" spans="2:44" s="4" customFormat="1" ht="36.9" customHeight="1">
      <c r="B85" s="48"/>
      <c r="C85" s="49" t="s">
        <v>16</v>
      </c>
      <c r="L85" s="194" t="str">
        <f>K6</f>
        <v>Úprava heliportu HEMS Karlovarské krajské nemocnice</v>
      </c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195"/>
      <c r="AG85" s="195"/>
      <c r="AH85" s="195"/>
      <c r="AI85" s="195"/>
      <c r="AJ85" s="195"/>
      <c r="AR85" s="48"/>
    </row>
    <row r="86" spans="2:44" s="1" customFormat="1" ht="6.9" customHeight="1">
      <c r="B86" s="31"/>
      <c r="AR86" s="31"/>
    </row>
    <row r="87" spans="2:44" s="1" customFormat="1" ht="12" customHeight="1">
      <c r="B87" s="31"/>
      <c r="C87" s="26" t="s">
        <v>20</v>
      </c>
      <c r="L87" s="50" t="str">
        <f>IF(K8="","",K8)</f>
        <v>KKN a.s. Pavilon A, Bezručova 1190/19</v>
      </c>
      <c r="AI87" s="26" t="s">
        <v>22</v>
      </c>
      <c r="AM87" s="222" t="str">
        <f>IF(AN8="","",AN8)</f>
        <v>12. 1. 2024</v>
      </c>
      <c r="AN87" s="222"/>
      <c r="AR87" s="31"/>
    </row>
    <row r="88" spans="2:44" s="1" customFormat="1" ht="6.9" customHeight="1">
      <c r="B88" s="31"/>
      <c r="AR88" s="31"/>
    </row>
    <row r="89" spans="2:56" s="1" customFormat="1" ht="26.4" customHeight="1">
      <c r="B89" s="31"/>
      <c r="C89" s="26" t="s">
        <v>24</v>
      </c>
      <c r="L89" s="3" t="str">
        <f>IF(E11="","",E11)</f>
        <v>KKN a.s. Pavilon A, Bezručova 1190/19 Karlovy Vary</v>
      </c>
      <c r="AI89" s="26" t="s">
        <v>30</v>
      </c>
      <c r="AM89" s="220" t="str">
        <f>IF(E17="","",E17)</f>
        <v>SIEBERT+TALAŠ, spol. s r.o., Bucharova 1314/8</v>
      </c>
      <c r="AN89" s="221"/>
      <c r="AO89" s="221"/>
      <c r="AP89" s="221"/>
      <c r="AR89" s="31"/>
      <c r="AS89" s="225" t="s">
        <v>58</v>
      </c>
      <c r="AT89" s="226"/>
      <c r="AU89" s="52"/>
      <c r="AV89" s="52"/>
      <c r="AW89" s="52"/>
      <c r="AX89" s="52"/>
      <c r="AY89" s="52"/>
      <c r="AZ89" s="52"/>
      <c r="BA89" s="52"/>
      <c r="BB89" s="52"/>
      <c r="BC89" s="52"/>
      <c r="BD89" s="53"/>
    </row>
    <row r="90" spans="2:56" s="1" customFormat="1" ht="15.6" customHeight="1">
      <c r="B90" s="31"/>
      <c r="C90" s="26" t="s">
        <v>28</v>
      </c>
      <c r="L90" s="3" t="str">
        <f>IF(E14="Vyplň údaj","",E14)</f>
        <v/>
      </c>
      <c r="AI90" s="26" t="s">
        <v>35</v>
      </c>
      <c r="AM90" s="220" t="str">
        <f>IF(E20="","",E20)</f>
        <v xml:space="preserve"> </v>
      </c>
      <c r="AN90" s="221"/>
      <c r="AO90" s="221"/>
      <c r="AP90" s="221"/>
      <c r="AR90" s="31"/>
      <c r="AS90" s="227"/>
      <c r="AT90" s="228"/>
      <c r="BD90" s="55"/>
    </row>
    <row r="91" spans="2:56" s="1" customFormat="1" ht="10.8" customHeight="1">
      <c r="B91" s="31"/>
      <c r="AR91" s="31"/>
      <c r="AS91" s="227"/>
      <c r="AT91" s="228"/>
      <c r="BD91" s="55"/>
    </row>
    <row r="92" spans="2:56" s="1" customFormat="1" ht="29.25" customHeight="1">
      <c r="B92" s="31"/>
      <c r="C92" s="189" t="s">
        <v>59</v>
      </c>
      <c r="D92" s="190"/>
      <c r="E92" s="190"/>
      <c r="F92" s="190"/>
      <c r="G92" s="190"/>
      <c r="H92" s="56"/>
      <c r="I92" s="193" t="s">
        <v>60</v>
      </c>
      <c r="J92" s="190"/>
      <c r="K92" s="190"/>
      <c r="L92" s="190"/>
      <c r="M92" s="190"/>
      <c r="N92" s="190"/>
      <c r="O92" s="190"/>
      <c r="P92" s="190"/>
      <c r="Q92" s="190"/>
      <c r="R92" s="190"/>
      <c r="S92" s="190"/>
      <c r="T92" s="190"/>
      <c r="U92" s="190"/>
      <c r="V92" s="190"/>
      <c r="W92" s="190"/>
      <c r="X92" s="190"/>
      <c r="Y92" s="190"/>
      <c r="Z92" s="190"/>
      <c r="AA92" s="190"/>
      <c r="AB92" s="190"/>
      <c r="AC92" s="190"/>
      <c r="AD92" s="190"/>
      <c r="AE92" s="190"/>
      <c r="AF92" s="190"/>
      <c r="AG92" s="217" t="s">
        <v>61</v>
      </c>
      <c r="AH92" s="190"/>
      <c r="AI92" s="190"/>
      <c r="AJ92" s="190"/>
      <c r="AK92" s="190"/>
      <c r="AL92" s="190"/>
      <c r="AM92" s="190"/>
      <c r="AN92" s="193" t="s">
        <v>62</v>
      </c>
      <c r="AO92" s="190"/>
      <c r="AP92" s="224"/>
      <c r="AQ92" s="57" t="s">
        <v>63</v>
      </c>
      <c r="AR92" s="31"/>
      <c r="AS92" s="58" t="s">
        <v>64</v>
      </c>
      <c r="AT92" s="59" t="s">
        <v>65</v>
      </c>
      <c r="AU92" s="59" t="s">
        <v>66</v>
      </c>
      <c r="AV92" s="59" t="s">
        <v>67</v>
      </c>
      <c r="AW92" s="59" t="s">
        <v>68</v>
      </c>
      <c r="AX92" s="59" t="s">
        <v>69</v>
      </c>
      <c r="AY92" s="59" t="s">
        <v>70</v>
      </c>
      <c r="AZ92" s="59" t="s">
        <v>71</v>
      </c>
      <c r="BA92" s="59" t="s">
        <v>72</v>
      </c>
      <c r="BB92" s="59" t="s">
        <v>73</v>
      </c>
      <c r="BC92" s="59" t="s">
        <v>74</v>
      </c>
      <c r="BD92" s="60" t="s">
        <v>75</v>
      </c>
    </row>
    <row r="93" spans="2:56" s="1" customFormat="1" ht="10.8" customHeight="1">
      <c r="B93" s="31"/>
      <c r="AR93" s="31"/>
      <c r="AS93" s="61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</row>
    <row r="94" spans="2:90" s="5" customFormat="1" ht="32.4" customHeight="1">
      <c r="B94" s="62"/>
      <c r="C94" s="63" t="s">
        <v>76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229">
        <f>ROUND(AG95+AG100+AG105+AG106,2)</f>
        <v>0</v>
      </c>
      <c r="AH94" s="229"/>
      <c r="AI94" s="229"/>
      <c r="AJ94" s="229"/>
      <c r="AK94" s="229"/>
      <c r="AL94" s="229"/>
      <c r="AM94" s="229"/>
      <c r="AN94" s="230">
        <f aca="true" t="shared" si="0" ref="AN94:AN106">SUM(AG94,AT94)</f>
        <v>0</v>
      </c>
      <c r="AO94" s="230"/>
      <c r="AP94" s="230"/>
      <c r="AQ94" s="66" t="s">
        <v>1</v>
      </c>
      <c r="AR94" s="62"/>
      <c r="AS94" s="67">
        <f>ROUND(AS95+AS100+AS105+AS106,2)</f>
        <v>0</v>
      </c>
      <c r="AT94" s="68">
        <f aca="true" t="shared" si="1" ref="AT94:AT106">ROUND(SUM(AV94:AW94),2)</f>
        <v>0</v>
      </c>
      <c r="AU94" s="69">
        <f>ROUND(AU95+AU100+AU105+AU106,5)</f>
        <v>0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ROUND(AZ95+AZ100+AZ105+AZ106,2)</f>
        <v>0</v>
      </c>
      <c r="BA94" s="68">
        <f>ROUND(BA95+BA100+BA105+BA106,2)</f>
        <v>0</v>
      </c>
      <c r="BB94" s="68">
        <f>ROUND(BB95+BB100+BB105+BB106,2)</f>
        <v>0</v>
      </c>
      <c r="BC94" s="68">
        <f>ROUND(BC95+BC100+BC105+BC106,2)</f>
        <v>0</v>
      </c>
      <c r="BD94" s="70">
        <f>ROUND(BD95+BD100+BD105+BD106,2)</f>
        <v>0</v>
      </c>
      <c r="BS94" s="71" t="s">
        <v>77</v>
      </c>
      <c r="BT94" s="71" t="s">
        <v>78</v>
      </c>
      <c r="BU94" s="72" t="s">
        <v>79</v>
      </c>
      <c r="BV94" s="71" t="s">
        <v>80</v>
      </c>
      <c r="BW94" s="71" t="s">
        <v>5</v>
      </c>
      <c r="BX94" s="71" t="s">
        <v>81</v>
      </c>
      <c r="CL94" s="71" t="s">
        <v>1</v>
      </c>
    </row>
    <row r="95" spans="2:91" s="6" customFormat="1" ht="24.6" customHeight="1">
      <c r="B95" s="73"/>
      <c r="C95" s="74"/>
      <c r="D95" s="191" t="s">
        <v>82</v>
      </c>
      <c r="E95" s="191"/>
      <c r="F95" s="191"/>
      <c r="G95" s="191"/>
      <c r="H95" s="191"/>
      <c r="I95" s="75"/>
      <c r="J95" s="191" t="s">
        <v>83</v>
      </c>
      <c r="K95" s="191"/>
      <c r="L95" s="191"/>
      <c r="M95" s="191"/>
      <c r="N95" s="191"/>
      <c r="O95" s="191"/>
      <c r="P95" s="191"/>
      <c r="Q95" s="191"/>
      <c r="R95" s="191"/>
      <c r="S95" s="191"/>
      <c r="T95" s="191"/>
      <c r="U95" s="191"/>
      <c r="V95" s="191"/>
      <c r="W95" s="191"/>
      <c r="X95" s="191"/>
      <c r="Y95" s="191"/>
      <c r="Z95" s="191"/>
      <c r="AA95" s="191"/>
      <c r="AB95" s="191"/>
      <c r="AC95" s="191"/>
      <c r="AD95" s="191"/>
      <c r="AE95" s="191"/>
      <c r="AF95" s="191"/>
      <c r="AG95" s="218">
        <f>ROUND(SUM(AG96:AG99),2)</f>
        <v>0</v>
      </c>
      <c r="AH95" s="219"/>
      <c r="AI95" s="219"/>
      <c r="AJ95" s="219"/>
      <c r="AK95" s="219"/>
      <c r="AL95" s="219"/>
      <c r="AM95" s="219"/>
      <c r="AN95" s="223">
        <f t="shared" si="0"/>
        <v>0</v>
      </c>
      <c r="AO95" s="219"/>
      <c r="AP95" s="219"/>
      <c r="AQ95" s="76" t="s">
        <v>84</v>
      </c>
      <c r="AR95" s="73"/>
      <c r="AS95" s="77">
        <f>ROUND(SUM(AS96:AS99),2)</f>
        <v>0</v>
      </c>
      <c r="AT95" s="78">
        <f t="shared" si="1"/>
        <v>0</v>
      </c>
      <c r="AU95" s="79">
        <f>ROUND(SUM(AU96:AU99),5)</f>
        <v>0</v>
      </c>
      <c r="AV95" s="78">
        <f>ROUND(AZ95*L29,2)</f>
        <v>0</v>
      </c>
      <c r="AW95" s="78">
        <f>ROUND(BA95*L30,2)</f>
        <v>0</v>
      </c>
      <c r="AX95" s="78">
        <f>ROUND(BB95*L29,2)</f>
        <v>0</v>
      </c>
      <c r="AY95" s="78">
        <f>ROUND(BC95*L30,2)</f>
        <v>0</v>
      </c>
      <c r="AZ95" s="78">
        <f>ROUND(SUM(AZ96:AZ99),2)</f>
        <v>0</v>
      </c>
      <c r="BA95" s="78">
        <f>ROUND(SUM(BA96:BA99),2)</f>
        <v>0</v>
      </c>
      <c r="BB95" s="78">
        <f>ROUND(SUM(BB96:BB99),2)</f>
        <v>0</v>
      </c>
      <c r="BC95" s="78">
        <f>ROUND(SUM(BC96:BC99),2)</f>
        <v>0</v>
      </c>
      <c r="BD95" s="80">
        <f>ROUND(SUM(BD96:BD99),2)</f>
        <v>0</v>
      </c>
      <c r="BS95" s="81" t="s">
        <v>77</v>
      </c>
      <c r="BT95" s="81" t="s">
        <v>85</v>
      </c>
      <c r="BU95" s="81" t="s">
        <v>79</v>
      </c>
      <c r="BV95" s="81" t="s">
        <v>80</v>
      </c>
      <c r="BW95" s="81" t="s">
        <v>86</v>
      </c>
      <c r="BX95" s="81" t="s">
        <v>5</v>
      </c>
      <c r="CL95" s="81" t="s">
        <v>1</v>
      </c>
      <c r="CM95" s="81" t="s">
        <v>87</v>
      </c>
    </row>
    <row r="96" spans="1:90" s="3" customFormat="1" ht="14.4" customHeight="1">
      <c r="A96" s="82" t="s">
        <v>88</v>
      </c>
      <c r="B96" s="47"/>
      <c r="C96" s="9"/>
      <c r="D96" s="9"/>
      <c r="E96" s="192" t="s">
        <v>89</v>
      </c>
      <c r="F96" s="192"/>
      <c r="G96" s="192"/>
      <c r="H96" s="192"/>
      <c r="I96" s="192"/>
      <c r="J96" s="9"/>
      <c r="K96" s="192" t="s">
        <v>90</v>
      </c>
      <c r="L96" s="192"/>
      <c r="M96" s="192"/>
      <c r="N96" s="192"/>
      <c r="O96" s="192"/>
      <c r="P96" s="192"/>
      <c r="Q96" s="192"/>
      <c r="R96" s="192"/>
      <c r="S96" s="192"/>
      <c r="T96" s="192"/>
      <c r="U96" s="192"/>
      <c r="V96" s="192"/>
      <c r="W96" s="192"/>
      <c r="X96" s="192"/>
      <c r="Y96" s="192"/>
      <c r="Z96" s="192"/>
      <c r="AA96" s="192"/>
      <c r="AB96" s="192"/>
      <c r="AC96" s="192"/>
      <c r="AD96" s="192"/>
      <c r="AE96" s="192"/>
      <c r="AF96" s="192"/>
      <c r="AG96" s="215">
        <f>'D.1.01 - Architektonicko-...'!J32</f>
        <v>0</v>
      </c>
      <c r="AH96" s="216"/>
      <c r="AI96" s="216"/>
      <c r="AJ96" s="216"/>
      <c r="AK96" s="216"/>
      <c r="AL96" s="216"/>
      <c r="AM96" s="216"/>
      <c r="AN96" s="215">
        <f t="shared" si="0"/>
        <v>0</v>
      </c>
      <c r="AO96" s="216"/>
      <c r="AP96" s="216"/>
      <c r="AQ96" s="83" t="s">
        <v>91</v>
      </c>
      <c r="AR96" s="47"/>
      <c r="AS96" s="84">
        <v>0</v>
      </c>
      <c r="AT96" s="85">
        <f t="shared" si="1"/>
        <v>0</v>
      </c>
      <c r="AU96" s="86">
        <f>'D.1.01 - Architektonicko-...'!P127</f>
        <v>0</v>
      </c>
      <c r="AV96" s="85">
        <f>'D.1.01 - Architektonicko-...'!J35</f>
        <v>0</v>
      </c>
      <c r="AW96" s="85">
        <f>'D.1.01 - Architektonicko-...'!J36</f>
        <v>0</v>
      </c>
      <c r="AX96" s="85">
        <f>'D.1.01 - Architektonicko-...'!J37</f>
        <v>0</v>
      </c>
      <c r="AY96" s="85">
        <f>'D.1.01 - Architektonicko-...'!J38</f>
        <v>0</v>
      </c>
      <c r="AZ96" s="85">
        <f>'D.1.01 - Architektonicko-...'!F35</f>
        <v>0</v>
      </c>
      <c r="BA96" s="85">
        <f>'D.1.01 - Architektonicko-...'!F36</f>
        <v>0</v>
      </c>
      <c r="BB96" s="85">
        <f>'D.1.01 - Architektonicko-...'!F37</f>
        <v>0</v>
      </c>
      <c r="BC96" s="85">
        <f>'D.1.01 - Architektonicko-...'!F38</f>
        <v>0</v>
      </c>
      <c r="BD96" s="87">
        <f>'D.1.01 - Architektonicko-...'!F39</f>
        <v>0</v>
      </c>
      <c r="BT96" s="24" t="s">
        <v>87</v>
      </c>
      <c r="BV96" s="24" t="s">
        <v>80</v>
      </c>
      <c r="BW96" s="24" t="s">
        <v>92</v>
      </c>
      <c r="BX96" s="24" t="s">
        <v>86</v>
      </c>
      <c r="CL96" s="24" t="s">
        <v>1</v>
      </c>
    </row>
    <row r="97" spans="1:90" s="3" customFormat="1" ht="14.4" customHeight="1">
      <c r="A97" s="82" t="s">
        <v>88</v>
      </c>
      <c r="B97" s="47"/>
      <c r="C97" s="9"/>
      <c r="D97" s="9"/>
      <c r="E97" s="192" t="s">
        <v>93</v>
      </c>
      <c r="F97" s="192"/>
      <c r="G97" s="192"/>
      <c r="H97" s="192"/>
      <c r="I97" s="192"/>
      <c r="J97" s="9"/>
      <c r="K97" s="192" t="s">
        <v>94</v>
      </c>
      <c r="L97" s="192"/>
      <c r="M97" s="192"/>
      <c r="N97" s="192"/>
      <c r="O97" s="192"/>
      <c r="P97" s="192"/>
      <c r="Q97" s="192"/>
      <c r="R97" s="192"/>
      <c r="S97" s="192"/>
      <c r="T97" s="192"/>
      <c r="U97" s="192"/>
      <c r="V97" s="192"/>
      <c r="W97" s="192"/>
      <c r="X97" s="192"/>
      <c r="Y97" s="192"/>
      <c r="Z97" s="192"/>
      <c r="AA97" s="192"/>
      <c r="AB97" s="192"/>
      <c r="AC97" s="192"/>
      <c r="AD97" s="192"/>
      <c r="AE97" s="192"/>
      <c r="AF97" s="192"/>
      <c r="AG97" s="215">
        <f>'D.1.02 - Stavebně-konstru...'!J32</f>
        <v>0</v>
      </c>
      <c r="AH97" s="216"/>
      <c r="AI97" s="216"/>
      <c r="AJ97" s="216"/>
      <c r="AK97" s="216"/>
      <c r="AL97" s="216"/>
      <c r="AM97" s="216"/>
      <c r="AN97" s="215">
        <f t="shared" si="0"/>
        <v>0</v>
      </c>
      <c r="AO97" s="216"/>
      <c r="AP97" s="216"/>
      <c r="AQ97" s="83" t="s">
        <v>91</v>
      </c>
      <c r="AR97" s="47"/>
      <c r="AS97" s="84">
        <v>0</v>
      </c>
      <c r="AT97" s="85">
        <f t="shared" si="1"/>
        <v>0</v>
      </c>
      <c r="AU97" s="86">
        <f>'D.1.02 - Stavebně-konstru...'!P130</f>
        <v>0</v>
      </c>
      <c r="AV97" s="85">
        <f>'D.1.02 - Stavebně-konstru...'!J35</f>
        <v>0</v>
      </c>
      <c r="AW97" s="85">
        <f>'D.1.02 - Stavebně-konstru...'!J36</f>
        <v>0</v>
      </c>
      <c r="AX97" s="85">
        <f>'D.1.02 - Stavebně-konstru...'!J37</f>
        <v>0</v>
      </c>
      <c r="AY97" s="85">
        <f>'D.1.02 - Stavebně-konstru...'!J38</f>
        <v>0</v>
      </c>
      <c r="AZ97" s="85">
        <f>'D.1.02 - Stavebně-konstru...'!F35</f>
        <v>0</v>
      </c>
      <c r="BA97" s="85">
        <f>'D.1.02 - Stavebně-konstru...'!F36</f>
        <v>0</v>
      </c>
      <c r="BB97" s="85">
        <f>'D.1.02 - Stavebně-konstru...'!F37</f>
        <v>0</v>
      </c>
      <c r="BC97" s="85">
        <f>'D.1.02 - Stavebně-konstru...'!F38</f>
        <v>0</v>
      </c>
      <c r="BD97" s="87">
        <f>'D.1.02 - Stavebně-konstru...'!F39</f>
        <v>0</v>
      </c>
      <c r="BT97" s="24" t="s">
        <v>87</v>
      </c>
      <c r="BV97" s="24" t="s">
        <v>80</v>
      </c>
      <c r="BW97" s="24" t="s">
        <v>95</v>
      </c>
      <c r="BX97" s="24" t="s">
        <v>86</v>
      </c>
      <c r="CL97" s="24" t="s">
        <v>1</v>
      </c>
    </row>
    <row r="98" spans="1:90" s="3" customFormat="1" ht="14.4" customHeight="1">
      <c r="A98" s="82" t="s">
        <v>88</v>
      </c>
      <c r="B98" s="47"/>
      <c r="C98" s="9"/>
      <c r="D98" s="9"/>
      <c r="E98" s="192" t="s">
        <v>96</v>
      </c>
      <c r="F98" s="192"/>
      <c r="G98" s="192"/>
      <c r="H98" s="192"/>
      <c r="I98" s="192"/>
      <c r="J98" s="9"/>
      <c r="K98" s="192" t="s">
        <v>97</v>
      </c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92"/>
      <c r="Z98" s="192"/>
      <c r="AA98" s="192"/>
      <c r="AB98" s="192"/>
      <c r="AC98" s="192"/>
      <c r="AD98" s="192"/>
      <c r="AE98" s="192"/>
      <c r="AF98" s="192"/>
      <c r="AG98" s="215">
        <f>'D.1.04 - Zdravotně techni...'!J32</f>
        <v>0</v>
      </c>
      <c r="AH98" s="216"/>
      <c r="AI98" s="216"/>
      <c r="AJ98" s="216"/>
      <c r="AK98" s="216"/>
      <c r="AL98" s="216"/>
      <c r="AM98" s="216"/>
      <c r="AN98" s="215">
        <f t="shared" si="0"/>
        <v>0</v>
      </c>
      <c r="AO98" s="216"/>
      <c r="AP98" s="216"/>
      <c r="AQ98" s="83" t="s">
        <v>91</v>
      </c>
      <c r="AR98" s="47"/>
      <c r="AS98" s="84">
        <v>0</v>
      </c>
      <c r="AT98" s="85">
        <f t="shared" si="1"/>
        <v>0</v>
      </c>
      <c r="AU98" s="86">
        <f>'D.1.04 - Zdravotně techni...'!P122</f>
        <v>0</v>
      </c>
      <c r="AV98" s="85">
        <f>'D.1.04 - Zdravotně techni...'!J35</f>
        <v>0</v>
      </c>
      <c r="AW98" s="85">
        <f>'D.1.04 - Zdravotně techni...'!J36</f>
        <v>0</v>
      </c>
      <c r="AX98" s="85">
        <f>'D.1.04 - Zdravotně techni...'!J37</f>
        <v>0</v>
      </c>
      <c r="AY98" s="85">
        <f>'D.1.04 - Zdravotně techni...'!J38</f>
        <v>0</v>
      </c>
      <c r="AZ98" s="85">
        <f>'D.1.04 - Zdravotně techni...'!F35</f>
        <v>0</v>
      </c>
      <c r="BA98" s="85">
        <f>'D.1.04 - Zdravotně techni...'!F36</f>
        <v>0</v>
      </c>
      <c r="BB98" s="85">
        <f>'D.1.04 - Zdravotně techni...'!F37</f>
        <v>0</v>
      </c>
      <c r="BC98" s="85">
        <f>'D.1.04 - Zdravotně techni...'!F38</f>
        <v>0</v>
      </c>
      <c r="BD98" s="87">
        <f>'D.1.04 - Zdravotně techni...'!F39</f>
        <v>0</v>
      </c>
      <c r="BT98" s="24" t="s">
        <v>87</v>
      </c>
      <c r="BV98" s="24" t="s">
        <v>80</v>
      </c>
      <c r="BW98" s="24" t="s">
        <v>98</v>
      </c>
      <c r="BX98" s="24" t="s">
        <v>86</v>
      </c>
      <c r="CL98" s="24" t="s">
        <v>1</v>
      </c>
    </row>
    <row r="99" spans="1:90" s="3" customFormat="1" ht="14.4" customHeight="1">
      <c r="A99" s="82" t="s">
        <v>88</v>
      </c>
      <c r="B99" s="47"/>
      <c r="C99" s="9"/>
      <c r="D99" s="9"/>
      <c r="E99" s="192" t="s">
        <v>99</v>
      </c>
      <c r="F99" s="192"/>
      <c r="G99" s="192"/>
      <c r="H99" s="192"/>
      <c r="I99" s="192"/>
      <c r="J99" s="9"/>
      <c r="K99" s="192" t="s">
        <v>100</v>
      </c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Y99" s="192"/>
      <c r="Z99" s="192"/>
      <c r="AA99" s="192"/>
      <c r="AB99" s="192"/>
      <c r="AC99" s="192"/>
      <c r="AD99" s="192"/>
      <c r="AE99" s="192"/>
      <c r="AF99" s="192"/>
      <c r="AG99" s="215">
        <f>'D.1.07 - Silnoproudé elek...'!J32</f>
        <v>0</v>
      </c>
      <c r="AH99" s="216"/>
      <c r="AI99" s="216"/>
      <c r="AJ99" s="216"/>
      <c r="AK99" s="216"/>
      <c r="AL99" s="216"/>
      <c r="AM99" s="216"/>
      <c r="AN99" s="215">
        <f t="shared" si="0"/>
        <v>0</v>
      </c>
      <c r="AO99" s="216"/>
      <c r="AP99" s="216"/>
      <c r="AQ99" s="83" t="s">
        <v>91</v>
      </c>
      <c r="AR99" s="47"/>
      <c r="AS99" s="84">
        <v>0</v>
      </c>
      <c r="AT99" s="85">
        <f t="shared" si="1"/>
        <v>0</v>
      </c>
      <c r="AU99" s="86">
        <f>'D.1.07 - Silnoproudé elek...'!P127</f>
        <v>0</v>
      </c>
      <c r="AV99" s="85">
        <f>'D.1.07 - Silnoproudé elek...'!J35</f>
        <v>0</v>
      </c>
      <c r="AW99" s="85">
        <f>'D.1.07 - Silnoproudé elek...'!J36</f>
        <v>0</v>
      </c>
      <c r="AX99" s="85">
        <f>'D.1.07 - Silnoproudé elek...'!J37</f>
        <v>0</v>
      </c>
      <c r="AY99" s="85">
        <f>'D.1.07 - Silnoproudé elek...'!J38</f>
        <v>0</v>
      </c>
      <c r="AZ99" s="85">
        <f>'D.1.07 - Silnoproudé elek...'!F35</f>
        <v>0</v>
      </c>
      <c r="BA99" s="85">
        <f>'D.1.07 - Silnoproudé elek...'!F36</f>
        <v>0</v>
      </c>
      <c r="BB99" s="85">
        <f>'D.1.07 - Silnoproudé elek...'!F37</f>
        <v>0</v>
      </c>
      <c r="BC99" s="85">
        <f>'D.1.07 - Silnoproudé elek...'!F38</f>
        <v>0</v>
      </c>
      <c r="BD99" s="87">
        <f>'D.1.07 - Silnoproudé elek...'!F39</f>
        <v>0</v>
      </c>
      <c r="BT99" s="24" t="s">
        <v>87</v>
      </c>
      <c r="BV99" s="24" t="s">
        <v>80</v>
      </c>
      <c r="BW99" s="24" t="s">
        <v>101</v>
      </c>
      <c r="BX99" s="24" t="s">
        <v>86</v>
      </c>
      <c r="CL99" s="24" t="s">
        <v>1</v>
      </c>
    </row>
    <row r="100" spans="2:91" s="6" customFormat="1" ht="24.6" customHeight="1">
      <c r="B100" s="73"/>
      <c r="C100" s="74"/>
      <c r="D100" s="191" t="s">
        <v>102</v>
      </c>
      <c r="E100" s="191"/>
      <c r="F100" s="191"/>
      <c r="G100" s="191"/>
      <c r="H100" s="191"/>
      <c r="I100" s="75"/>
      <c r="J100" s="191" t="s">
        <v>103</v>
      </c>
      <c r="K100" s="191"/>
      <c r="L100" s="191"/>
      <c r="M100" s="191"/>
      <c r="N100" s="191"/>
      <c r="O100" s="191"/>
      <c r="P100" s="191"/>
      <c r="Q100" s="191"/>
      <c r="R100" s="191"/>
      <c r="S100" s="191"/>
      <c r="T100" s="191"/>
      <c r="U100" s="191"/>
      <c r="V100" s="191"/>
      <c r="W100" s="191"/>
      <c r="X100" s="191"/>
      <c r="Y100" s="191"/>
      <c r="Z100" s="191"/>
      <c r="AA100" s="191"/>
      <c r="AB100" s="191"/>
      <c r="AC100" s="191"/>
      <c r="AD100" s="191"/>
      <c r="AE100" s="191"/>
      <c r="AF100" s="191"/>
      <c r="AG100" s="218">
        <f>ROUND(SUM(AG101:AG104),2)</f>
        <v>0</v>
      </c>
      <c r="AH100" s="219"/>
      <c r="AI100" s="219"/>
      <c r="AJ100" s="219"/>
      <c r="AK100" s="219"/>
      <c r="AL100" s="219"/>
      <c r="AM100" s="219"/>
      <c r="AN100" s="223">
        <f t="shared" si="0"/>
        <v>0</v>
      </c>
      <c r="AO100" s="219"/>
      <c r="AP100" s="219"/>
      <c r="AQ100" s="76" t="s">
        <v>84</v>
      </c>
      <c r="AR100" s="73"/>
      <c r="AS100" s="77">
        <f>ROUND(SUM(AS101:AS104),2)</f>
        <v>0</v>
      </c>
      <c r="AT100" s="78">
        <f t="shared" si="1"/>
        <v>0</v>
      </c>
      <c r="AU100" s="79">
        <f>ROUND(SUM(AU101:AU104),5)</f>
        <v>0</v>
      </c>
      <c r="AV100" s="78">
        <f>ROUND(AZ100*L29,2)</f>
        <v>0</v>
      </c>
      <c r="AW100" s="78">
        <f>ROUND(BA100*L30,2)</f>
        <v>0</v>
      </c>
      <c r="AX100" s="78">
        <f>ROUND(BB100*L29,2)</f>
        <v>0</v>
      </c>
      <c r="AY100" s="78">
        <f>ROUND(BC100*L30,2)</f>
        <v>0</v>
      </c>
      <c r="AZ100" s="78">
        <f>ROUND(SUM(AZ101:AZ104),2)</f>
        <v>0</v>
      </c>
      <c r="BA100" s="78">
        <f>ROUND(SUM(BA101:BA104),2)</f>
        <v>0</v>
      </c>
      <c r="BB100" s="78">
        <f>ROUND(SUM(BB101:BB104),2)</f>
        <v>0</v>
      </c>
      <c r="BC100" s="78">
        <f>ROUND(SUM(BC101:BC104),2)</f>
        <v>0</v>
      </c>
      <c r="BD100" s="80">
        <f>ROUND(SUM(BD101:BD104),2)</f>
        <v>0</v>
      </c>
      <c r="BS100" s="81" t="s">
        <v>77</v>
      </c>
      <c r="BT100" s="81" t="s">
        <v>85</v>
      </c>
      <c r="BU100" s="81" t="s">
        <v>79</v>
      </c>
      <c r="BV100" s="81" t="s">
        <v>80</v>
      </c>
      <c r="BW100" s="81" t="s">
        <v>104</v>
      </c>
      <c r="BX100" s="81" t="s">
        <v>5</v>
      </c>
      <c r="CL100" s="81" t="s">
        <v>1</v>
      </c>
      <c r="CM100" s="81" t="s">
        <v>87</v>
      </c>
    </row>
    <row r="101" spans="1:90" s="3" customFormat="1" ht="14.4" customHeight="1">
      <c r="A101" s="82" t="s">
        <v>88</v>
      </c>
      <c r="B101" s="47"/>
      <c r="C101" s="9"/>
      <c r="D101" s="9"/>
      <c r="E101" s="192" t="s">
        <v>89</v>
      </c>
      <c r="F101" s="192"/>
      <c r="G101" s="192"/>
      <c r="H101" s="192"/>
      <c r="I101" s="192"/>
      <c r="J101" s="9"/>
      <c r="K101" s="192" t="s">
        <v>90</v>
      </c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Y101" s="192"/>
      <c r="Z101" s="192"/>
      <c r="AA101" s="192"/>
      <c r="AB101" s="192"/>
      <c r="AC101" s="192"/>
      <c r="AD101" s="192"/>
      <c r="AE101" s="192"/>
      <c r="AF101" s="192"/>
      <c r="AG101" s="215">
        <f>'D.1.01 - Architektonicko-..._01'!J32</f>
        <v>0</v>
      </c>
      <c r="AH101" s="216"/>
      <c r="AI101" s="216"/>
      <c r="AJ101" s="216"/>
      <c r="AK101" s="216"/>
      <c r="AL101" s="216"/>
      <c r="AM101" s="216"/>
      <c r="AN101" s="215">
        <f t="shared" si="0"/>
        <v>0</v>
      </c>
      <c r="AO101" s="216"/>
      <c r="AP101" s="216"/>
      <c r="AQ101" s="83" t="s">
        <v>91</v>
      </c>
      <c r="AR101" s="47"/>
      <c r="AS101" s="84">
        <v>0</v>
      </c>
      <c r="AT101" s="85">
        <f t="shared" si="1"/>
        <v>0</v>
      </c>
      <c r="AU101" s="86">
        <f>'D.1.01 - Architektonicko-..._01'!P123</f>
        <v>0</v>
      </c>
      <c r="AV101" s="85">
        <f>'D.1.01 - Architektonicko-..._01'!J35</f>
        <v>0</v>
      </c>
      <c r="AW101" s="85">
        <f>'D.1.01 - Architektonicko-..._01'!J36</f>
        <v>0</v>
      </c>
      <c r="AX101" s="85">
        <f>'D.1.01 - Architektonicko-..._01'!J37</f>
        <v>0</v>
      </c>
      <c r="AY101" s="85">
        <f>'D.1.01 - Architektonicko-..._01'!J38</f>
        <v>0</v>
      </c>
      <c r="AZ101" s="85">
        <f>'D.1.01 - Architektonicko-..._01'!F35</f>
        <v>0</v>
      </c>
      <c r="BA101" s="85">
        <f>'D.1.01 - Architektonicko-..._01'!F36</f>
        <v>0</v>
      </c>
      <c r="BB101" s="85">
        <f>'D.1.01 - Architektonicko-..._01'!F37</f>
        <v>0</v>
      </c>
      <c r="BC101" s="85">
        <f>'D.1.01 - Architektonicko-..._01'!F38</f>
        <v>0</v>
      </c>
      <c r="BD101" s="87">
        <f>'D.1.01 - Architektonicko-..._01'!F39</f>
        <v>0</v>
      </c>
      <c r="BT101" s="24" t="s">
        <v>87</v>
      </c>
      <c r="BV101" s="24" t="s">
        <v>80</v>
      </c>
      <c r="BW101" s="24" t="s">
        <v>105</v>
      </c>
      <c r="BX101" s="24" t="s">
        <v>104</v>
      </c>
      <c r="CL101" s="24" t="s">
        <v>1</v>
      </c>
    </row>
    <row r="102" spans="1:90" s="3" customFormat="1" ht="14.4" customHeight="1">
      <c r="A102" s="82" t="s">
        <v>88</v>
      </c>
      <c r="B102" s="47"/>
      <c r="C102" s="9"/>
      <c r="D102" s="9"/>
      <c r="E102" s="192" t="s">
        <v>93</v>
      </c>
      <c r="F102" s="192"/>
      <c r="G102" s="192"/>
      <c r="H102" s="192"/>
      <c r="I102" s="192"/>
      <c r="J102" s="9"/>
      <c r="K102" s="192" t="s">
        <v>94</v>
      </c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  <c r="Z102" s="192"/>
      <c r="AA102" s="192"/>
      <c r="AB102" s="192"/>
      <c r="AC102" s="192"/>
      <c r="AD102" s="192"/>
      <c r="AE102" s="192"/>
      <c r="AF102" s="192"/>
      <c r="AG102" s="215">
        <f>'D.1.02 - Stavebně-konstru..._01'!J32</f>
        <v>0</v>
      </c>
      <c r="AH102" s="216"/>
      <c r="AI102" s="216"/>
      <c r="AJ102" s="216"/>
      <c r="AK102" s="216"/>
      <c r="AL102" s="216"/>
      <c r="AM102" s="216"/>
      <c r="AN102" s="215">
        <f t="shared" si="0"/>
        <v>0</v>
      </c>
      <c r="AO102" s="216"/>
      <c r="AP102" s="216"/>
      <c r="AQ102" s="83" t="s">
        <v>91</v>
      </c>
      <c r="AR102" s="47"/>
      <c r="AS102" s="84">
        <v>0</v>
      </c>
      <c r="AT102" s="85">
        <f t="shared" si="1"/>
        <v>0</v>
      </c>
      <c r="AU102" s="86">
        <f>'D.1.02 - Stavebně-konstru..._01'!P126</f>
        <v>0</v>
      </c>
      <c r="AV102" s="85">
        <f>'D.1.02 - Stavebně-konstru..._01'!J35</f>
        <v>0</v>
      </c>
      <c r="AW102" s="85">
        <f>'D.1.02 - Stavebně-konstru..._01'!J36</f>
        <v>0</v>
      </c>
      <c r="AX102" s="85">
        <f>'D.1.02 - Stavebně-konstru..._01'!J37</f>
        <v>0</v>
      </c>
      <c r="AY102" s="85">
        <f>'D.1.02 - Stavebně-konstru..._01'!J38</f>
        <v>0</v>
      </c>
      <c r="AZ102" s="85">
        <f>'D.1.02 - Stavebně-konstru..._01'!F35</f>
        <v>0</v>
      </c>
      <c r="BA102" s="85">
        <f>'D.1.02 - Stavebně-konstru..._01'!F36</f>
        <v>0</v>
      </c>
      <c r="BB102" s="85">
        <f>'D.1.02 - Stavebně-konstru..._01'!F37</f>
        <v>0</v>
      </c>
      <c r="BC102" s="85">
        <f>'D.1.02 - Stavebně-konstru..._01'!F38</f>
        <v>0</v>
      </c>
      <c r="BD102" s="87">
        <f>'D.1.02 - Stavebně-konstru..._01'!F39</f>
        <v>0</v>
      </c>
      <c r="BT102" s="24" t="s">
        <v>87</v>
      </c>
      <c r="BV102" s="24" t="s">
        <v>80</v>
      </c>
      <c r="BW102" s="24" t="s">
        <v>106</v>
      </c>
      <c r="BX102" s="24" t="s">
        <v>104</v>
      </c>
      <c r="CL102" s="24" t="s">
        <v>1</v>
      </c>
    </row>
    <row r="103" spans="1:90" s="3" customFormat="1" ht="14.4" customHeight="1">
      <c r="A103" s="82" t="s">
        <v>88</v>
      </c>
      <c r="B103" s="47"/>
      <c r="C103" s="9"/>
      <c r="D103" s="9"/>
      <c r="E103" s="192" t="s">
        <v>96</v>
      </c>
      <c r="F103" s="192"/>
      <c r="G103" s="192"/>
      <c r="H103" s="192"/>
      <c r="I103" s="192"/>
      <c r="J103" s="9"/>
      <c r="K103" s="192" t="s">
        <v>107</v>
      </c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Y103" s="192"/>
      <c r="Z103" s="192"/>
      <c r="AA103" s="192"/>
      <c r="AB103" s="192"/>
      <c r="AC103" s="192"/>
      <c r="AD103" s="192"/>
      <c r="AE103" s="192"/>
      <c r="AF103" s="192"/>
      <c r="AG103" s="215">
        <f>'D.1.04 - Zdravotně techni..._01'!J32</f>
        <v>0</v>
      </c>
      <c r="AH103" s="216"/>
      <c r="AI103" s="216"/>
      <c r="AJ103" s="216"/>
      <c r="AK103" s="216"/>
      <c r="AL103" s="216"/>
      <c r="AM103" s="216"/>
      <c r="AN103" s="215">
        <f t="shared" si="0"/>
        <v>0</v>
      </c>
      <c r="AO103" s="216"/>
      <c r="AP103" s="216"/>
      <c r="AQ103" s="83" t="s">
        <v>91</v>
      </c>
      <c r="AR103" s="47"/>
      <c r="AS103" s="84">
        <v>0</v>
      </c>
      <c r="AT103" s="85">
        <f t="shared" si="1"/>
        <v>0</v>
      </c>
      <c r="AU103" s="86">
        <f>'D.1.04 - Zdravotně techni..._01'!P122</f>
        <v>0</v>
      </c>
      <c r="AV103" s="85">
        <f>'D.1.04 - Zdravotně techni..._01'!J35</f>
        <v>0</v>
      </c>
      <c r="AW103" s="85">
        <f>'D.1.04 - Zdravotně techni..._01'!J36</f>
        <v>0</v>
      </c>
      <c r="AX103" s="85">
        <f>'D.1.04 - Zdravotně techni..._01'!J37</f>
        <v>0</v>
      </c>
      <c r="AY103" s="85">
        <f>'D.1.04 - Zdravotně techni..._01'!J38</f>
        <v>0</v>
      </c>
      <c r="AZ103" s="85">
        <f>'D.1.04 - Zdravotně techni..._01'!F35</f>
        <v>0</v>
      </c>
      <c r="BA103" s="85">
        <f>'D.1.04 - Zdravotně techni..._01'!F36</f>
        <v>0</v>
      </c>
      <c r="BB103" s="85">
        <f>'D.1.04 - Zdravotně techni..._01'!F37</f>
        <v>0</v>
      </c>
      <c r="BC103" s="85">
        <f>'D.1.04 - Zdravotně techni..._01'!F38</f>
        <v>0</v>
      </c>
      <c r="BD103" s="87">
        <f>'D.1.04 - Zdravotně techni..._01'!F39</f>
        <v>0</v>
      </c>
      <c r="BT103" s="24" t="s">
        <v>87</v>
      </c>
      <c r="BV103" s="24" t="s">
        <v>80</v>
      </c>
      <c r="BW103" s="24" t="s">
        <v>108</v>
      </c>
      <c r="BX103" s="24" t="s">
        <v>104</v>
      </c>
      <c r="CL103" s="24" t="s">
        <v>1</v>
      </c>
    </row>
    <row r="104" spans="1:90" s="3" customFormat="1" ht="14.4" customHeight="1">
      <c r="A104" s="82" t="s">
        <v>88</v>
      </c>
      <c r="B104" s="47"/>
      <c r="C104" s="9"/>
      <c r="D104" s="9"/>
      <c r="E104" s="192" t="s">
        <v>109</v>
      </c>
      <c r="F104" s="192"/>
      <c r="G104" s="192"/>
      <c r="H104" s="192"/>
      <c r="I104" s="192"/>
      <c r="J104" s="9"/>
      <c r="K104" s="192" t="s">
        <v>110</v>
      </c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Y104" s="192"/>
      <c r="Z104" s="192"/>
      <c r="AA104" s="192"/>
      <c r="AB104" s="192"/>
      <c r="AC104" s="192"/>
      <c r="AD104" s="192"/>
      <c r="AE104" s="192"/>
      <c r="AF104" s="192"/>
      <c r="AG104" s="215">
        <f>'D.1.10 - Stabilní hasící ...'!J32</f>
        <v>0</v>
      </c>
      <c r="AH104" s="216"/>
      <c r="AI104" s="216"/>
      <c r="AJ104" s="216"/>
      <c r="AK104" s="216"/>
      <c r="AL104" s="216"/>
      <c r="AM104" s="216"/>
      <c r="AN104" s="215">
        <f t="shared" si="0"/>
        <v>0</v>
      </c>
      <c r="AO104" s="216"/>
      <c r="AP104" s="216"/>
      <c r="AQ104" s="83" t="s">
        <v>91</v>
      </c>
      <c r="AR104" s="47"/>
      <c r="AS104" s="84">
        <v>0</v>
      </c>
      <c r="AT104" s="85">
        <f t="shared" si="1"/>
        <v>0</v>
      </c>
      <c r="AU104" s="86">
        <f>'D.1.10 - Stabilní hasící ...'!P126</f>
        <v>0</v>
      </c>
      <c r="AV104" s="85">
        <f>'D.1.10 - Stabilní hasící ...'!J35</f>
        <v>0</v>
      </c>
      <c r="AW104" s="85">
        <f>'D.1.10 - Stabilní hasící ...'!J36</f>
        <v>0</v>
      </c>
      <c r="AX104" s="85">
        <f>'D.1.10 - Stabilní hasící ...'!J37</f>
        <v>0</v>
      </c>
      <c r="AY104" s="85">
        <f>'D.1.10 - Stabilní hasící ...'!J38</f>
        <v>0</v>
      </c>
      <c r="AZ104" s="85">
        <f>'D.1.10 - Stabilní hasící ...'!F35</f>
        <v>0</v>
      </c>
      <c r="BA104" s="85">
        <f>'D.1.10 - Stabilní hasící ...'!F36</f>
        <v>0</v>
      </c>
      <c r="BB104" s="85">
        <f>'D.1.10 - Stabilní hasící ...'!F37</f>
        <v>0</v>
      </c>
      <c r="BC104" s="85">
        <f>'D.1.10 - Stabilní hasící ...'!F38</f>
        <v>0</v>
      </c>
      <c r="BD104" s="87">
        <f>'D.1.10 - Stabilní hasící ...'!F39</f>
        <v>0</v>
      </c>
      <c r="BT104" s="24" t="s">
        <v>87</v>
      </c>
      <c r="BV104" s="24" t="s">
        <v>80</v>
      </c>
      <c r="BW104" s="24" t="s">
        <v>111</v>
      </c>
      <c r="BX104" s="24" t="s">
        <v>104</v>
      </c>
      <c r="CL104" s="24" t="s">
        <v>1</v>
      </c>
    </row>
    <row r="105" spans="1:91" s="6" customFormat="1" ht="14.4" customHeight="1">
      <c r="A105" s="82" t="s">
        <v>88</v>
      </c>
      <c r="B105" s="73"/>
      <c r="C105" s="74"/>
      <c r="D105" s="191" t="s">
        <v>112</v>
      </c>
      <c r="E105" s="191"/>
      <c r="F105" s="191"/>
      <c r="G105" s="191"/>
      <c r="H105" s="191"/>
      <c r="I105" s="75"/>
      <c r="J105" s="191" t="s">
        <v>113</v>
      </c>
      <c r="K105" s="191"/>
      <c r="L105" s="191"/>
      <c r="M105" s="191"/>
      <c r="N105" s="191"/>
      <c r="O105" s="191"/>
      <c r="P105" s="191"/>
      <c r="Q105" s="191"/>
      <c r="R105" s="191"/>
      <c r="S105" s="191"/>
      <c r="T105" s="191"/>
      <c r="U105" s="191"/>
      <c r="V105" s="191"/>
      <c r="W105" s="191"/>
      <c r="X105" s="191"/>
      <c r="Y105" s="191"/>
      <c r="Z105" s="191"/>
      <c r="AA105" s="191"/>
      <c r="AB105" s="191"/>
      <c r="AC105" s="191"/>
      <c r="AD105" s="191"/>
      <c r="AE105" s="191"/>
      <c r="AF105" s="191"/>
      <c r="AG105" s="223">
        <f>'PS 01 - Světelně zabezpeč...'!J30</f>
        <v>0</v>
      </c>
      <c r="AH105" s="219"/>
      <c r="AI105" s="219"/>
      <c r="AJ105" s="219"/>
      <c r="AK105" s="219"/>
      <c r="AL105" s="219"/>
      <c r="AM105" s="219"/>
      <c r="AN105" s="223">
        <f t="shared" si="0"/>
        <v>0</v>
      </c>
      <c r="AO105" s="219"/>
      <c r="AP105" s="219"/>
      <c r="AQ105" s="76" t="s">
        <v>114</v>
      </c>
      <c r="AR105" s="73"/>
      <c r="AS105" s="77">
        <v>0</v>
      </c>
      <c r="AT105" s="78">
        <f t="shared" si="1"/>
        <v>0</v>
      </c>
      <c r="AU105" s="79">
        <f>'PS 01 - Světelně zabezpeč...'!P119</f>
        <v>0</v>
      </c>
      <c r="AV105" s="78">
        <f>'PS 01 - Světelně zabezpeč...'!J33</f>
        <v>0</v>
      </c>
      <c r="AW105" s="78">
        <f>'PS 01 - Světelně zabezpeč...'!J34</f>
        <v>0</v>
      </c>
      <c r="AX105" s="78">
        <f>'PS 01 - Světelně zabezpeč...'!J35</f>
        <v>0</v>
      </c>
      <c r="AY105" s="78">
        <f>'PS 01 - Světelně zabezpeč...'!J36</f>
        <v>0</v>
      </c>
      <c r="AZ105" s="78">
        <f>'PS 01 - Světelně zabezpeč...'!F33</f>
        <v>0</v>
      </c>
      <c r="BA105" s="78">
        <f>'PS 01 - Světelně zabezpeč...'!F34</f>
        <v>0</v>
      </c>
      <c r="BB105" s="78">
        <f>'PS 01 - Světelně zabezpeč...'!F35</f>
        <v>0</v>
      </c>
      <c r="BC105" s="78">
        <f>'PS 01 - Světelně zabezpeč...'!F36</f>
        <v>0</v>
      </c>
      <c r="BD105" s="80">
        <f>'PS 01 - Světelně zabezpeč...'!F37</f>
        <v>0</v>
      </c>
      <c r="BT105" s="81" t="s">
        <v>85</v>
      </c>
      <c r="BV105" s="81" t="s">
        <v>80</v>
      </c>
      <c r="BW105" s="81" t="s">
        <v>115</v>
      </c>
      <c r="BX105" s="81" t="s">
        <v>5</v>
      </c>
      <c r="CL105" s="81" t="s">
        <v>1</v>
      </c>
      <c r="CM105" s="81" t="s">
        <v>87</v>
      </c>
    </row>
    <row r="106" spans="1:91" s="6" customFormat="1" ht="14.4" customHeight="1">
      <c r="A106" s="82" t="s">
        <v>88</v>
      </c>
      <c r="B106" s="73"/>
      <c r="C106" s="74"/>
      <c r="D106" s="191" t="s">
        <v>116</v>
      </c>
      <c r="E106" s="191"/>
      <c r="F106" s="191"/>
      <c r="G106" s="191"/>
      <c r="H106" s="191"/>
      <c r="I106" s="75"/>
      <c r="J106" s="191" t="s">
        <v>117</v>
      </c>
      <c r="K106" s="191"/>
      <c r="L106" s="191"/>
      <c r="M106" s="191"/>
      <c r="N106" s="191"/>
      <c r="O106" s="191"/>
      <c r="P106" s="191"/>
      <c r="Q106" s="191"/>
      <c r="R106" s="191"/>
      <c r="S106" s="191"/>
      <c r="T106" s="191"/>
      <c r="U106" s="191"/>
      <c r="V106" s="191"/>
      <c r="W106" s="191"/>
      <c r="X106" s="191"/>
      <c r="Y106" s="191"/>
      <c r="Z106" s="191"/>
      <c r="AA106" s="191"/>
      <c r="AB106" s="191"/>
      <c r="AC106" s="191"/>
      <c r="AD106" s="191"/>
      <c r="AE106" s="191"/>
      <c r="AF106" s="191"/>
      <c r="AG106" s="223">
        <f>'VON - Vedlejší a ostatní ...'!J30</f>
        <v>0</v>
      </c>
      <c r="AH106" s="219"/>
      <c r="AI106" s="219"/>
      <c r="AJ106" s="219"/>
      <c r="AK106" s="219"/>
      <c r="AL106" s="219"/>
      <c r="AM106" s="219"/>
      <c r="AN106" s="223">
        <f t="shared" si="0"/>
        <v>0</v>
      </c>
      <c r="AO106" s="219"/>
      <c r="AP106" s="219"/>
      <c r="AQ106" s="76" t="s">
        <v>84</v>
      </c>
      <c r="AR106" s="73"/>
      <c r="AS106" s="88">
        <v>0</v>
      </c>
      <c r="AT106" s="89">
        <f t="shared" si="1"/>
        <v>0</v>
      </c>
      <c r="AU106" s="90">
        <f>'VON - Vedlejší a ostatní ...'!P124</f>
        <v>0</v>
      </c>
      <c r="AV106" s="89">
        <f>'VON - Vedlejší a ostatní ...'!J33</f>
        <v>0</v>
      </c>
      <c r="AW106" s="89">
        <f>'VON - Vedlejší a ostatní ...'!J34</f>
        <v>0</v>
      </c>
      <c r="AX106" s="89">
        <f>'VON - Vedlejší a ostatní ...'!J35</f>
        <v>0</v>
      </c>
      <c r="AY106" s="89">
        <f>'VON - Vedlejší a ostatní ...'!J36</f>
        <v>0</v>
      </c>
      <c r="AZ106" s="89">
        <f>'VON - Vedlejší a ostatní ...'!F33</f>
        <v>0</v>
      </c>
      <c r="BA106" s="89">
        <f>'VON - Vedlejší a ostatní ...'!F34</f>
        <v>0</v>
      </c>
      <c r="BB106" s="89">
        <f>'VON - Vedlejší a ostatní ...'!F35</f>
        <v>0</v>
      </c>
      <c r="BC106" s="89">
        <f>'VON - Vedlejší a ostatní ...'!F36</f>
        <v>0</v>
      </c>
      <c r="BD106" s="91">
        <f>'VON - Vedlejší a ostatní ...'!F37</f>
        <v>0</v>
      </c>
      <c r="BT106" s="81" t="s">
        <v>85</v>
      </c>
      <c r="BV106" s="81" t="s">
        <v>80</v>
      </c>
      <c r="BW106" s="81" t="s">
        <v>118</v>
      </c>
      <c r="BX106" s="81" t="s">
        <v>5</v>
      </c>
      <c r="CL106" s="81" t="s">
        <v>1</v>
      </c>
      <c r="CM106" s="81" t="s">
        <v>87</v>
      </c>
    </row>
    <row r="107" spans="2:44" s="1" customFormat="1" ht="30" customHeight="1">
      <c r="B107" s="31"/>
      <c r="AR107" s="31"/>
    </row>
    <row r="108" spans="2:44" s="1" customFormat="1" ht="6.9" customHeight="1"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31"/>
    </row>
  </sheetData>
  <sheetProtection algorithmName="SHA-512" hashValue="pvIHbz24zE4+uESEB6wG/zYjXSEdPU4xs5GqJMUDkkCJIq8CxHGyjwU7eJPiQcO/XLmcpPeTsJO0C9vH6h8p1Q==" saltValue="+MbsnqS8SPmPsp2M9k/j5RYJi198wH++U/xkbXyYoZIxq8NM1AvaworAhaLkn7au6o6XS84BBOZHvXfjVvma+A==" spinCount="100000" sheet="1" objects="1" scenarios="1" formatColumns="0" formatRows="0"/>
  <mergeCells count="86">
    <mergeCell ref="AN106:AP106"/>
    <mergeCell ref="AG106:AM106"/>
    <mergeCell ref="AG94:AM94"/>
    <mergeCell ref="AN94:AP94"/>
    <mergeCell ref="AN92:AP92"/>
    <mergeCell ref="AN98:AP98"/>
    <mergeCell ref="AS89:AT91"/>
    <mergeCell ref="AN105:AP105"/>
    <mergeCell ref="AG105:AM105"/>
    <mergeCell ref="AN104:AP104"/>
    <mergeCell ref="AN103:AP103"/>
    <mergeCell ref="AN101:AP101"/>
    <mergeCell ref="AN97:AP97"/>
    <mergeCell ref="AN95:AP95"/>
    <mergeCell ref="AN100:AP100"/>
    <mergeCell ref="AN99:AP99"/>
    <mergeCell ref="AN96:AP96"/>
    <mergeCell ref="AR2:BE2"/>
    <mergeCell ref="AG104:AM104"/>
    <mergeCell ref="AG97:AM97"/>
    <mergeCell ref="AG92:AM92"/>
    <mergeCell ref="AG98:AM98"/>
    <mergeCell ref="AG96:AM96"/>
    <mergeCell ref="AG95:AM95"/>
    <mergeCell ref="AG99:AM99"/>
    <mergeCell ref="AG102:AM102"/>
    <mergeCell ref="AG103:AM103"/>
    <mergeCell ref="AG100:AM100"/>
    <mergeCell ref="AG101:AM101"/>
    <mergeCell ref="AM89:AP89"/>
    <mergeCell ref="AM90:AP90"/>
    <mergeCell ref="AM87:AN87"/>
    <mergeCell ref="AN102:AP102"/>
    <mergeCell ref="L33:P33"/>
    <mergeCell ref="AK33:AO33"/>
    <mergeCell ref="W33:AE33"/>
    <mergeCell ref="AK35:AO35"/>
    <mergeCell ref="X35:AB35"/>
    <mergeCell ref="L30:P30"/>
    <mergeCell ref="AK31:AO31"/>
    <mergeCell ref="W31:AE31"/>
    <mergeCell ref="L31:P31"/>
    <mergeCell ref="L32:P32"/>
    <mergeCell ref="W32:AE32"/>
    <mergeCell ref="AK32:AO32"/>
    <mergeCell ref="D106:H106"/>
    <mergeCell ref="J106:AF106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K104:AF104"/>
    <mergeCell ref="K96:AF96"/>
    <mergeCell ref="K98:AF98"/>
    <mergeCell ref="L85:AJ85"/>
    <mergeCell ref="D105:H105"/>
    <mergeCell ref="J105:AF105"/>
    <mergeCell ref="K101:AF101"/>
    <mergeCell ref="K97:AF97"/>
    <mergeCell ref="K102:AF102"/>
    <mergeCell ref="K103:AF103"/>
    <mergeCell ref="K99:AF99"/>
    <mergeCell ref="E101:I101"/>
    <mergeCell ref="E97:I97"/>
    <mergeCell ref="E102:I102"/>
    <mergeCell ref="E103:I103"/>
    <mergeCell ref="E104:I104"/>
    <mergeCell ref="C92:G92"/>
    <mergeCell ref="D95:H95"/>
    <mergeCell ref="D100:H100"/>
    <mergeCell ref="E98:I98"/>
    <mergeCell ref="E96:I96"/>
    <mergeCell ref="E99:I99"/>
    <mergeCell ref="I92:AF92"/>
    <mergeCell ref="J95:AF95"/>
    <mergeCell ref="J100:AF100"/>
  </mergeCells>
  <hyperlinks>
    <hyperlink ref="A96" location="'D.1.01 - Architektonicko-...'!C2" display="/"/>
    <hyperlink ref="A97" location="'D.1.02 - Stavebně-konstru...'!C2" display="/"/>
    <hyperlink ref="A98" location="'D.1.04 - Zdravotně techni...'!C2" display="/"/>
    <hyperlink ref="A99" location="'D.1.07 - Silnoproudé elek...'!C2" display="/"/>
    <hyperlink ref="A101" location="'D.1.01 - Architektonicko-..._01'!C2" display="/"/>
    <hyperlink ref="A102" location="'D.1.02 - Stavebně-konstru..._01'!C2" display="/"/>
    <hyperlink ref="A103" location="'D.1.04 - Zdravotně techni..._01'!C2" display="/"/>
    <hyperlink ref="A104" location="'D.1.10 - Stabilní hasící ...'!C2" display="/"/>
    <hyperlink ref="A105" location="'PS 01 - Světelně zabezpeč...'!C2" display="/"/>
    <hyperlink ref="A106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67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BM191"/>
  <sheetViews>
    <sheetView showGridLines="0" view="pageBreakPreview" zoomScale="80" zoomScaleSheetLayoutView="80" workbookViewId="0" topLeftCell="A1"/>
  </sheetViews>
  <sheetFormatPr defaultColWidth="9.140625" defaultRowHeight="12"/>
  <cols>
    <col min="1" max="1" width="8.8515625" style="0" customWidth="1"/>
    <col min="2" max="2" width="1.1484375" style="0" customWidth="1"/>
    <col min="3" max="3" width="4.421875" style="0" customWidth="1"/>
    <col min="4" max="4" width="4.57421875" style="0" customWidth="1"/>
    <col min="5" max="5" width="18.28125" style="0" customWidth="1"/>
    <col min="6" max="6" width="54.421875" style="0" customWidth="1"/>
    <col min="7" max="7" width="8.00390625" style="0" customWidth="1"/>
    <col min="8" max="8" width="15.00390625" style="0" customWidth="1"/>
    <col min="9" max="9" width="16.8515625" style="0" customWidth="1"/>
    <col min="10" max="11" width="23.8515625" style="0" customWidth="1"/>
    <col min="12" max="12" width="10.00390625" style="0" customWidth="1"/>
    <col min="13" max="13" width="11.57421875" style="0" hidden="1" customWidth="1"/>
    <col min="14" max="14" width="9.140625" style="0" hidden="1" customWidth="1"/>
    <col min="15" max="20" width="15.140625" style="0" hidden="1" customWidth="1"/>
    <col min="21" max="21" width="17.421875" style="0" hidden="1" customWidth="1"/>
    <col min="22" max="22" width="13.140625" style="0" customWidth="1"/>
    <col min="23" max="23" width="17.421875" style="0" customWidth="1"/>
    <col min="24" max="24" width="13.140625" style="0" customWidth="1"/>
    <col min="25" max="25" width="16.00390625" style="0" customWidth="1"/>
    <col min="26" max="26" width="11.7109375" style="0" customWidth="1"/>
    <col min="27" max="27" width="16.00390625" style="0" customWidth="1"/>
    <col min="28" max="28" width="17.421875" style="0" customWidth="1"/>
    <col min="29" max="29" width="11.7109375" style="0" customWidth="1"/>
    <col min="30" max="30" width="16.00390625" style="0" customWidth="1"/>
    <col min="31" max="31" width="17.421875" style="0" customWidth="1"/>
    <col min="44" max="65" width="9.140625" style="0" hidden="1" customWidth="1"/>
  </cols>
  <sheetData>
    <row r="2" spans="12:46" ht="36.9" customHeight="1"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AT2" s="16" t="s">
        <v>115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87</v>
      </c>
    </row>
    <row r="4" spans="2:46" ht="24.9" customHeight="1">
      <c r="B4" s="19"/>
      <c r="D4" s="20" t="s">
        <v>119</v>
      </c>
      <c r="L4" s="19"/>
      <c r="M4" s="92" t="s">
        <v>10</v>
      </c>
      <c r="AT4" s="16" t="s">
        <v>4</v>
      </c>
    </row>
    <row r="5" spans="2:12" ht="6.9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4.4" customHeight="1">
      <c r="B7" s="19"/>
      <c r="E7" s="231" t="str">
        <f>'Rekapitulace stavby'!K6</f>
        <v>Úprava heliportu HEMS Karlovarské krajské nemocnice</v>
      </c>
      <c r="F7" s="232"/>
      <c r="G7" s="232"/>
      <c r="H7" s="232"/>
      <c r="L7" s="19"/>
    </row>
    <row r="8" spans="2:12" s="1" customFormat="1" ht="12" customHeight="1">
      <c r="B8" s="31"/>
      <c r="D8" s="26" t="s">
        <v>120</v>
      </c>
      <c r="L8" s="31"/>
    </row>
    <row r="9" spans="2:12" s="1" customFormat="1" ht="15.6" customHeight="1">
      <c r="B9" s="31"/>
      <c r="E9" s="194" t="s">
        <v>1182</v>
      </c>
      <c r="F9" s="233"/>
      <c r="G9" s="233"/>
      <c r="H9" s="233"/>
      <c r="L9" s="31"/>
    </row>
    <row r="10" spans="2:12" s="1" customFormat="1" ht="10.2">
      <c r="B10" s="31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 t="str">
        <f>'Rekapitulace stavby'!AN8</f>
        <v>12. 1. 2024</v>
      </c>
      <c r="L12" s="31"/>
    </row>
    <row r="13" spans="2:12" s="1" customFormat="1" ht="10.8" customHeight="1">
      <c r="B13" s="31"/>
      <c r="L13" s="31"/>
    </row>
    <row r="14" spans="2:12" s="1" customFormat="1" ht="12" customHeight="1">
      <c r="B14" s="31"/>
      <c r="D14" s="26" t="s">
        <v>24</v>
      </c>
      <c r="I14" s="26" t="s">
        <v>25</v>
      </c>
      <c r="J14" s="24" t="s">
        <v>1</v>
      </c>
      <c r="L14" s="31"/>
    </row>
    <row r="15" spans="2:12" s="1" customFormat="1" ht="18" customHeight="1">
      <c r="B15" s="31"/>
      <c r="E15" s="24" t="s">
        <v>26</v>
      </c>
      <c r="I15" s="26" t="s">
        <v>27</v>
      </c>
      <c r="J15" s="24" t="s">
        <v>1</v>
      </c>
      <c r="L15" s="31"/>
    </row>
    <row r="16" spans="2:12" s="1" customFormat="1" ht="6.9" customHeight="1">
      <c r="B16" s="31"/>
      <c r="L16" s="31"/>
    </row>
    <row r="17" spans="2:12" s="1" customFormat="1" ht="12" customHeight="1">
      <c r="B17" s="31"/>
      <c r="D17" s="26" t="s">
        <v>28</v>
      </c>
      <c r="I17" s="26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34" t="str">
        <f>'Rekapitulace stavby'!E14</f>
        <v>Vyplň údaj</v>
      </c>
      <c r="F18" s="199"/>
      <c r="G18" s="199"/>
      <c r="H18" s="199"/>
      <c r="I18" s="26" t="s">
        <v>27</v>
      </c>
      <c r="J18" s="27" t="str">
        <f>'Rekapitulace stavby'!AN14</f>
        <v>Vyplň údaj</v>
      </c>
      <c r="L18" s="31"/>
    </row>
    <row r="19" spans="2:12" s="1" customFormat="1" ht="6.9" customHeight="1">
      <c r="B19" s="31"/>
      <c r="L19" s="31"/>
    </row>
    <row r="20" spans="2:12" s="1" customFormat="1" ht="12" customHeight="1">
      <c r="B20" s="31"/>
      <c r="D20" s="26" t="s">
        <v>30</v>
      </c>
      <c r="I20" s="26" t="s">
        <v>25</v>
      </c>
      <c r="J20" s="24" t="s">
        <v>31</v>
      </c>
      <c r="L20" s="31"/>
    </row>
    <row r="21" spans="2:12" s="1" customFormat="1" ht="18" customHeight="1">
      <c r="B21" s="31"/>
      <c r="E21" s="24" t="s">
        <v>32</v>
      </c>
      <c r="I21" s="26" t="s">
        <v>27</v>
      </c>
      <c r="J21" s="24" t="s">
        <v>33</v>
      </c>
      <c r="L21" s="31"/>
    </row>
    <row r="22" spans="2:12" s="1" customFormat="1" ht="6.9" customHeight="1">
      <c r="B22" s="31"/>
      <c r="L22" s="31"/>
    </row>
    <row r="23" spans="2:12" s="1" customFormat="1" ht="12" customHeight="1">
      <c r="B23" s="31"/>
      <c r="D23" s="26" t="s">
        <v>35</v>
      </c>
      <c r="I23" s="26" t="s">
        <v>25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27</v>
      </c>
      <c r="J24" s="24" t="str">
        <f>IF('Rekapitulace stavby'!AN20="","",'Rekapitulace stavby'!AN20)</f>
        <v/>
      </c>
      <c r="L24" s="31"/>
    </row>
    <row r="25" spans="2:12" s="1" customFormat="1" ht="6.9" customHeight="1">
      <c r="B25" s="31"/>
      <c r="L25" s="31"/>
    </row>
    <row r="26" spans="2:12" s="1" customFormat="1" ht="12" customHeight="1">
      <c r="B26" s="31"/>
      <c r="D26" s="26" t="s">
        <v>37</v>
      </c>
      <c r="L26" s="31"/>
    </row>
    <row r="27" spans="2:12" s="7" customFormat="1" ht="14.4" customHeight="1">
      <c r="B27" s="93"/>
      <c r="E27" s="204" t="s">
        <v>1</v>
      </c>
      <c r="F27" s="204"/>
      <c r="G27" s="204"/>
      <c r="H27" s="204"/>
      <c r="L27" s="93"/>
    </row>
    <row r="28" spans="2:12" s="1" customFormat="1" ht="6.9" customHeight="1">
      <c r="B28" s="31"/>
      <c r="L28" s="31"/>
    </row>
    <row r="29" spans="2:12" s="1" customFormat="1" ht="6.9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94" t="s">
        <v>38</v>
      </c>
      <c r="J30" s="65">
        <f>ROUND(J119,2)</f>
        <v>0</v>
      </c>
      <c r="L30" s="31"/>
    </row>
    <row r="31" spans="2:12" s="1" customFormat="1" ht="6.9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" customHeight="1">
      <c r="B32" s="31"/>
      <c r="F32" s="34" t="s">
        <v>40</v>
      </c>
      <c r="I32" s="34" t="s">
        <v>39</v>
      </c>
      <c r="J32" s="34" t="s">
        <v>41</v>
      </c>
      <c r="L32" s="31"/>
    </row>
    <row r="33" spans="2:12" s="1" customFormat="1" ht="14.4" customHeight="1">
      <c r="B33" s="31"/>
      <c r="D33" s="54" t="s">
        <v>42</v>
      </c>
      <c r="E33" s="26" t="s">
        <v>43</v>
      </c>
      <c r="F33" s="85">
        <f>ROUND((SUM(BE119:BE190)),2)</f>
        <v>0</v>
      </c>
      <c r="I33" s="95">
        <v>0.21</v>
      </c>
      <c r="J33" s="85">
        <f>ROUND(((SUM(BE119:BE190))*I33),2)</f>
        <v>0</v>
      </c>
      <c r="L33" s="31"/>
    </row>
    <row r="34" spans="2:12" s="1" customFormat="1" ht="14.4" customHeight="1">
      <c r="B34" s="31"/>
      <c r="E34" s="26" t="s">
        <v>44</v>
      </c>
      <c r="F34" s="85">
        <f>ROUND((SUM(BF119:BF190)),2)</f>
        <v>0</v>
      </c>
      <c r="I34" s="95">
        <v>0.15</v>
      </c>
      <c r="J34" s="85">
        <f>ROUND(((SUM(BF119:BF190))*I34),2)</f>
        <v>0</v>
      </c>
      <c r="L34" s="31"/>
    </row>
    <row r="35" spans="2:12" s="1" customFormat="1" ht="14.4" customHeight="1" hidden="1">
      <c r="B35" s="31"/>
      <c r="E35" s="26" t="s">
        <v>45</v>
      </c>
      <c r="F35" s="85">
        <f>ROUND((SUM(BG119:BG190)),2)</f>
        <v>0</v>
      </c>
      <c r="I35" s="95">
        <v>0.21</v>
      </c>
      <c r="J35" s="85">
        <f>0</f>
        <v>0</v>
      </c>
      <c r="L35" s="31"/>
    </row>
    <row r="36" spans="2:12" s="1" customFormat="1" ht="14.4" customHeight="1" hidden="1">
      <c r="B36" s="31"/>
      <c r="E36" s="26" t="s">
        <v>46</v>
      </c>
      <c r="F36" s="85">
        <f>ROUND((SUM(BH119:BH190)),2)</f>
        <v>0</v>
      </c>
      <c r="I36" s="95">
        <v>0.15</v>
      </c>
      <c r="J36" s="85">
        <f>0</f>
        <v>0</v>
      </c>
      <c r="L36" s="31"/>
    </row>
    <row r="37" spans="2:12" s="1" customFormat="1" ht="14.4" customHeight="1" hidden="1">
      <c r="B37" s="31"/>
      <c r="E37" s="26" t="s">
        <v>47</v>
      </c>
      <c r="F37" s="85">
        <f>ROUND((SUM(BI119:BI190)),2)</f>
        <v>0</v>
      </c>
      <c r="I37" s="95">
        <v>0</v>
      </c>
      <c r="J37" s="85">
        <f>0</f>
        <v>0</v>
      </c>
      <c r="L37" s="31"/>
    </row>
    <row r="38" spans="2:12" s="1" customFormat="1" ht="6.9" customHeight="1">
      <c r="B38" s="31"/>
      <c r="L38" s="31"/>
    </row>
    <row r="39" spans="2:12" s="1" customFormat="1" ht="25.35" customHeight="1">
      <c r="B39" s="31"/>
      <c r="C39" s="96"/>
      <c r="D39" s="97" t="s">
        <v>48</v>
      </c>
      <c r="E39" s="56"/>
      <c r="F39" s="56"/>
      <c r="G39" s="98" t="s">
        <v>49</v>
      </c>
      <c r="H39" s="99" t="s">
        <v>50</v>
      </c>
      <c r="I39" s="56"/>
      <c r="J39" s="100">
        <f>SUM(J30:J37)</f>
        <v>0</v>
      </c>
      <c r="K39" s="101"/>
      <c r="L39" s="31"/>
    </row>
    <row r="40" spans="2:12" s="1" customFormat="1" ht="14.4" customHeight="1">
      <c r="B40" s="31"/>
      <c r="L40" s="31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31"/>
      <c r="D50" s="40" t="s">
        <v>51</v>
      </c>
      <c r="E50" s="41"/>
      <c r="F50" s="41"/>
      <c r="G50" s="40" t="s">
        <v>52</v>
      </c>
      <c r="H50" s="41"/>
      <c r="I50" s="41"/>
      <c r="J50" s="41"/>
      <c r="K50" s="41"/>
      <c r="L50" s="31"/>
    </row>
    <row r="51" spans="2:12" ht="10.2">
      <c r="B51" s="19"/>
      <c r="L51" s="19"/>
    </row>
    <row r="52" spans="2:12" ht="10.2">
      <c r="B52" s="19"/>
      <c r="L52" s="19"/>
    </row>
    <row r="53" spans="2:12" ht="10.2">
      <c r="B53" s="19"/>
      <c r="L53" s="19"/>
    </row>
    <row r="54" spans="2:12" ht="10.2">
      <c r="B54" s="19"/>
      <c r="L54" s="19"/>
    </row>
    <row r="55" spans="2:12" ht="10.2">
      <c r="B55" s="19"/>
      <c r="L55" s="19"/>
    </row>
    <row r="56" spans="2:12" ht="10.2">
      <c r="B56" s="19"/>
      <c r="L56" s="19"/>
    </row>
    <row r="57" spans="2:12" ht="10.2">
      <c r="B57" s="19"/>
      <c r="L57" s="19"/>
    </row>
    <row r="58" spans="2:12" ht="10.2">
      <c r="B58" s="19"/>
      <c r="L58" s="19"/>
    </row>
    <row r="59" spans="2:12" ht="10.2">
      <c r="B59" s="19"/>
      <c r="L59" s="19"/>
    </row>
    <row r="60" spans="2:12" ht="10.2">
      <c r="B60" s="19"/>
      <c r="L60" s="19"/>
    </row>
    <row r="61" spans="2:12" s="1" customFormat="1" ht="13.2">
      <c r="B61" s="31"/>
      <c r="D61" s="42" t="s">
        <v>53</v>
      </c>
      <c r="E61" s="33"/>
      <c r="F61" s="102" t="s">
        <v>54</v>
      </c>
      <c r="G61" s="42" t="s">
        <v>53</v>
      </c>
      <c r="H61" s="33"/>
      <c r="I61" s="33"/>
      <c r="J61" s="103" t="s">
        <v>54</v>
      </c>
      <c r="K61" s="33"/>
      <c r="L61" s="31"/>
    </row>
    <row r="62" spans="2:12" ht="10.2">
      <c r="B62" s="19"/>
      <c r="L62" s="19"/>
    </row>
    <row r="63" spans="2:12" ht="10.2">
      <c r="B63" s="19"/>
      <c r="L63" s="19"/>
    </row>
    <row r="64" spans="2:12" ht="10.2">
      <c r="B64" s="19"/>
      <c r="L64" s="19"/>
    </row>
    <row r="65" spans="2:12" s="1" customFormat="1" ht="13.2">
      <c r="B65" s="31"/>
      <c r="D65" s="40" t="s">
        <v>55</v>
      </c>
      <c r="E65" s="41"/>
      <c r="F65" s="41"/>
      <c r="G65" s="40" t="s">
        <v>56</v>
      </c>
      <c r="H65" s="41"/>
      <c r="I65" s="41"/>
      <c r="J65" s="41"/>
      <c r="K65" s="41"/>
      <c r="L65" s="31"/>
    </row>
    <row r="66" spans="2:12" ht="10.2">
      <c r="B66" s="19"/>
      <c r="L66" s="19"/>
    </row>
    <row r="67" spans="2:12" ht="10.2">
      <c r="B67" s="19"/>
      <c r="L67" s="19"/>
    </row>
    <row r="68" spans="2:12" ht="10.2">
      <c r="B68" s="19"/>
      <c r="L68" s="19"/>
    </row>
    <row r="69" spans="2:12" ht="10.2">
      <c r="B69" s="19"/>
      <c r="L69" s="19"/>
    </row>
    <row r="70" spans="2:12" ht="10.2">
      <c r="B70" s="19"/>
      <c r="L70" s="19"/>
    </row>
    <row r="71" spans="2:12" ht="10.2">
      <c r="B71" s="19"/>
      <c r="L71" s="19"/>
    </row>
    <row r="72" spans="2:12" ht="10.2">
      <c r="B72" s="19"/>
      <c r="L72" s="19"/>
    </row>
    <row r="73" spans="2:12" ht="10.2">
      <c r="B73" s="19"/>
      <c r="L73" s="19"/>
    </row>
    <row r="74" spans="2:12" ht="10.2">
      <c r="B74" s="19"/>
      <c r="L74" s="19"/>
    </row>
    <row r="75" spans="2:12" ht="10.2">
      <c r="B75" s="19"/>
      <c r="L75" s="19"/>
    </row>
    <row r="76" spans="2:12" s="1" customFormat="1" ht="13.2">
      <c r="B76" s="31"/>
      <c r="D76" s="42" t="s">
        <v>53</v>
      </c>
      <c r="E76" s="33"/>
      <c r="F76" s="102" t="s">
        <v>54</v>
      </c>
      <c r="G76" s="42" t="s">
        <v>53</v>
      </c>
      <c r="H76" s="33"/>
      <c r="I76" s="33"/>
      <c r="J76" s="103" t="s">
        <v>54</v>
      </c>
      <c r="K76" s="33"/>
      <c r="L76" s="31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" customHeight="1">
      <c r="B82" s="31"/>
      <c r="C82" s="20" t="s">
        <v>124</v>
      </c>
      <c r="L82" s="31"/>
    </row>
    <row r="83" spans="2:12" s="1" customFormat="1" ht="6.9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4.4" customHeight="1">
      <c r="B85" s="31"/>
      <c r="E85" s="231" t="str">
        <f>E7</f>
        <v>Úprava heliportu HEMS Karlovarské krajské nemocnice</v>
      </c>
      <c r="F85" s="232"/>
      <c r="G85" s="232"/>
      <c r="H85" s="232"/>
      <c r="L85" s="31"/>
    </row>
    <row r="86" spans="2:12" s="1" customFormat="1" ht="12" customHeight="1">
      <c r="B86" s="31"/>
      <c r="C86" s="26" t="s">
        <v>120</v>
      </c>
      <c r="L86" s="31"/>
    </row>
    <row r="87" spans="2:12" s="1" customFormat="1" ht="15.6" customHeight="1">
      <c r="B87" s="31"/>
      <c r="E87" s="194" t="str">
        <f>E9</f>
        <v>PS 01 - Světelně zabezpečovací zařízení SZZ</v>
      </c>
      <c r="F87" s="233"/>
      <c r="G87" s="233"/>
      <c r="H87" s="233"/>
      <c r="L87" s="31"/>
    </row>
    <row r="88" spans="2:12" s="1" customFormat="1" ht="6.9" customHeight="1">
      <c r="B88" s="31"/>
      <c r="L88" s="31"/>
    </row>
    <row r="89" spans="2:12" s="1" customFormat="1" ht="12" customHeight="1">
      <c r="B89" s="31"/>
      <c r="C89" s="26" t="s">
        <v>20</v>
      </c>
      <c r="F89" s="24" t="str">
        <f>F12</f>
        <v>KKN a.s. Pavilon A, Bezručova 1190/19</v>
      </c>
      <c r="I89" s="26" t="s">
        <v>22</v>
      </c>
      <c r="J89" s="51" t="str">
        <f>IF(J12="","",J12)</f>
        <v>12. 1. 2024</v>
      </c>
      <c r="L89" s="31"/>
    </row>
    <row r="90" spans="2:12" s="1" customFormat="1" ht="6.9" customHeight="1">
      <c r="B90" s="31"/>
      <c r="L90" s="31"/>
    </row>
    <row r="91" spans="2:12" s="1" customFormat="1" ht="40.8" customHeight="1">
      <c r="B91" s="31"/>
      <c r="C91" s="26" t="s">
        <v>24</v>
      </c>
      <c r="F91" s="24" t="str">
        <f>E15</f>
        <v>KKN a.s. Pavilon A, Bezručova 1190/19 Karlovy Vary</v>
      </c>
      <c r="I91" s="26" t="s">
        <v>30</v>
      </c>
      <c r="J91" s="29" t="str">
        <f>E21</f>
        <v>SIEBERT+TALAŠ, spol. s r.o., Bucharova 1314/8</v>
      </c>
      <c r="L91" s="31"/>
    </row>
    <row r="92" spans="2:12" s="1" customFormat="1" ht="15.6" customHeight="1">
      <c r="B92" s="31"/>
      <c r="C92" s="26" t="s">
        <v>28</v>
      </c>
      <c r="F92" s="24" t="str">
        <f>IF(E18="","",E18)</f>
        <v>Vyplň údaj</v>
      </c>
      <c r="I92" s="26" t="s">
        <v>35</v>
      </c>
      <c r="J92" s="29" t="str">
        <f>E24</f>
        <v xml:space="preserve"> </v>
      </c>
      <c r="L92" s="31"/>
    </row>
    <row r="93" spans="2:12" s="1" customFormat="1" ht="10.35" customHeight="1">
      <c r="B93" s="31"/>
      <c r="L93" s="31"/>
    </row>
    <row r="94" spans="2:12" s="1" customFormat="1" ht="29.25" customHeight="1">
      <c r="B94" s="31"/>
      <c r="C94" s="104" t="s">
        <v>125</v>
      </c>
      <c r="D94" s="96"/>
      <c r="E94" s="96"/>
      <c r="F94" s="96"/>
      <c r="G94" s="96"/>
      <c r="H94" s="96"/>
      <c r="I94" s="96"/>
      <c r="J94" s="105" t="s">
        <v>126</v>
      </c>
      <c r="K94" s="96"/>
      <c r="L94" s="31"/>
    </row>
    <row r="95" spans="2:12" s="1" customFormat="1" ht="10.35" customHeight="1">
      <c r="B95" s="31"/>
      <c r="L95" s="31"/>
    </row>
    <row r="96" spans="2:47" s="1" customFormat="1" ht="22.8" customHeight="1">
      <c r="B96" s="31"/>
      <c r="C96" s="106" t="s">
        <v>127</v>
      </c>
      <c r="J96" s="65">
        <f>J119</f>
        <v>0</v>
      </c>
      <c r="L96" s="31"/>
      <c r="AU96" s="16" t="s">
        <v>128</v>
      </c>
    </row>
    <row r="97" spans="2:12" s="8" customFormat="1" ht="24.9" customHeight="1">
      <c r="B97" s="107"/>
      <c r="D97" s="108" t="s">
        <v>1182</v>
      </c>
      <c r="E97" s="109"/>
      <c r="F97" s="109"/>
      <c r="G97" s="109"/>
      <c r="H97" s="109"/>
      <c r="I97" s="109"/>
      <c r="J97" s="110">
        <f>J120</f>
        <v>0</v>
      </c>
      <c r="L97" s="107"/>
    </row>
    <row r="98" spans="2:12" s="9" customFormat="1" ht="19.95" customHeight="1">
      <c r="B98" s="111"/>
      <c r="D98" s="112" t="s">
        <v>1183</v>
      </c>
      <c r="E98" s="113"/>
      <c r="F98" s="113"/>
      <c r="G98" s="113"/>
      <c r="H98" s="113"/>
      <c r="I98" s="113"/>
      <c r="J98" s="114">
        <f>J121</f>
        <v>0</v>
      </c>
      <c r="L98" s="111"/>
    </row>
    <row r="99" spans="2:12" s="9" customFormat="1" ht="19.95" customHeight="1">
      <c r="B99" s="111"/>
      <c r="D99" s="112" t="s">
        <v>1184</v>
      </c>
      <c r="E99" s="113"/>
      <c r="F99" s="113"/>
      <c r="G99" s="113"/>
      <c r="H99" s="113"/>
      <c r="I99" s="113"/>
      <c r="J99" s="114">
        <f>J178</f>
        <v>0</v>
      </c>
      <c r="L99" s="111"/>
    </row>
    <row r="100" spans="2:12" s="1" customFormat="1" ht="21.75" customHeight="1">
      <c r="B100" s="31"/>
      <c r="L100" s="31"/>
    </row>
    <row r="101" spans="2:12" s="1" customFormat="1" ht="6.9" customHeight="1">
      <c r="B101" s="43"/>
      <c r="C101" s="44"/>
      <c r="D101" s="44"/>
      <c r="E101" s="44"/>
      <c r="F101" s="44"/>
      <c r="G101" s="44"/>
      <c r="H101" s="44"/>
      <c r="I101" s="44"/>
      <c r="J101" s="44"/>
      <c r="K101" s="44"/>
      <c r="L101" s="31"/>
    </row>
    <row r="105" spans="2:12" s="1" customFormat="1" ht="6.9" customHeight="1">
      <c r="B105" s="45"/>
      <c r="C105" s="46"/>
      <c r="D105" s="46"/>
      <c r="E105" s="46"/>
      <c r="F105" s="46"/>
      <c r="G105" s="46"/>
      <c r="H105" s="46"/>
      <c r="I105" s="46"/>
      <c r="J105" s="46"/>
      <c r="K105" s="46"/>
      <c r="L105" s="31"/>
    </row>
    <row r="106" spans="2:12" s="1" customFormat="1" ht="24.9" customHeight="1">
      <c r="B106" s="31"/>
      <c r="C106" s="20" t="s">
        <v>136</v>
      </c>
      <c r="L106" s="31"/>
    </row>
    <row r="107" spans="2:12" s="1" customFormat="1" ht="6.9" customHeight="1">
      <c r="B107" s="31"/>
      <c r="L107" s="31"/>
    </row>
    <row r="108" spans="2:12" s="1" customFormat="1" ht="12" customHeight="1">
      <c r="B108" s="31"/>
      <c r="C108" s="26" t="s">
        <v>16</v>
      </c>
      <c r="L108" s="31"/>
    </row>
    <row r="109" spans="2:12" s="1" customFormat="1" ht="14.4" customHeight="1">
      <c r="B109" s="31"/>
      <c r="E109" s="231" t="str">
        <f>E7</f>
        <v>Úprava heliportu HEMS Karlovarské krajské nemocnice</v>
      </c>
      <c r="F109" s="232"/>
      <c r="G109" s="232"/>
      <c r="H109" s="232"/>
      <c r="L109" s="31"/>
    </row>
    <row r="110" spans="2:12" s="1" customFormat="1" ht="12" customHeight="1">
      <c r="B110" s="31"/>
      <c r="C110" s="26" t="s">
        <v>120</v>
      </c>
      <c r="L110" s="31"/>
    </row>
    <row r="111" spans="2:12" s="1" customFormat="1" ht="15.6" customHeight="1">
      <c r="B111" s="31"/>
      <c r="E111" s="194" t="str">
        <f>E9</f>
        <v>PS 01 - Světelně zabezpečovací zařízení SZZ</v>
      </c>
      <c r="F111" s="233"/>
      <c r="G111" s="233"/>
      <c r="H111" s="233"/>
      <c r="L111" s="31"/>
    </row>
    <row r="112" spans="2:12" s="1" customFormat="1" ht="6.9" customHeight="1">
      <c r="B112" s="31"/>
      <c r="L112" s="31"/>
    </row>
    <row r="113" spans="2:12" s="1" customFormat="1" ht="12" customHeight="1">
      <c r="B113" s="31"/>
      <c r="C113" s="26" t="s">
        <v>20</v>
      </c>
      <c r="F113" s="24" t="str">
        <f>F12</f>
        <v>KKN a.s. Pavilon A, Bezručova 1190/19</v>
      </c>
      <c r="I113" s="26" t="s">
        <v>22</v>
      </c>
      <c r="J113" s="51" t="str">
        <f>IF(J12="","",J12)</f>
        <v>12. 1. 2024</v>
      </c>
      <c r="L113" s="31"/>
    </row>
    <row r="114" spans="2:12" s="1" customFormat="1" ht="6.9" customHeight="1">
      <c r="B114" s="31"/>
      <c r="L114" s="31"/>
    </row>
    <row r="115" spans="2:12" s="1" customFormat="1" ht="40.8" customHeight="1">
      <c r="B115" s="31"/>
      <c r="C115" s="26" t="s">
        <v>24</v>
      </c>
      <c r="F115" s="24" t="str">
        <f>E15</f>
        <v>KKN a.s. Pavilon A, Bezručova 1190/19 Karlovy Vary</v>
      </c>
      <c r="I115" s="26" t="s">
        <v>30</v>
      </c>
      <c r="J115" s="29" t="str">
        <f>E21</f>
        <v>SIEBERT+TALAŠ, spol. s r.o., Bucharova 1314/8</v>
      </c>
      <c r="L115" s="31"/>
    </row>
    <row r="116" spans="2:12" s="1" customFormat="1" ht="15.6" customHeight="1">
      <c r="B116" s="31"/>
      <c r="C116" s="26" t="s">
        <v>28</v>
      </c>
      <c r="F116" s="24" t="str">
        <f>IF(E18="","",E18)</f>
        <v>Vyplň údaj</v>
      </c>
      <c r="I116" s="26" t="s">
        <v>35</v>
      </c>
      <c r="J116" s="29" t="str">
        <f>E24</f>
        <v xml:space="preserve"> </v>
      </c>
      <c r="L116" s="31"/>
    </row>
    <row r="117" spans="2:12" s="1" customFormat="1" ht="10.35" customHeight="1">
      <c r="B117" s="31"/>
      <c r="L117" s="31"/>
    </row>
    <row r="118" spans="2:20" s="10" customFormat="1" ht="29.25" customHeight="1">
      <c r="B118" s="115"/>
      <c r="C118" s="116" t="s">
        <v>137</v>
      </c>
      <c r="D118" s="117" t="s">
        <v>63</v>
      </c>
      <c r="E118" s="117" t="s">
        <v>59</v>
      </c>
      <c r="F118" s="117" t="s">
        <v>60</v>
      </c>
      <c r="G118" s="117" t="s">
        <v>138</v>
      </c>
      <c r="H118" s="117" t="s">
        <v>139</v>
      </c>
      <c r="I118" s="117" t="s">
        <v>140</v>
      </c>
      <c r="J118" s="117" t="s">
        <v>126</v>
      </c>
      <c r="K118" s="118" t="s">
        <v>141</v>
      </c>
      <c r="L118" s="115"/>
      <c r="M118" s="58" t="s">
        <v>1</v>
      </c>
      <c r="N118" s="59" t="s">
        <v>42</v>
      </c>
      <c r="O118" s="59" t="s">
        <v>142</v>
      </c>
      <c r="P118" s="59" t="s">
        <v>143</v>
      </c>
      <c r="Q118" s="59" t="s">
        <v>144</v>
      </c>
      <c r="R118" s="59" t="s">
        <v>145</v>
      </c>
      <c r="S118" s="59" t="s">
        <v>146</v>
      </c>
      <c r="T118" s="60" t="s">
        <v>147</v>
      </c>
    </row>
    <row r="119" spans="2:63" s="1" customFormat="1" ht="22.8" customHeight="1">
      <c r="B119" s="31"/>
      <c r="C119" s="63" t="s">
        <v>148</v>
      </c>
      <c r="J119" s="119">
        <f>BK119</f>
        <v>0</v>
      </c>
      <c r="L119" s="31"/>
      <c r="M119" s="61"/>
      <c r="N119" s="52"/>
      <c r="O119" s="52"/>
      <c r="P119" s="120">
        <f>P120</f>
        <v>0</v>
      </c>
      <c r="Q119" s="52"/>
      <c r="R119" s="120">
        <f>R120</f>
        <v>0</v>
      </c>
      <c r="S119" s="52"/>
      <c r="T119" s="121">
        <f>T120</f>
        <v>0</v>
      </c>
      <c r="AT119" s="16" t="s">
        <v>77</v>
      </c>
      <c r="AU119" s="16" t="s">
        <v>128</v>
      </c>
      <c r="BK119" s="122">
        <f>BK120</f>
        <v>0</v>
      </c>
    </row>
    <row r="120" spans="2:63" s="11" customFormat="1" ht="25.95" customHeight="1">
      <c r="B120" s="123"/>
      <c r="D120" s="124" t="s">
        <v>77</v>
      </c>
      <c r="E120" s="125" t="s">
        <v>112</v>
      </c>
      <c r="F120" s="125" t="s">
        <v>113</v>
      </c>
      <c r="I120" s="126"/>
      <c r="J120" s="127">
        <f>BK120</f>
        <v>0</v>
      </c>
      <c r="L120" s="123"/>
      <c r="M120" s="128"/>
      <c r="P120" s="129">
        <f>P121+P178</f>
        <v>0</v>
      </c>
      <c r="R120" s="129">
        <f>R121+R178</f>
        <v>0</v>
      </c>
      <c r="T120" s="130">
        <f>T121+T178</f>
        <v>0</v>
      </c>
      <c r="AR120" s="124" t="s">
        <v>85</v>
      </c>
      <c r="AT120" s="131" t="s">
        <v>77</v>
      </c>
      <c r="AU120" s="131" t="s">
        <v>78</v>
      </c>
      <c r="AY120" s="124" t="s">
        <v>151</v>
      </c>
      <c r="BK120" s="132">
        <f>BK121+BK178</f>
        <v>0</v>
      </c>
    </row>
    <row r="121" spans="2:63" s="11" customFormat="1" ht="22.8" customHeight="1">
      <c r="B121" s="123"/>
      <c r="D121" s="124" t="s">
        <v>77</v>
      </c>
      <c r="E121" s="133" t="s">
        <v>1185</v>
      </c>
      <c r="F121" s="133" t="s">
        <v>1186</v>
      </c>
      <c r="I121" s="126"/>
      <c r="J121" s="134">
        <f>BK121</f>
        <v>0</v>
      </c>
      <c r="L121" s="123"/>
      <c r="M121" s="128"/>
      <c r="P121" s="129">
        <f>SUM(P122:P177)</f>
        <v>0</v>
      </c>
      <c r="R121" s="129">
        <f>SUM(R122:R177)</f>
        <v>0</v>
      </c>
      <c r="T121" s="130">
        <f>SUM(T122:T177)</f>
        <v>0</v>
      </c>
      <c r="AR121" s="124" t="s">
        <v>85</v>
      </c>
      <c r="AT121" s="131" t="s">
        <v>77</v>
      </c>
      <c r="AU121" s="131" t="s">
        <v>85</v>
      </c>
      <c r="AY121" s="124" t="s">
        <v>151</v>
      </c>
      <c r="BK121" s="132">
        <f>SUM(BK122:BK177)</f>
        <v>0</v>
      </c>
    </row>
    <row r="122" spans="2:65" s="1" customFormat="1" ht="19.8" customHeight="1">
      <c r="B122" s="31"/>
      <c r="C122" s="135" t="s">
        <v>85</v>
      </c>
      <c r="D122" s="135" t="s">
        <v>154</v>
      </c>
      <c r="E122" s="136" t="s">
        <v>1187</v>
      </c>
      <c r="F122" s="137" t="s">
        <v>1188</v>
      </c>
      <c r="G122" s="138" t="s">
        <v>214</v>
      </c>
      <c r="H122" s="139">
        <v>1</v>
      </c>
      <c r="I122" s="140"/>
      <c r="J122" s="141">
        <f>ROUND(I122*H122,2)</f>
        <v>0</v>
      </c>
      <c r="K122" s="137" t="s">
        <v>1</v>
      </c>
      <c r="L122" s="31"/>
      <c r="M122" s="142" t="s">
        <v>1</v>
      </c>
      <c r="N122" s="143" t="s">
        <v>43</v>
      </c>
      <c r="P122" s="144">
        <f>O122*H122</f>
        <v>0</v>
      </c>
      <c r="Q122" s="144">
        <v>0</v>
      </c>
      <c r="R122" s="144">
        <f>Q122*H122</f>
        <v>0</v>
      </c>
      <c r="S122" s="144">
        <v>0</v>
      </c>
      <c r="T122" s="145">
        <f>S122*H122</f>
        <v>0</v>
      </c>
      <c r="AR122" s="146" t="s">
        <v>85</v>
      </c>
      <c r="AT122" s="146" t="s">
        <v>154</v>
      </c>
      <c r="AU122" s="146" t="s">
        <v>87</v>
      </c>
      <c r="AY122" s="16" t="s">
        <v>151</v>
      </c>
      <c r="BE122" s="147">
        <f>IF(N122="základní",J122,0)</f>
        <v>0</v>
      </c>
      <c r="BF122" s="147">
        <f>IF(N122="snížená",J122,0)</f>
        <v>0</v>
      </c>
      <c r="BG122" s="147">
        <f>IF(N122="zákl. přenesená",J122,0)</f>
        <v>0</v>
      </c>
      <c r="BH122" s="147">
        <f>IF(N122="sníž. přenesená",J122,0)</f>
        <v>0</v>
      </c>
      <c r="BI122" s="147">
        <f>IF(N122="nulová",J122,0)</f>
        <v>0</v>
      </c>
      <c r="BJ122" s="16" t="s">
        <v>85</v>
      </c>
      <c r="BK122" s="147">
        <f>ROUND(I122*H122,2)</f>
        <v>0</v>
      </c>
      <c r="BL122" s="16" t="s">
        <v>85</v>
      </c>
      <c r="BM122" s="146" t="s">
        <v>1189</v>
      </c>
    </row>
    <row r="123" spans="2:47" s="1" customFormat="1" ht="19.2">
      <c r="B123" s="31"/>
      <c r="D123" s="149" t="s">
        <v>225</v>
      </c>
      <c r="F123" s="156" t="s">
        <v>1190</v>
      </c>
      <c r="I123" s="157"/>
      <c r="L123" s="31"/>
      <c r="M123" s="158"/>
      <c r="T123" s="55"/>
      <c r="AT123" s="16" t="s">
        <v>225</v>
      </c>
      <c r="AU123" s="16" t="s">
        <v>87</v>
      </c>
    </row>
    <row r="124" spans="2:65" s="1" customFormat="1" ht="14.4" customHeight="1">
      <c r="B124" s="31"/>
      <c r="C124" s="135" t="s">
        <v>87</v>
      </c>
      <c r="D124" s="135" t="s">
        <v>154</v>
      </c>
      <c r="E124" s="136" t="s">
        <v>1191</v>
      </c>
      <c r="F124" s="137" t="s">
        <v>1192</v>
      </c>
      <c r="G124" s="138" t="s">
        <v>214</v>
      </c>
      <c r="H124" s="139">
        <v>1</v>
      </c>
      <c r="I124" s="140"/>
      <c r="J124" s="141">
        <f>ROUND(I124*H124,2)</f>
        <v>0</v>
      </c>
      <c r="K124" s="137" t="s">
        <v>1</v>
      </c>
      <c r="L124" s="31"/>
      <c r="M124" s="142" t="s">
        <v>1</v>
      </c>
      <c r="N124" s="143" t="s">
        <v>43</v>
      </c>
      <c r="P124" s="144">
        <f>O124*H124</f>
        <v>0</v>
      </c>
      <c r="Q124" s="144">
        <v>0</v>
      </c>
      <c r="R124" s="144">
        <f>Q124*H124</f>
        <v>0</v>
      </c>
      <c r="S124" s="144">
        <v>0</v>
      </c>
      <c r="T124" s="145">
        <f>S124*H124</f>
        <v>0</v>
      </c>
      <c r="AR124" s="146" t="s">
        <v>85</v>
      </c>
      <c r="AT124" s="146" t="s">
        <v>154</v>
      </c>
      <c r="AU124" s="146" t="s">
        <v>87</v>
      </c>
      <c r="AY124" s="16" t="s">
        <v>151</v>
      </c>
      <c r="BE124" s="147">
        <f>IF(N124="základní",J124,0)</f>
        <v>0</v>
      </c>
      <c r="BF124" s="147">
        <f>IF(N124="snížená",J124,0)</f>
        <v>0</v>
      </c>
      <c r="BG124" s="147">
        <f>IF(N124="zákl. přenesená",J124,0)</f>
        <v>0</v>
      </c>
      <c r="BH124" s="147">
        <f>IF(N124="sníž. přenesená",J124,0)</f>
        <v>0</v>
      </c>
      <c r="BI124" s="147">
        <f>IF(N124="nulová",J124,0)</f>
        <v>0</v>
      </c>
      <c r="BJ124" s="16" t="s">
        <v>85</v>
      </c>
      <c r="BK124" s="147">
        <f>ROUND(I124*H124,2)</f>
        <v>0</v>
      </c>
      <c r="BL124" s="16" t="s">
        <v>85</v>
      </c>
      <c r="BM124" s="146" t="s">
        <v>1193</v>
      </c>
    </row>
    <row r="125" spans="2:47" s="1" customFormat="1" ht="19.2">
      <c r="B125" s="31"/>
      <c r="D125" s="149" t="s">
        <v>225</v>
      </c>
      <c r="F125" s="156" t="s">
        <v>1194</v>
      </c>
      <c r="I125" s="157"/>
      <c r="L125" s="31"/>
      <c r="M125" s="158"/>
      <c r="T125" s="55"/>
      <c r="AT125" s="16" t="s">
        <v>225</v>
      </c>
      <c r="AU125" s="16" t="s">
        <v>87</v>
      </c>
    </row>
    <row r="126" spans="2:65" s="1" customFormat="1" ht="14.4" customHeight="1">
      <c r="B126" s="31"/>
      <c r="C126" s="135" t="s">
        <v>167</v>
      </c>
      <c r="D126" s="135" t="s">
        <v>154</v>
      </c>
      <c r="E126" s="136" t="s">
        <v>1195</v>
      </c>
      <c r="F126" s="137" t="s">
        <v>1196</v>
      </c>
      <c r="G126" s="138" t="s">
        <v>214</v>
      </c>
      <c r="H126" s="139">
        <v>1</v>
      </c>
      <c r="I126" s="140"/>
      <c r="J126" s="141">
        <f>ROUND(I126*H126,2)</f>
        <v>0</v>
      </c>
      <c r="K126" s="137" t="s">
        <v>1</v>
      </c>
      <c r="L126" s="31"/>
      <c r="M126" s="142" t="s">
        <v>1</v>
      </c>
      <c r="N126" s="143" t="s">
        <v>43</v>
      </c>
      <c r="P126" s="144">
        <f>O126*H126</f>
        <v>0</v>
      </c>
      <c r="Q126" s="144">
        <v>0</v>
      </c>
      <c r="R126" s="144">
        <f>Q126*H126</f>
        <v>0</v>
      </c>
      <c r="S126" s="144">
        <v>0</v>
      </c>
      <c r="T126" s="145">
        <f>S126*H126</f>
        <v>0</v>
      </c>
      <c r="AR126" s="146" t="s">
        <v>85</v>
      </c>
      <c r="AT126" s="146" t="s">
        <v>154</v>
      </c>
      <c r="AU126" s="146" t="s">
        <v>87</v>
      </c>
      <c r="AY126" s="16" t="s">
        <v>151</v>
      </c>
      <c r="BE126" s="147">
        <f>IF(N126="základní",J126,0)</f>
        <v>0</v>
      </c>
      <c r="BF126" s="147">
        <f>IF(N126="snížená",J126,0)</f>
        <v>0</v>
      </c>
      <c r="BG126" s="147">
        <f>IF(N126="zákl. přenesená",J126,0)</f>
        <v>0</v>
      </c>
      <c r="BH126" s="147">
        <f>IF(N126="sníž. přenesená",J126,0)</f>
        <v>0</v>
      </c>
      <c r="BI126" s="147">
        <f>IF(N126="nulová",J126,0)</f>
        <v>0</v>
      </c>
      <c r="BJ126" s="16" t="s">
        <v>85</v>
      </c>
      <c r="BK126" s="147">
        <f>ROUND(I126*H126,2)</f>
        <v>0</v>
      </c>
      <c r="BL126" s="16" t="s">
        <v>85</v>
      </c>
      <c r="BM126" s="146" t="s">
        <v>1197</v>
      </c>
    </row>
    <row r="127" spans="2:47" s="1" customFormat="1" ht="57.6">
      <c r="B127" s="31"/>
      <c r="D127" s="149" t="s">
        <v>225</v>
      </c>
      <c r="F127" s="156" t="s">
        <v>1198</v>
      </c>
      <c r="I127" s="157"/>
      <c r="L127" s="31"/>
      <c r="M127" s="158"/>
      <c r="T127" s="55"/>
      <c r="AT127" s="16" t="s">
        <v>225</v>
      </c>
      <c r="AU127" s="16" t="s">
        <v>87</v>
      </c>
    </row>
    <row r="128" spans="2:65" s="1" customFormat="1" ht="14.4" customHeight="1">
      <c r="B128" s="31"/>
      <c r="C128" s="135" t="s">
        <v>159</v>
      </c>
      <c r="D128" s="135" t="s">
        <v>154</v>
      </c>
      <c r="E128" s="136" t="s">
        <v>1199</v>
      </c>
      <c r="F128" s="137" t="s">
        <v>1200</v>
      </c>
      <c r="G128" s="138" t="s">
        <v>214</v>
      </c>
      <c r="H128" s="139">
        <v>1</v>
      </c>
      <c r="I128" s="140"/>
      <c r="J128" s="141">
        <f>ROUND(I128*H128,2)</f>
        <v>0</v>
      </c>
      <c r="K128" s="137" t="s">
        <v>1</v>
      </c>
      <c r="L128" s="31"/>
      <c r="M128" s="142" t="s">
        <v>1</v>
      </c>
      <c r="N128" s="143" t="s">
        <v>43</v>
      </c>
      <c r="P128" s="144">
        <f>O128*H128</f>
        <v>0</v>
      </c>
      <c r="Q128" s="144">
        <v>0</v>
      </c>
      <c r="R128" s="144">
        <f>Q128*H128</f>
        <v>0</v>
      </c>
      <c r="S128" s="144">
        <v>0</v>
      </c>
      <c r="T128" s="145">
        <f>S128*H128</f>
        <v>0</v>
      </c>
      <c r="AR128" s="146" t="s">
        <v>85</v>
      </c>
      <c r="AT128" s="146" t="s">
        <v>154</v>
      </c>
      <c r="AU128" s="146" t="s">
        <v>87</v>
      </c>
      <c r="AY128" s="16" t="s">
        <v>151</v>
      </c>
      <c r="BE128" s="147">
        <f>IF(N128="základní",J128,0)</f>
        <v>0</v>
      </c>
      <c r="BF128" s="147">
        <f>IF(N128="snížená",J128,0)</f>
        <v>0</v>
      </c>
      <c r="BG128" s="147">
        <f>IF(N128="zákl. přenesená",J128,0)</f>
        <v>0</v>
      </c>
      <c r="BH128" s="147">
        <f>IF(N128="sníž. přenesená",J128,0)</f>
        <v>0</v>
      </c>
      <c r="BI128" s="147">
        <f>IF(N128="nulová",J128,0)</f>
        <v>0</v>
      </c>
      <c r="BJ128" s="16" t="s">
        <v>85</v>
      </c>
      <c r="BK128" s="147">
        <f>ROUND(I128*H128,2)</f>
        <v>0</v>
      </c>
      <c r="BL128" s="16" t="s">
        <v>85</v>
      </c>
      <c r="BM128" s="146" t="s">
        <v>1201</v>
      </c>
    </row>
    <row r="129" spans="2:47" s="1" customFormat="1" ht="48">
      <c r="B129" s="31"/>
      <c r="D129" s="149" t="s">
        <v>225</v>
      </c>
      <c r="F129" s="156" t="s">
        <v>1202</v>
      </c>
      <c r="I129" s="157"/>
      <c r="L129" s="31"/>
      <c r="M129" s="158"/>
      <c r="T129" s="55"/>
      <c r="AT129" s="16" t="s">
        <v>225</v>
      </c>
      <c r="AU129" s="16" t="s">
        <v>87</v>
      </c>
    </row>
    <row r="130" spans="2:65" s="1" customFormat="1" ht="14.4" customHeight="1">
      <c r="B130" s="31"/>
      <c r="C130" s="135" t="s">
        <v>174</v>
      </c>
      <c r="D130" s="135" t="s">
        <v>154</v>
      </c>
      <c r="E130" s="136" t="s">
        <v>1203</v>
      </c>
      <c r="F130" s="137" t="s">
        <v>1204</v>
      </c>
      <c r="G130" s="138" t="s">
        <v>214</v>
      </c>
      <c r="H130" s="139">
        <v>1</v>
      </c>
      <c r="I130" s="140"/>
      <c r="J130" s="141">
        <f>ROUND(I130*H130,2)</f>
        <v>0</v>
      </c>
      <c r="K130" s="137" t="s">
        <v>1</v>
      </c>
      <c r="L130" s="31"/>
      <c r="M130" s="142" t="s">
        <v>1</v>
      </c>
      <c r="N130" s="143" t="s">
        <v>43</v>
      </c>
      <c r="P130" s="144">
        <f>O130*H130</f>
        <v>0</v>
      </c>
      <c r="Q130" s="144">
        <v>0</v>
      </c>
      <c r="R130" s="144">
        <f>Q130*H130</f>
        <v>0</v>
      </c>
      <c r="S130" s="144">
        <v>0</v>
      </c>
      <c r="T130" s="145">
        <f>S130*H130</f>
        <v>0</v>
      </c>
      <c r="AR130" s="146" t="s">
        <v>85</v>
      </c>
      <c r="AT130" s="146" t="s">
        <v>154</v>
      </c>
      <c r="AU130" s="146" t="s">
        <v>87</v>
      </c>
      <c r="AY130" s="16" t="s">
        <v>151</v>
      </c>
      <c r="BE130" s="147">
        <f>IF(N130="základní",J130,0)</f>
        <v>0</v>
      </c>
      <c r="BF130" s="147">
        <f>IF(N130="snížená",J130,0)</f>
        <v>0</v>
      </c>
      <c r="BG130" s="147">
        <f>IF(N130="zákl. přenesená",J130,0)</f>
        <v>0</v>
      </c>
      <c r="BH130" s="147">
        <f>IF(N130="sníž. přenesená",J130,0)</f>
        <v>0</v>
      </c>
      <c r="BI130" s="147">
        <f>IF(N130="nulová",J130,0)</f>
        <v>0</v>
      </c>
      <c r="BJ130" s="16" t="s">
        <v>85</v>
      </c>
      <c r="BK130" s="147">
        <f>ROUND(I130*H130,2)</f>
        <v>0</v>
      </c>
      <c r="BL130" s="16" t="s">
        <v>85</v>
      </c>
      <c r="BM130" s="146" t="s">
        <v>1205</v>
      </c>
    </row>
    <row r="131" spans="2:47" s="1" customFormat="1" ht="38.4">
      <c r="B131" s="31"/>
      <c r="D131" s="149" t="s">
        <v>225</v>
      </c>
      <c r="F131" s="156" t="s">
        <v>1206</v>
      </c>
      <c r="I131" s="157"/>
      <c r="L131" s="31"/>
      <c r="M131" s="158"/>
      <c r="T131" s="55"/>
      <c r="AT131" s="16" t="s">
        <v>225</v>
      </c>
      <c r="AU131" s="16" t="s">
        <v>87</v>
      </c>
    </row>
    <row r="132" spans="2:65" s="1" customFormat="1" ht="14.4" customHeight="1">
      <c r="B132" s="31"/>
      <c r="C132" s="135" t="s">
        <v>178</v>
      </c>
      <c r="D132" s="135" t="s">
        <v>154</v>
      </c>
      <c r="E132" s="136" t="s">
        <v>1207</v>
      </c>
      <c r="F132" s="137" t="s">
        <v>1208</v>
      </c>
      <c r="G132" s="138" t="s">
        <v>214</v>
      </c>
      <c r="H132" s="139">
        <v>52</v>
      </c>
      <c r="I132" s="140"/>
      <c r="J132" s="141">
        <f>ROUND(I132*H132,2)</f>
        <v>0</v>
      </c>
      <c r="K132" s="137" t="s">
        <v>1</v>
      </c>
      <c r="L132" s="31"/>
      <c r="M132" s="142" t="s">
        <v>1</v>
      </c>
      <c r="N132" s="143" t="s">
        <v>43</v>
      </c>
      <c r="P132" s="144">
        <f>O132*H132</f>
        <v>0</v>
      </c>
      <c r="Q132" s="144">
        <v>0</v>
      </c>
      <c r="R132" s="144">
        <f>Q132*H132</f>
        <v>0</v>
      </c>
      <c r="S132" s="144">
        <v>0</v>
      </c>
      <c r="T132" s="145">
        <f>S132*H132</f>
        <v>0</v>
      </c>
      <c r="AR132" s="146" t="s">
        <v>85</v>
      </c>
      <c r="AT132" s="146" t="s">
        <v>154</v>
      </c>
      <c r="AU132" s="146" t="s">
        <v>87</v>
      </c>
      <c r="AY132" s="16" t="s">
        <v>151</v>
      </c>
      <c r="BE132" s="147">
        <f>IF(N132="základní",J132,0)</f>
        <v>0</v>
      </c>
      <c r="BF132" s="147">
        <f>IF(N132="snížená",J132,0)</f>
        <v>0</v>
      </c>
      <c r="BG132" s="147">
        <f>IF(N132="zákl. přenesená",J132,0)</f>
        <v>0</v>
      </c>
      <c r="BH132" s="147">
        <f>IF(N132="sníž. přenesená",J132,0)</f>
        <v>0</v>
      </c>
      <c r="BI132" s="147">
        <f>IF(N132="nulová",J132,0)</f>
        <v>0</v>
      </c>
      <c r="BJ132" s="16" t="s">
        <v>85</v>
      </c>
      <c r="BK132" s="147">
        <f>ROUND(I132*H132,2)</f>
        <v>0</v>
      </c>
      <c r="BL132" s="16" t="s">
        <v>85</v>
      </c>
      <c r="BM132" s="146" t="s">
        <v>1209</v>
      </c>
    </row>
    <row r="133" spans="2:47" s="1" customFormat="1" ht="28.8">
      <c r="B133" s="31"/>
      <c r="D133" s="149" t="s">
        <v>225</v>
      </c>
      <c r="F133" s="156" t="s">
        <v>1210</v>
      </c>
      <c r="I133" s="157"/>
      <c r="L133" s="31"/>
      <c r="M133" s="158"/>
      <c r="T133" s="55"/>
      <c r="AT133" s="16" t="s">
        <v>225</v>
      </c>
      <c r="AU133" s="16" t="s">
        <v>87</v>
      </c>
    </row>
    <row r="134" spans="2:65" s="1" customFormat="1" ht="14.4" customHeight="1">
      <c r="B134" s="31"/>
      <c r="C134" s="135" t="s">
        <v>182</v>
      </c>
      <c r="D134" s="135" t="s">
        <v>154</v>
      </c>
      <c r="E134" s="136" t="s">
        <v>1211</v>
      </c>
      <c r="F134" s="137" t="s">
        <v>1212</v>
      </c>
      <c r="G134" s="138" t="s">
        <v>214</v>
      </c>
      <c r="H134" s="139">
        <v>5</v>
      </c>
      <c r="I134" s="140"/>
      <c r="J134" s="141">
        <f>ROUND(I134*H134,2)</f>
        <v>0</v>
      </c>
      <c r="K134" s="137" t="s">
        <v>1</v>
      </c>
      <c r="L134" s="31"/>
      <c r="M134" s="142" t="s">
        <v>1</v>
      </c>
      <c r="N134" s="143" t="s">
        <v>43</v>
      </c>
      <c r="P134" s="144">
        <f>O134*H134</f>
        <v>0</v>
      </c>
      <c r="Q134" s="144">
        <v>0</v>
      </c>
      <c r="R134" s="144">
        <f>Q134*H134</f>
        <v>0</v>
      </c>
      <c r="S134" s="144">
        <v>0</v>
      </c>
      <c r="T134" s="145">
        <f>S134*H134</f>
        <v>0</v>
      </c>
      <c r="AR134" s="146" t="s">
        <v>85</v>
      </c>
      <c r="AT134" s="146" t="s">
        <v>154</v>
      </c>
      <c r="AU134" s="146" t="s">
        <v>87</v>
      </c>
      <c r="AY134" s="16" t="s">
        <v>151</v>
      </c>
      <c r="BE134" s="147">
        <f>IF(N134="základní",J134,0)</f>
        <v>0</v>
      </c>
      <c r="BF134" s="147">
        <f>IF(N134="snížená",J134,0)</f>
        <v>0</v>
      </c>
      <c r="BG134" s="147">
        <f>IF(N134="zákl. přenesená",J134,0)</f>
        <v>0</v>
      </c>
      <c r="BH134" s="147">
        <f>IF(N134="sníž. přenesená",J134,0)</f>
        <v>0</v>
      </c>
      <c r="BI134" s="147">
        <f>IF(N134="nulová",J134,0)</f>
        <v>0</v>
      </c>
      <c r="BJ134" s="16" t="s">
        <v>85</v>
      </c>
      <c r="BK134" s="147">
        <f>ROUND(I134*H134,2)</f>
        <v>0</v>
      </c>
      <c r="BL134" s="16" t="s">
        <v>85</v>
      </c>
      <c r="BM134" s="146" t="s">
        <v>1213</v>
      </c>
    </row>
    <row r="135" spans="2:47" s="1" customFormat="1" ht="28.8">
      <c r="B135" s="31"/>
      <c r="D135" s="149" t="s">
        <v>225</v>
      </c>
      <c r="F135" s="156" t="s">
        <v>1214</v>
      </c>
      <c r="I135" s="157"/>
      <c r="L135" s="31"/>
      <c r="M135" s="158"/>
      <c r="T135" s="55"/>
      <c r="AT135" s="16" t="s">
        <v>225</v>
      </c>
      <c r="AU135" s="16" t="s">
        <v>87</v>
      </c>
    </row>
    <row r="136" spans="2:65" s="1" customFormat="1" ht="19.8" customHeight="1">
      <c r="B136" s="31"/>
      <c r="C136" s="135" t="s">
        <v>186</v>
      </c>
      <c r="D136" s="135" t="s">
        <v>154</v>
      </c>
      <c r="E136" s="136" t="s">
        <v>1215</v>
      </c>
      <c r="F136" s="137" t="s">
        <v>1216</v>
      </c>
      <c r="G136" s="138" t="s">
        <v>214</v>
      </c>
      <c r="H136" s="139">
        <v>57</v>
      </c>
      <c r="I136" s="140"/>
      <c r="J136" s="141">
        <f>ROUND(I136*H136,2)</f>
        <v>0</v>
      </c>
      <c r="K136" s="137" t="s">
        <v>1</v>
      </c>
      <c r="L136" s="31"/>
      <c r="M136" s="142" t="s">
        <v>1</v>
      </c>
      <c r="N136" s="143" t="s">
        <v>43</v>
      </c>
      <c r="P136" s="144">
        <f>O136*H136</f>
        <v>0</v>
      </c>
      <c r="Q136" s="144">
        <v>0</v>
      </c>
      <c r="R136" s="144">
        <f>Q136*H136</f>
        <v>0</v>
      </c>
      <c r="S136" s="144">
        <v>0</v>
      </c>
      <c r="T136" s="145">
        <f>S136*H136</f>
        <v>0</v>
      </c>
      <c r="AR136" s="146" t="s">
        <v>85</v>
      </c>
      <c r="AT136" s="146" t="s">
        <v>154</v>
      </c>
      <c r="AU136" s="146" t="s">
        <v>87</v>
      </c>
      <c r="AY136" s="16" t="s">
        <v>151</v>
      </c>
      <c r="BE136" s="147">
        <f>IF(N136="základní",J136,0)</f>
        <v>0</v>
      </c>
      <c r="BF136" s="147">
        <f>IF(N136="snížená",J136,0)</f>
        <v>0</v>
      </c>
      <c r="BG136" s="147">
        <f>IF(N136="zákl. přenesená",J136,0)</f>
        <v>0</v>
      </c>
      <c r="BH136" s="147">
        <f>IF(N136="sníž. přenesená",J136,0)</f>
        <v>0</v>
      </c>
      <c r="BI136" s="147">
        <f>IF(N136="nulová",J136,0)</f>
        <v>0</v>
      </c>
      <c r="BJ136" s="16" t="s">
        <v>85</v>
      </c>
      <c r="BK136" s="147">
        <f>ROUND(I136*H136,2)</f>
        <v>0</v>
      </c>
      <c r="BL136" s="16" t="s">
        <v>85</v>
      </c>
      <c r="BM136" s="146" t="s">
        <v>1217</v>
      </c>
    </row>
    <row r="137" spans="2:47" s="1" customFormat="1" ht="38.4">
      <c r="B137" s="31"/>
      <c r="D137" s="149" t="s">
        <v>225</v>
      </c>
      <c r="F137" s="156" t="s">
        <v>1218</v>
      </c>
      <c r="I137" s="157"/>
      <c r="L137" s="31"/>
      <c r="M137" s="158"/>
      <c r="T137" s="55"/>
      <c r="AT137" s="16" t="s">
        <v>225</v>
      </c>
      <c r="AU137" s="16" t="s">
        <v>87</v>
      </c>
    </row>
    <row r="138" spans="2:65" s="1" customFormat="1" ht="22.2" customHeight="1">
      <c r="B138" s="31"/>
      <c r="C138" s="135" t="s">
        <v>152</v>
      </c>
      <c r="D138" s="135" t="s">
        <v>154</v>
      </c>
      <c r="E138" s="136" t="s">
        <v>1219</v>
      </c>
      <c r="F138" s="137" t="s">
        <v>1220</v>
      </c>
      <c r="G138" s="138" t="s">
        <v>214</v>
      </c>
      <c r="H138" s="139">
        <v>5</v>
      </c>
      <c r="I138" s="140"/>
      <c r="J138" s="141">
        <f>ROUND(I138*H138,2)</f>
        <v>0</v>
      </c>
      <c r="K138" s="137" t="s">
        <v>1</v>
      </c>
      <c r="L138" s="31"/>
      <c r="M138" s="142" t="s">
        <v>1</v>
      </c>
      <c r="N138" s="143" t="s">
        <v>43</v>
      </c>
      <c r="P138" s="144">
        <f>O138*H138</f>
        <v>0</v>
      </c>
      <c r="Q138" s="144">
        <v>0</v>
      </c>
      <c r="R138" s="144">
        <f>Q138*H138</f>
        <v>0</v>
      </c>
      <c r="S138" s="144">
        <v>0</v>
      </c>
      <c r="T138" s="145">
        <f>S138*H138</f>
        <v>0</v>
      </c>
      <c r="AR138" s="146" t="s">
        <v>85</v>
      </c>
      <c r="AT138" s="146" t="s">
        <v>154</v>
      </c>
      <c r="AU138" s="146" t="s">
        <v>87</v>
      </c>
      <c r="AY138" s="16" t="s">
        <v>151</v>
      </c>
      <c r="BE138" s="147">
        <f>IF(N138="základní",J138,0)</f>
        <v>0</v>
      </c>
      <c r="BF138" s="147">
        <f>IF(N138="snížená",J138,0)</f>
        <v>0</v>
      </c>
      <c r="BG138" s="147">
        <f>IF(N138="zákl. přenesená",J138,0)</f>
        <v>0</v>
      </c>
      <c r="BH138" s="147">
        <f>IF(N138="sníž. přenesená",J138,0)</f>
        <v>0</v>
      </c>
      <c r="BI138" s="147">
        <f>IF(N138="nulová",J138,0)</f>
        <v>0</v>
      </c>
      <c r="BJ138" s="16" t="s">
        <v>85</v>
      </c>
      <c r="BK138" s="147">
        <f>ROUND(I138*H138,2)</f>
        <v>0</v>
      </c>
      <c r="BL138" s="16" t="s">
        <v>85</v>
      </c>
      <c r="BM138" s="146" t="s">
        <v>1221</v>
      </c>
    </row>
    <row r="139" spans="2:47" s="1" customFormat="1" ht="38.4">
      <c r="B139" s="31"/>
      <c r="D139" s="149" t="s">
        <v>225</v>
      </c>
      <c r="F139" s="156" t="s">
        <v>1222</v>
      </c>
      <c r="I139" s="157"/>
      <c r="L139" s="31"/>
      <c r="M139" s="158"/>
      <c r="T139" s="55"/>
      <c r="AT139" s="16" t="s">
        <v>225</v>
      </c>
      <c r="AU139" s="16" t="s">
        <v>87</v>
      </c>
    </row>
    <row r="140" spans="2:65" s="1" customFormat="1" ht="14.4" customHeight="1">
      <c r="B140" s="31"/>
      <c r="C140" s="135" t="s">
        <v>193</v>
      </c>
      <c r="D140" s="135" t="s">
        <v>154</v>
      </c>
      <c r="E140" s="136" t="s">
        <v>1223</v>
      </c>
      <c r="F140" s="137" t="s">
        <v>1224</v>
      </c>
      <c r="G140" s="138" t="s">
        <v>165</v>
      </c>
      <c r="H140" s="139">
        <v>1</v>
      </c>
      <c r="I140" s="140"/>
      <c r="J140" s="141">
        <f>ROUND(I140*H140,2)</f>
        <v>0</v>
      </c>
      <c r="K140" s="137" t="s">
        <v>1</v>
      </c>
      <c r="L140" s="31"/>
      <c r="M140" s="142" t="s">
        <v>1</v>
      </c>
      <c r="N140" s="143" t="s">
        <v>43</v>
      </c>
      <c r="P140" s="144">
        <f>O140*H140</f>
        <v>0</v>
      </c>
      <c r="Q140" s="144">
        <v>0</v>
      </c>
      <c r="R140" s="144">
        <f>Q140*H140</f>
        <v>0</v>
      </c>
      <c r="S140" s="144">
        <v>0</v>
      </c>
      <c r="T140" s="145">
        <f>S140*H140</f>
        <v>0</v>
      </c>
      <c r="AR140" s="146" t="s">
        <v>85</v>
      </c>
      <c r="AT140" s="146" t="s">
        <v>154</v>
      </c>
      <c r="AU140" s="146" t="s">
        <v>87</v>
      </c>
      <c r="AY140" s="16" t="s">
        <v>151</v>
      </c>
      <c r="BE140" s="147">
        <f>IF(N140="základní",J140,0)</f>
        <v>0</v>
      </c>
      <c r="BF140" s="147">
        <f>IF(N140="snížená",J140,0)</f>
        <v>0</v>
      </c>
      <c r="BG140" s="147">
        <f>IF(N140="zákl. přenesená",J140,0)</f>
        <v>0</v>
      </c>
      <c r="BH140" s="147">
        <f>IF(N140="sníž. přenesená",J140,0)</f>
        <v>0</v>
      </c>
      <c r="BI140" s="147">
        <f>IF(N140="nulová",J140,0)</f>
        <v>0</v>
      </c>
      <c r="BJ140" s="16" t="s">
        <v>85</v>
      </c>
      <c r="BK140" s="147">
        <f>ROUND(I140*H140,2)</f>
        <v>0</v>
      </c>
      <c r="BL140" s="16" t="s">
        <v>85</v>
      </c>
      <c r="BM140" s="146" t="s">
        <v>1225</v>
      </c>
    </row>
    <row r="141" spans="2:47" s="1" customFormat="1" ht="28.8">
      <c r="B141" s="31"/>
      <c r="D141" s="149" t="s">
        <v>225</v>
      </c>
      <c r="F141" s="156" t="s">
        <v>1226</v>
      </c>
      <c r="I141" s="157"/>
      <c r="L141" s="31"/>
      <c r="M141" s="158"/>
      <c r="T141" s="55"/>
      <c r="AT141" s="16" t="s">
        <v>225</v>
      </c>
      <c r="AU141" s="16" t="s">
        <v>87</v>
      </c>
    </row>
    <row r="142" spans="2:65" s="1" customFormat="1" ht="14.4" customHeight="1">
      <c r="B142" s="31"/>
      <c r="C142" s="135" t="s">
        <v>201</v>
      </c>
      <c r="D142" s="135" t="s">
        <v>154</v>
      </c>
      <c r="E142" s="136" t="s">
        <v>1227</v>
      </c>
      <c r="F142" s="137" t="s">
        <v>1228</v>
      </c>
      <c r="G142" s="138" t="s">
        <v>214</v>
      </c>
      <c r="H142" s="139">
        <v>2</v>
      </c>
      <c r="I142" s="140"/>
      <c r="J142" s="141">
        <f>ROUND(I142*H142,2)</f>
        <v>0</v>
      </c>
      <c r="K142" s="137" t="s">
        <v>1</v>
      </c>
      <c r="L142" s="31"/>
      <c r="M142" s="142" t="s">
        <v>1</v>
      </c>
      <c r="N142" s="143" t="s">
        <v>43</v>
      </c>
      <c r="P142" s="144">
        <f>O142*H142</f>
        <v>0</v>
      </c>
      <c r="Q142" s="144">
        <v>0</v>
      </c>
      <c r="R142" s="144">
        <f>Q142*H142</f>
        <v>0</v>
      </c>
      <c r="S142" s="144">
        <v>0</v>
      </c>
      <c r="T142" s="145">
        <f>S142*H142</f>
        <v>0</v>
      </c>
      <c r="AR142" s="146" t="s">
        <v>85</v>
      </c>
      <c r="AT142" s="146" t="s">
        <v>154</v>
      </c>
      <c r="AU142" s="146" t="s">
        <v>87</v>
      </c>
      <c r="AY142" s="16" t="s">
        <v>151</v>
      </c>
      <c r="BE142" s="147">
        <f>IF(N142="základní",J142,0)</f>
        <v>0</v>
      </c>
      <c r="BF142" s="147">
        <f>IF(N142="snížená",J142,0)</f>
        <v>0</v>
      </c>
      <c r="BG142" s="147">
        <f>IF(N142="zákl. přenesená",J142,0)</f>
        <v>0</v>
      </c>
      <c r="BH142" s="147">
        <f>IF(N142="sníž. přenesená",J142,0)</f>
        <v>0</v>
      </c>
      <c r="BI142" s="147">
        <f>IF(N142="nulová",J142,0)</f>
        <v>0</v>
      </c>
      <c r="BJ142" s="16" t="s">
        <v>85</v>
      </c>
      <c r="BK142" s="147">
        <f>ROUND(I142*H142,2)</f>
        <v>0</v>
      </c>
      <c r="BL142" s="16" t="s">
        <v>85</v>
      </c>
      <c r="BM142" s="146" t="s">
        <v>1229</v>
      </c>
    </row>
    <row r="143" spans="2:47" s="1" customFormat="1" ht="38.4">
      <c r="B143" s="31"/>
      <c r="D143" s="149" t="s">
        <v>225</v>
      </c>
      <c r="F143" s="156" t="s">
        <v>1230</v>
      </c>
      <c r="I143" s="157"/>
      <c r="L143" s="31"/>
      <c r="M143" s="158"/>
      <c r="T143" s="55"/>
      <c r="AT143" s="16" t="s">
        <v>225</v>
      </c>
      <c r="AU143" s="16" t="s">
        <v>87</v>
      </c>
    </row>
    <row r="144" spans="2:65" s="1" customFormat="1" ht="14.4" customHeight="1">
      <c r="B144" s="31"/>
      <c r="C144" s="135" t="s">
        <v>207</v>
      </c>
      <c r="D144" s="135" t="s">
        <v>154</v>
      </c>
      <c r="E144" s="136" t="s">
        <v>1231</v>
      </c>
      <c r="F144" s="137" t="s">
        <v>1232</v>
      </c>
      <c r="G144" s="138" t="s">
        <v>214</v>
      </c>
      <c r="H144" s="139">
        <v>4</v>
      </c>
      <c r="I144" s="140"/>
      <c r="J144" s="141">
        <f>ROUND(I144*H144,2)</f>
        <v>0</v>
      </c>
      <c r="K144" s="137" t="s">
        <v>1</v>
      </c>
      <c r="L144" s="31"/>
      <c r="M144" s="142" t="s">
        <v>1</v>
      </c>
      <c r="N144" s="143" t="s">
        <v>43</v>
      </c>
      <c r="P144" s="144">
        <f>O144*H144</f>
        <v>0</v>
      </c>
      <c r="Q144" s="144">
        <v>0</v>
      </c>
      <c r="R144" s="144">
        <f>Q144*H144</f>
        <v>0</v>
      </c>
      <c r="S144" s="144">
        <v>0</v>
      </c>
      <c r="T144" s="145">
        <f>S144*H144</f>
        <v>0</v>
      </c>
      <c r="AR144" s="146" t="s">
        <v>85</v>
      </c>
      <c r="AT144" s="146" t="s">
        <v>154</v>
      </c>
      <c r="AU144" s="146" t="s">
        <v>87</v>
      </c>
      <c r="AY144" s="16" t="s">
        <v>151</v>
      </c>
      <c r="BE144" s="147">
        <f>IF(N144="základní",J144,0)</f>
        <v>0</v>
      </c>
      <c r="BF144" s="147">
        <f>IF(N144="snížená",J144,0)</f>
        <v>0</v>
      </c>
      <c r="BG144" s="147">
        <f>IF(N144="zákl. přenesená",J144,0)</f>
        <v>0</v>
      </c>
      <c r="BH144" s="147">
        <f>IF(N144="sníž. přenesená",J144,0)</f>
        <v>0</v>
      </c>
      <c r="BI144" s="147">
        <f>IF(N144="nulová",J144,0)</f>
        <v>0</v>
      </c>
      <c r="BJ144" s="16" t="s">
        <v>85</v>
      </c>
      <c r="BK144" s="147">
        <f>ROUND(I144*H144,2)</f>
        <v>0</v>
      </c>
      <c r="BL144" s="16" t="s">
        <v>85</v>
      </c>
      <c r="BM144" s="146" t="s">
        <v>1233</v>
      </c>
    </row>
    <row r="145" spans="2:47" s="1" customFormat="1" ht="19.2">
      <c r="B145" s="31"/>
      <c r="D145" s="149" t="s">
        <v>225</v>
      </c>
      <c r="F145" s="156" t="s">
        <v>1234</v>
      </c>
      <c r="I145" s="157"/>
      <c r="L145" s="31"/>
      <c r="M145" s="158"/>
      <c r="T145" s="55"/>
      <c r="AT145" s="16" t="s">
        <v>225</v>
      </c>
      <c r="AU145" s="16" t="s">
        <v>87</v>
      </c>
    </row>
    <row r="146" spans="2:65" s="1" customFormat="1" ht="14.4" customHeight="1">
      <c r="B146" s="31"/>
      <c r="C146" s="135" t="s">
        <v>211</v>
      </c>
      <c r="D146" s="135" t="s">
        <v>154</v>
      </c>
      <c r="E146" s="136" t="s">
        <v>1235</v>
      </c>
      <c r="F146" s="137" t="s">
        <v>1236</v>
      </c>
      <c r="G146" s="138" t="s">
        <v>214</v>
      </c>
      <c r="H146" s="139">
        <v>6</v>
      </c>
      <c r="I146" s="140"/>
      <c r="J146" s="141">
        <f>ROUND(I146*H146,2)</f>
        <v>0</v>
      </c>
      <c r="K146" s="137" t="s">
        <v>1</v>
      </c>
      <c r="L146" s="31"/>
      <c r="M146" s="142" t="s">
        <v>1</v>
      </c>
      <c r="N146" s="143" t="s">
        <v>43</v>
      </c>
      <c r="P146" s="144">
        <f>O146*H146</f>
        <v>0</v>
      </c>
      <c r="Q146" s="144">
        <v>0</v>
      </c>
      <c r="R146" s="144">
        <f>Q146*H146</f>
        <v>0</v>
      </c>
      <c r="S146" s="144">
        <v>0</v>
      </c>
      <c r="T146" s="145">
        <f>S146*H146</f>
        <v>0</v>
      </c>
      <c r="AR146" s="146" t="s">
        <v>85</v>
      </c>
      <c r="AT146" s="146" t="s">
        <v>154</v>
      </c>
      <c r="AU146" s="146" t="s">
        <v>87</v>
      </c>
      <c r="AY146" s="16" t="s">
        <v>151</v>
      </c>
      <c r="BE146" s="147">
        <f>IF(N146="základní",J146,0)</f>
        <v>0</v>
      </c>
      <c r="BF146" s="147">
        <f>IF(N146="snížená",J146,0)</f>
        <v>0</v>
      </c>
      <c r="BG146" s="147">
        <f>IF(N146="zákl. přenesená",J146,0)</f>
        <v>0</v>
      </c>
      <c r="BH146" s="147">
        <f>IF(N146="sníž. přenesená",J146,0)</f>
        <v>0</v>
      </c>
      <c r="BI146" s="147">
        <f>IF(N146="nulová",J146,0)</f>
        <v>0</v>
      </c>
      <c r="BJ146" s="16" t="s">
        <v>85</v>
      </c>
      <c r="BK146" s="147">
        <f>ROUND(I146*H146,2)</f>
        <v>0</v>
      </c>
      <c r="BL146" s="16" t="s">
        <v>85</v>
      </c>
      <c r="BM146" s="146" t="s">
        <v>1237</v>
      </c>
    </row>
    <row r="147" spans="2:47" s="1" customFormat="1" ht="38.4">
      <c r="B147" s="31"/>
      <c r="D147" s="149" t="s">
        <v>225</v>
      </c>
      <c r="F147" s="156" t="s">
        <v>1238</v>
      </c>
      <c r="I147" s="157"/>
      <c r="L147" s="31"/>
      <c r="M147" s="158"/>
      <c r="T147" s="55"/>
      <c r="AT147" s="16" t="s">
        <v>225</v>
      </c>
      <c r="AU147" s="16" t="s">
        <v>87</v>
      </c>
    </row>
    <row r="148" spans="2:65" s="1" customFormat="1" ht="14.4" customHeight="1">
      <c r="B148" s="31"/>
      <c r="C148" s="135" t="s">
        <v>220</v>
      </c>
      <c r="D148" s="135" t="s">
        <v>154</v>
      </c>
      <c r="E148" s="136" t="s">
        <v>1239</v>
      </c>
      <c r="F148" s="137" t="s">
        <v>1240</v>
      </c>
      <c r="G148" s="138" t="s">
        <v>214</v>
      </c>
      <c r="H148" s="139">
        <v>1</v>
      </c>
      <c r="I148" s="140"/>
      <c r="J148" s="141">
        <f>ROUND(I148*H148,2)</f>
        <v>0</v>
      </c>
      <c r="K148" s="137" t="s">
        <v>1</v>
      </c>
      <c r="L148" s="31"/>
      <c r="M148" s="142" t="s">
        <v>1</v>
      </c>
      <c r="N148" s="143" t="s">
        <v>43</v>
      </c>
      <c r="P148" s="144">
        <f>O148*H148</f>
        <v>0</v>
      </c>
      <c r="Q148" s="144">
        <v>0</v>
      </c>
      <c r="R148" s="144">
        <f>Q148*H148</f>
        <v>0</v>
      </c>
      <c r="S148" s="144">
        <v>0</v>
      </c>
      <c r="T148" s="145">
        <f>S148*H148</f>
        <v>0</v>
      </c>
      <c r="AR148" s="146" t="s">
        <v>85</v>
      </c>
      <c r="AT148" s="146" t="s">
        <v>154</v>
      </c>
      <c r="AU148" s="146" t="s">
        <v>87</v>
      </c>
      <c r="AY148" s="16" t="s">
        <v>151</v>
      </c>
      <c r="BE148" s="147">
        <f>IF(N148="základní",J148,0)</f>
        <v>0</v>
      </c>
      <c r="BF148" s="147">
        <f>IF(N148="snížená",J148,0)</f>
        <v>0</v>
      </c>
      <c r="BG148" s="147">
        <f>IF(N148="zákl. přenesená",J148,0)</f>
        <v>0</v>
      </c>
      <c r="BH148" s="147">
        <f>IF(N148="sníž. přenesená",J148,0)</f>
        <v>0</v>
      </c>
      <c r="BI148" s="147">
        <f>IF(N148="nulová",J148,0)</f>
        <v>0</v>
      </c>
      <c r="BJ148" s="16" t="s">
        <v>85</v>
      </c>
      <c r="BK148" s="147">
        <f>ROUND(I148*H148,2)</f>
        <v>0</v>
      </c>
      <c r="BL148" s="16" t="s">
        <v>85</v>
      </c>
      <c r="BM148" s="146" t="s">
        <v>1241</v>
      </c>
    </row>
    <row r="149" spans="2:47" s="1" customFormat="1" ht="38.4">
      <c r="B149" s="31"/>
      <c r="D149" s="149" t="s">
        <v>225</v>
      </c>
      <c r="F149" s="156" t="s">
        <v>1242</v>
      </c>
      <c r="I149" s="157"/>
      <c r="L149" s="31"/>
      <c r="M149" s="158"/>
      <c r="T149" s="55"/>
      <c r="AT149" s="16" t="s">
        <v>225</v>
      </c>
      <c r="AU149" s="16" t="s">
        <v>87</v>
      </c>
    </row>
    <row r="150" spans="2:65" s="1" customFormat="1" ht="22.2" customHeight="1">
      <c r="B150" s="31"/>
      <c r="C150" s="135" t="s">
        <v>8</v>
      </c>
      <c r="D150" s="135" t="s">
        <v>154</v>
      </c>
      <c r="E150" s="136" t="s">
        <v>1243</v>
      </c>
      <c r="F150" s="137" t="s">
        <v>1244</v>
      </c>
      <c r="G150" s="138" t="s">
        <v>214</v>
      </c>
      <c r="H150" s="139">
        <v>1</v>
      </c>
      <c r="I150" s="140"/>
      <c r="J150" s="141">
        <f>ROUND(I150*H150,2)</f>
        <v>0</v>
      </c>
      <c r="K150" s="137" t="s">
        <v>1</v>
      </c>
      <c r="L150" s="31"/>
      <c r="M150" s="142" t="s">
        <v>1</v>
      </c>
      <c r="N150" s="143" t="s">
        <v>43</v>
      </c>
      <c r="P150" s="144">
        <f>O150*H150</f>
        <v>0</v>
      </c>
      <c r="Q150" s="144">
        <v>0</v>
      </c>
      <c r="R150" s="144">
        <f>Q150*H150</f>
        <v>0</v>
      </c>
      <c r="S150" s="144">
        <v>0</v>
      </c>
      <c r="T150" s="145">
        <f>S150*H150</f>
        <v>0</v>
      </c>
      <c r="AR150" s="146" t="s">
        <v>85</v>
      </c>
      <c r="AT150" s="146" t="s">
        <v>154</v>
      </c>
      <c r="AU150" s="146" t="s">
        <v>87</v>
      </c>
      <c r="AY150" s="16" t="s">
        <v>151</v>
      </c>
      <c r="BE150" s="147">
        <f>IF(N150="základní",J150,0)</f>
        <v>0</v>
      </c>
      <c r="BF150" s="147">
        <f>IF(N150="snížená",J150,0)</f>
        <v>0</v>
      </c>
      <c r="BG150" s="147">
        <f>IF(N150="zákl. přenesená",J150,0)</f>
        <v>0</v>
      </c>
      <c r="BH150" s="147">
        <f>IF(N150="sníž. přenesená",J150,0)</f>
        <v>0</v>
      </c>
      <c r="BI150" s="147">
        <f>IF(N150="nulová",J150,0)</f>
        <v>0</v>
      </c>
      <c r="BJ150" s="16" t="s">
        <v>85</v>
      </c>
      <c r="BK150" s="147">
        <f>ROUND(I150*H150,2)</f>
        <v>0</v>
      </c>
      <c r="BL150" s="16" t="s">
        <v>85</v>
      </c>
      <c r="BM150" s="146" t="s">
        <v>1245</v>
      </c>
    </row>
    <row r="151" spans="2:47" s="1" customFormat="1" ht="115.2">
      <c r="B151" s="31"/>
      <c r="D151" s="149" t="s">
        <v>225</v>
      </c>
      <c r="F151" s="156" t="s">
        <v>1246</v>
      </c>
      <c r="I151" s="157"/>
      <c r="L151" s="31"/>
      <c r="M151" s="158"/>
      <c r="T151" s="55"/>
      <c r="AT151" s="16" t="s">
        <v>225</v>
      </c>
      <c r="AU151" s="16" t="s">
        <v>87</v>
      </c>
    </row>
    <row r="152" spans="2:65" s="1" customFormat="1" ht="14.4" customHeight="1">
      <c r="B152" s="31"/>
      <c r="C152" s="135" t="s">
        <v>223</v>
      </c>
      <c r="D152" s="135" t="s">
        <v>154</v>
      </c>
      <c r="E152" s="136" t="s">
        <v>1247</v>
      </c>
      <c r="F152" s="137" t="s">
        <v>1248</v>
      </c>
      <c r="G152" s="138" t="s">
        <v>214</v>
      </c>
      <c r="H152" s="139">
        <v>124</v>
      </c>
      <c r="I152" s="140"/>
      <c r="J152" s="141">
        <f aca="true" t="shared" si="0" ref="J152:J162">ROUND(I152*H152,2)</f>
        <v>0</v>
      </c>
      <c r="K152" s="137" t="s">
        <v>1</v>
      </c>
      <c r="L152" s="31"/>
      <c r="M152" s="142" t="s">
        <v>1</v>
      </c>
      <c r="N152" s="143" t="s">
        <v>43</v>
      </c>
      <c r="P152" s="144">
        <f aca="true" t="shared" si="1" ref="P152:P162">O152*H152</f>
        <v>0</v>
      </c>
      <c r="Q152" s="144">
        <v>0</v>
      </c>
      <c r="R152" s="144">
        <f aca="true" t="shared" si="2" ref="R152:R162">Q152*H152</f>
        <v>0</v>
      </c>
      <c r="S152" s="144">
        <v>0</v>
      </c>
      <c r="T152" s="145">
        <f aca="true" t="shared" si="3" ref="T152:T162">S152*H152</f>
        <v>0</v>
      </c>
      <c r="AR152" s="146" t="s">
        <v>85</v>
      </c>
      <c r="AT152" s="146" t="s">
        <v>154</v>
      </c>
      <c r="AU152" s="146" t="s">
        <v>87</v>
      </c>
      <c r="AY152" s="16" t="s">
        <v>151</v>
      </c>
      <c r="BE152" s="147">
        <f aca="true" t="shared" si="4" ref="BE152:BE162">IF(N152="základní",J152,0)</f>
        <v>0</v>
      </c>
      <c r="BF152" s="147">
        <f aca="true" t="shared" si="5" ref="BF152:BF162">IF(N152="snížená",J152,0)</f>
        <v>0</v>
      </c>
      <c r="BG152" s="147">
        <f aca="true" t="shared" si="6" ref="BG152:BG162">IF(N152="zákl. přenesená",J152,0)</f>
        <v>0</v>
      </c>
      <c r="BH152" s="147">
        <f aca="true" t="shared" si="7" ref="BH152:BH162">IF(N152="sníž. přenesená",J152,0)</f>
        <v>0</v>
      </c>
      <c r="BI152" s="147">
        <f aca="true" t="shared" si="8" ref="BI152:BI162">IF(N152="nulová",J152,0)</f>
        <v>0</v>
      </c>
      <c r="BJ152" s="16" t="s">
        <v>85</v>
      </c>
      <c r="BK152" s="147">
        <f aca="true" t="shared" si="9" ref="BK152:BK162">ROUND(I152*H152,2)</f>
        <v>0</v>
      </c>
      <c r="BL152" s="16" t="s">
        <v>85</v>
      </c>
      <c r="BM152" s="146" t="s">
        <v>1249</v>
      </c>
    </row>
    <row r="153" spans="2:65" s="1" customFormat="1" ht="14.4" customHeight="1">
      <c r="B153" s="31"/>
      <c r="C153" s="135" t="s">
        <v>235</v>
      </c>
      <c r="D153" s="135" t="s">
        <v>154</v>
      </c>
      <c r="E153" s="136" t="s">
        <v>1250</v>
      </c>
      <c r="F153" s="137" t="s">
        <v>1251</v>
      </c>
      <c r="G153" s="138" t="s">
        <v>214</v>
      </c>
      <c r="H153" s="139">
        <v>124</v>
      </c>
      <c r="I153" s="140"/>
      <c r="J153" s="141">
        <f t="shared" si="0"/>
        <v>0</v>
      </c>
      <c r="K153" s="137" t="s">
        <v>1</v>
      </c>
      <c r="L153" s="31"/>
      <c r="M153" s="142" t="s">
        <v>1</v>
      </c>
      <c r="N153" s="143" t="s">
        <v>43</v>
      </c>
      <c r="P153" s="144">
        <f t="shared" si="1"/>
        <v>0</v>
      </c>
      <c r="Q153" s="144">
        <v>0</v>
      </c>
      <c r="R153" s="144">
        <f t="shared" si="2"/>
        <v>0</v>
      </c>
      <c r="S153" s="144">
        <v>0</v>
      </c>
      <c r="T153" s="145">
        <f t="shared" si="3"/>
        <v>0</v>
      </c>
      <c r="AR153" s="146" t="s">
        <v>85</v>
      </c>
      <c r="AT153" s="146" t="s">
        <v>154</v>
      </c>
      <c r="AU153" s="146" t="s">
        <v>87</v>
      </c>
      <c r="AY153" s="16" t="s">
        <v>151</v>
      </c>
      <c r="BE153" s="147">
        <f t="shared" si="4"/>
        <v>0</v>
      </c>
      <c r="BF153" s="147">
        <f t="shared" si="5"/>
        <v>0</v>
      </c>
      <c r="BG153" s="147">
        <f t="shared" si="6"/>
        <v>0</v>
      </c>
      <c r="BH153" s="147">
        <f t="shared" si="7"/>
        <v>0</v>
      </c>
      <c r="BI153" s="147">
        <f t="shared" si="8"/>
        <v>0</v>
      </c>
      <c r="BJ153" s="16" t="s">
        <v>85</v>
      </c>
      <c r="BK153" s="147">
        <f t="shared" si="9"/>
        <v>0</v>
      </c>
      <c r="BL153" s="16" t="s">
        <v>85</v>
      </c>
      <c r="BM153" s="146" t="s">
        <v>1252</v>
      </c>
    </row>
    <row r="154" spans="2:65" s="1" customFormat="1" ht="14.4" customHeight="1">
      <c r="B154" s="31"/>
      <c r="C154" s="135" t="s">
        <v>240</v>
      </c>
      <c r="D154" s="135" t="s">
        <v>154</v>
      </c>
      <c r="E154" s="136" t="s">
        <v>1253</v>
      </c>
      <c r="F154" s="137" t="s">
        <v>1254</v>
      </c>
      <c r="G154" s="138" t="s">
        <v>214</v>
      </c>
      <c r="H154" s="139">
        <v>60</v>
      </c>
      <c r="I154" s="140"/>
      <c r="J154" s="141">
        <f t="shared" si="0"/>
        <v>0</v>
      </c>
      <c r="K154" s="137" t="s">
        <v>1</v>
      </c>
      <c r="L154" s="31"/>
      <c r="M154" s="142" t="s">
        <v>1</v>
      </c>
      <c r="N154" s="143" t="s">
        <v>43</v>
      </c>
      <c r="P154" s="144">
        <f t="shared" si="1"/>
        <v>0</v>
      </c>
      <c r="Q154" s="144">
        <v>0</v>
      </c>
      <c r="R154" s="144">
        <f t="shared" si="2"/>
        <v>0</v>
      </c>
      <c r="S154" s="144">
        <v>0</v>
      </c>
      <c r="T154" s="145">
        <f t="shared" si="3"/>
        <v>0</v>
      </c>
      <c r="AR154" s="146" t="s">
        <v>85</v>
      </c>
      <c r="AT154" s="146" t="s">
        <v>154</v>
      </c>
      <c r="AU154" s="146" t="s">
        <v>87</v>
      </c>
      <c r="AY154" s="16" t="s">
        <v>151</v>
      </c>
      <c r="BE154" s="147">
        <f t="shared" si="4"/>
        <v>0</v>
      </c>
      <c r="BF154" s="147">
        <f t="shared" si="5"/>
        <v>0</v>
      </c>
      <c r="BG154" s="147">
        <f t="shared" si="6"/>
        <v>0</v>
      </c>
      <c r="BH154" s="147">
        <f t="shared" si="7"/>
        <v>0</v>
      </c>
      <c r="BI154" s="147">
        <f t="shared" si="8"/>
        <v>0</v>
      </c>
      <c r="BJ154" s="16" t="s">
        <v>85</v>
      </c>
      <c r="BK154" s="147">
        <f t="shared" si="9"/>
        <v>0</v>
      </c>
      <c r="BL154" s="16" t="s">
        <v>85</v>
      </c>
      <c r="BM154" s="146" t="s">
        <v>1255</v>
      </c>
    </row>
    <row r="155" spans="2:65" s="1" customFormat="1" ht="14.4" customHeight="1">
      <c r="B155" s="31"/>
      <c r="C155" s="135" t="s">
        <v>244</v>
      </c>
      <c r="D155" s="135" t="s">
        <v>154</v>
      </c>
      <c r="E155" s="136" t="s">
        <v>1256</v>
      </c>
      <c r="F155" s="137" t="s">
        <v>1257</v>
      </c>
      <c r="G155" s="138" t="s">
        <v>196</v>
      </c>
      <c r="H155" s="139">
        <v>300</v>
      </c>
      <c r="I155" s="140"/>
      <c r="J155" s="141">
        <f t="shared" si="0"/>
        <v>0</v>
      </c>
      <c r="K155" s="137" t="s">
        <v>1</v>
      </c>
      <c r="L155" s="31"/>
      <c r="M155" s="142" t="s">
        <v>1</v>
      </c>
      <c r="N155" s="143" t="s">
        <v>43</v>
      </c>
      <c r="P155" s="144">
        <f t="shared" si="1"/>
        <v>0</v>
      </c>
      <c r="Q155" s="144">
        <v>0</v>
      </c>
      <c r="R155" s="144">
        <f t="shared" si="2"/>
        <v>0</v>
      </c>
      <c r="S155" s="144">
        <v>0</v>
      </c>
      <c r="T155" s="145">
        <f t="shared" si="3"/>
        <v>0</v>
      </c>
      <c r="AR155" s="146" t="s">
        <v>85</v>
      </c>
      <c r="AT155" s="146" t="s">
        <v>154</v>
      </c>
      <c r="AU155" s="146" t="s">
        <v>87</v>
      </c>
      <c r="AY155" s="16" t="s">
        <v>151</v>
      </c>
      <c r="BE155" s="147">
        <f t="shared" si="4"/>
        <v>0</v>
      </c>
      <c r="BF155" s="147">
        <f t="shared" si="5"/>
        <v>0</v>
      </c>
      <c r="BG155" s="147">
        <f t="shared" si="6"/>
        <v>0</v>
      </c>
      <c r="BH155" s="147">
        <f t="shared" si="7"/>
        <v>0</v>
      </c>
      <c r="BI155" s="147">
        <f t="shared" si="8"/>
        <v>0</v>
      </c>
      <c r="BJ155" s="16" t="s">
        <v>85</v>
      </c>
      <c r="BK155" s="147">
        <f t="shared" si="9"/>
        <v>0</v>
      </c>
      <c r="BL155" s="16" t="s">
        <v>85</v>
      </c>
      <c r="BM155" s="146" t="s">
        <v>1258</v>
      </c>
    </row>
    <row r="156" spans="2:65" s="1" customFormat="1" ht="14.4" customHeight="1">
      <c r="B156" s="31"/>
      <c r="C156" s="135" t="s">
        <v>250</v>
      </c>
      <c r="D156" s="135" t="s">
        <v>154</v>
      </c>
      <c r="E156" s="136" t="s">
        <v>1259</v>
      </c>
      <c r="F156" s="137" t="s">
        <v>1260</v>
      </c>
      <c r="G156" s="138" t="s">
        <v>196</v>
      </c>
      <c r="H156" s="139">
        <v>250</v>
      </c>
      <c r="I156" s="140"/>
      <c r="J156" s="141">
        <f t="shared" si="0"/>
        <v>0</v>
      </c>
      <c r="K156" s="137" t="s">
        <v>1</v>
      </c>
      <c r="L156" s="31"/>
      <c r="M156" s="142" t="s">
        <v>1</v>
      </c>
      <c r="N156" s="143" t="s">
        <v>43</v>
      </c>
      <c r="P156" s="144">
        <f t="shared" si="1"/>
        <v>0</v>
      </c>
      <c r="Q156" s="144">
        <v>0</v>
      </c>
      <c r="R156" s="144">
        <f t="shared" si="2"/>
        <v>0</v>
      </c>
      <c r="S156" s="144">
        <v>0</v>
      </c>
      <c r="T156" s="145">
        <f t="shared" si="3"/>
        <v>0</v>
      </c>
      <c r="AR156" s="146" t="s">
        <v>85</v>
      </c>
      <c r="AT156" s="146" t="s">
        <v>154</v>
      </c>
      <c r="AU156" s="146" t="s">
        <v>87</v>
      </c>
      <c r="AY156" s="16" t="s">
        <v>151</v>
      </c>
      <c r="BE156" s="147">
        <f t="shared" si="4"/>
        <v>0</v>
      </c>
      <c r="BF156" s="147">
        <f t="shared" si="5"/>
        <v>0</v>
      </c>
      <c r="BG156" s="147">
        <f t="shared" si="6"/>
        <v>0</v>
      </c>
      <c r="BH156" s="147">
        <f t="shared" si="7"/>
        <v>0</v>
      </c>
      <c r="BI156" s="147">
        <f t="shared" si="8"/>
        <v>0</v>
      </c>
      <c r="BJ156" s="16" t="s">
        <v>85</v>
      </c>
      <c r="BK156" s="147">
        <f t="shared" si="9"/>
        <v>0</v>
      </c>
      <c r="BL156" s="16" t="s">
        <v>85</v>
      </c>
      <c r="BM156" s="146" t="s">
        <v>1261</v>
      </c>
    </row>
    <row r="157" spans="2:65" s="1" customFormat="1" ht="14.4" customHeight="1">
      <c r="B157" s="31"/>
      <c r="C157" s="135" t="s">
        <v>7</v>
      </c>
      <c r="D157" s="135" t="s">
        <v>154</v>
      </c>
      <c r="E157" s="136" t="s">
        <v>1262</v>
      </c>
      <c r="F157" s="137" t="s">
        <v>1263</v>
      </c>
      <c r="G157" s="138" t="s">
        <v>196</v>
      </c>
      <c r="H157" s="139">
        <v>75</v>
      </c>
      <c r="I157" s="140"/>
      <c r="J157" s="141">
        <f t="shared" si="0"/>
        <v>0</v>
      </c>
      <c r="K157" s="137" t="s">
        <v>1</v>
      </c>
      <c r="L157" s="31"/>
      <c r="M157" s="142" t="s">
        <v>1</v>
      </c>
      <c r="N157" s="143" t="s">
        <v>43</v>
      </c>
      <c r="P157" s="144">
        <f t="shared" si="1"/>
        <v>0</v>
      </c>
      <c r="Q157" s="144">
        <v>0</v>
      </c>
      <c r="R157" s="144">
        <f t="shared" si="2"/>
        <v>0</v>
      </c>
      <c r="S157" s="144">
        <v>0</v>
      </c>
      <c r="T157" s="145">
        <f t="shared" si="3"/>
        <v>0</v>
      </c>
      <c r="AR157" s="146" t="s">
        <v>85</v>
      </c>
      <c r="AT157" s="146" t="s">
        <v>154</v>
      </c>
      <c r="AU157" s="146" t="s">
        <v>87</v>
      </c>
      <c r="AY157" s="16" t="s">
        <v>151</v>
      </c>
      <c r="BE157" s="147">
        <f t="shared" si="4"/>
        <v>0</v>
      </c>
      <c r="BF157" s="147">
        <f t="shared" si="5"/>
        <v>0</v>
      </c>
      <c r="BG157" s="147">
        <f t="shared" si="6"/>
        <v>0</v>
      </c>
      <c r="BH157" s="147">
        <f t="shared" si="7"/>
        <v>0</v>
      </c>
      <c r="BI157" s="147">
        <f t="shared" si="8"/>
        <v>0</v>
      </c>
      <c r="BJ157" s="16" t="s">
        <v>85</v>
      </c>
      <c r="BK157" s="147">
        <f t="shared" si="9"/>
        <v>0</v>
      </c>
      <c r="BL157" s="16" t="s">
        <v>85</v>
      </c>
      <c r="BM157" s="146" t="s">
        <v>1264</v>
      </c>
    </row>
    <row r="158" spans="2:65" s="1" customFormat="1" ht="14.4" customHeight="1">
      <c r="B158" s="31"/>
      <c r="C158" s="135" t="s">
        <v>256</v>
      </c>
      <c r="D158" s="135" t="s">
        <v>154</v>
      </c>
      <c r="E158" s="136" t="s">
        <v>1265</v>
      </c>
      <c r="F158" s="137" t="s">
        <v>1266</v>
      </c>
      <c r="G158" s="138" t="s">
        <v>196</v>
      </c>
      <c r="H158" s="139">
        <v>75</v>
      </c>
      <c r="I158" s="140"/>
      <c r="J158" s="141">
        <f t="shared" si="0"/>
        <v>0</v>
      </c>
      <c r="K158" s="137" t="s">
        <v>1</v>
      </c>
      <c r="L158" s="31"/>
      <c r="M158" s="142" t="s">
        <v>1</v>
      </c>
      <c r="N158" s="143" t="s">
        <v>43</v>
      </c>
      <c r="P158" s="144">
        <f t="shared" si="1"/>
        <v>0</v>
      </c>
      <c r="Q158" s="144">
        <v>0</v>
      </c>
      <c r="R158" s="144">
        <f t="shared" si="2"/>
        <v>0</v>
      </c>
      <c r="S158" s="144">
        <v>0</v>
      </c>
      <c r="T158" s="145">
        <f t="shared" si="3"/>
        <v>0</v>
      </c>
      <c r="AR158" s="146" t="s">
        <v>85</v>
      </c>
      <c r="AT158" s="146" t="s">
        <v>154</v>
      </c>
      <c r="AU158" s="146" t="s">
        <v>87</v>
      </c>
      <c r="AY158" s="16" t="s">
        <v>151</v>
      </c>
      <c r="BE158" s="147">
        <f t="shared" si="4"/>
        <v>0</v>
      </c>
      <c r="BF158" s="147">
        <f t="shared" si="5"/>
        <v>0</v>
      </c>
      <c r="BG158" s="147">
        <f t="shared" si="6"/>
        <v>0</v>
      </c>
      <c r="BH158" s="147">
        <f t="shared" si="7"/>
        <v>0</v>
      </c>
      <c r="BI158" s="147">
        <f t="shared" si="8"/>
        <v>0</v>
      </c>
      <c r="BJ158" s="16" t="s">
        <v>85</v>
      </c>
      <c r="BK158" s="147">
        <f t="shared" si="9"/>
        <v>0</v>
      </c>
      <c r="BL158" s="16" t="s">
        <v>85</v>
      </c>
      <c r="BM158" s="146" t="s">
        <v>1267</v>
      </c>
    </row>
    <row r="159" spans="2:65" s="1" customFormat="1" ht="14.4" customHeight="1">
      <c r="B159" s="31"/>
      <c r="C159" s="135" t="s">
        <v>260</v>
      </c>
      <c r="D159" s="135" t="s">
        <v>154</v>
      </c>
      <c r="E159" s="136" t="s">
        <v>1268</v>
      </c>
      <c r="F159" s="137" t="s">
        <v>1269</v>
      </c>
      <c r="G159" s="138" t="s">
        <v>196</v>
      </c>
      <c r="H159" s="139">
        <v>60</v>
      </c>
      <c r="I159" s="140"/>
      <c r="J159" s="141">
        <f t="shared" si="0"/>
        <v>0</v>
      </c>
      <c r="K159" s="137" t="s">
        <v>1</v>
      </c>
      <c r="L159" s="31"/>
      <c r="M159" s="142" t="s">
        <v>1</v>
      </c>
      <c r="N159" s="143" t="s">
        <v>43</v>
      </c>
      <c r="P159" s="144">
        <f t="shared" si="1"/>
        <v>0</v>
      </c>
      <c r="Q159" s="144">
        <v>0</v>
      </c>
      <c r="R159" s="144">
        <f t="shared" si="2"/>
        <v>0</v>
      </c>
      <c r="S159" s="144">
        <v>0</v>
      </c>
      <c r="T159" s="145">
        <f t="shared" si="3"/>
        <v>0</v>
      </c>
      <c r="AR159" s="146" t="s">
        <v>85</v>
      </c>
      <c r="AT159" s="146" t="s">
        <v>154</v>
      </c>
      <c r="AU159" s="146" t="s">
        <v>87</v>
      </c>
      <c r="AY159" s="16" t="s">
        <v>151</v>
      </c>
      <c r="BE159" s="147">
        <f t="shared" si="4"/>
        <v>0</v>
      </c>
      <c r="BF159" s="147">
        <f t="shared" si="5"/>
        <v>0</v>
      </c>
      <c r="BG159" s="147">
        <f t="shared" si="6"/>
        <v>0</v>
      </c>
      <c r="BH159" s="147">
        <f t="shared" si="7"/>
        <v>0</v>
      </c>
      <c r="BI159" s="147">
        <f t="shared" si="8"/>
        <v>0</v>
      </c>
      <c r="BJ159" s="16" t="s">
        <v>85</v>
      </c>
      <c r="BK159" s="147">
        <f t="shared" si="9"/>
        <v>0</v>
      </c>
      <c r="BL159" s="16" t="s">
        <v>85</v>
      </c>
      <c r="BM159" s="146" t="s">
        <v>1270</v>
      </c>
    </row>
    <row r="160" spans="2:65" s="1" customFormat="1" ht="14.4" customHeight="1">
      <c r="B160" s="31"/>
      <c r="C160" s="135" t="s">
        <v>264</v>
      </c>
      <c r="D160" s="135" t="s">
        <v>154</v>
      </c>
      <c r="E160" s="136" t="s">
        <v>1271</v>
      </c>
      <c r="F160" s="137" t="s">
        <v>1272</v>
      </c>
      <c r="G160" s="138" t="s">
        <v>196</v>
      </c>
      <c r="H160" s="139">
        <v>100</v>
      </c>
      <c r="I160" s="140"/>
      <c r="J160" s="141">
        <f t="shared" si="0"/>
        <v>0</v>
      </c>
      <c r="K160" s="137" t="s">
        <v>1</v>
      </c>
      <c r="L160" s="31"/>
      <c r="M160" s="142" t="s">
        <v>1</v>
      </c>
      <c r="N160" s="143" t="s">
        <v>43</v>
      </c>
      <c r="P160" s="144">
        <f t="shared" si="1"/>
        <v>0</v>
      </c>
      <c r="Q160" s="144">
        <v>0</v>
      </c>
      <c r="R160" s="144">
        <f t="shared" si="2"/>
        <v>0</v>
      </c>
      <c r="S160" s="144">
        <v>0</v>
      </c>
      <c r="T160" s="145">
        <f t="shared" si="3"/>
        <v>0</v>
      </c>
      <c r="AR160" s="146" t="s">
        <v>85</v>
      </c>
      <c r="AT160" s="146" t="s">
        <v>154</v>
      </c>
      <c r="AU160" s="146" t="s">
        <v>87</v>
      </c>
      <c r="AY160" s="16" t="s">
        <v>151</v>
      </c>
      <c r="BE160" s="147">
        <f t="shared" si="4"/>
        <v>0</v>
      </c>
      <c r="BF160" s="147">
        <f t="shared" si="5"/>
        <v>0</v>
      </c>
      <c r="BG160" s="147">
        <f t="shared" si="6"/>
        <v>0</v>
      </c>
      <c r="BH160" s="147">
        <f t="shared" si="7"/>
        <v>0</v>
      </c>
      <c r="BI160" s="147">
        <f t="shared" si="8"/>
        <v>0</v>
      </c>
      <c r="BJ160" s="16" t="s">
        <v>85</v>
      </c>
      <c r="BK160" s="147">
        <f t="shared" si="9"/>
        <v>0</v>
      </c>
      <c r="BL160" s="16" t="s">
        <v>85</v>
      </c>
      <c r="BM160" s="146" t="s">
        <v>1273</v>
      </c>
    </row>
    <row r="161" spans="2:65" s="1" customFormat="1" ht="14.4" customHeight="1">
      <c r="B161" s="31"/>
      <c r="C161" s="135" t="s">
        <v>268</v>
      </c>
      <c r="D161" s="135" t="s">
        <v>154</v>
      </c>
      <c r="E161" s="136" t="s">
        <v>1274</v>
      </c>
      <c r="F161" s="137" t="s">
        <v>1275</v>
      </c>
      <c r="G161" s="138" t="s">
        <v>196</v>
      </c>
      <c r="H161" s="139">
        <v>220</v>
      </c>
      <c r="I161" s="140"/>
      <c r="J161" s="141">
        <f t="shared" si="0"/>
        <v>0</v>
      </c>
      <c r="K161" s="137" t="s">
        <v>1</v>
      </c>
      <c r="L161" s="31"/>
      <c r="M161" s="142" t="s">
        <v>1</v>
      </c>
      <c r="N161" s="143" t="s">
        <v>43</v>
      </c>
      <c r="P161" s="144">
        <f t="shared" si="1"/>
        <v>0</v>
      </c>
      <c r="Q161" s="144">
        <v>0</v>
      </c>
      <c r="R161" s="144">
        <f t="shared" si="2"/>
        <v>0</v>
      </c>
      <c r="S161" s="144">
        <v>0</v>
      </c>
      <c r="T161" s="145">
        <f t="shared" si="3"/>
        <v>0</v>
      </c>
      <c r="AR161" s="146" t="s">
        <v>85</v>
      </c>
      <c r="AT161" s="146" t="s">
        <v>154</v>
      </c>
      <c r="AU161" s="146" t="s">
        <v>87</v>
      </c>
      <c r="AY161" s="16" t="s">
        <v>151</v>
      </c>
      <c r="BE161" s="147">
        <f t="shared" si="4"/>
        <v>0</v>
      </c>
      <c r="BF161" s="147">
        <f t="shared" si="5"/>
        <v>0</v>
      </c>
      <c r="BG161" s="147">
        <f t="shared" si="6"/>
        <v>0</v>
      </c>
      <c r="BH161" s="147">
        <f t="shared" si="7"/>
        <v>0</v>
      </c>
      <c r="BI161" s="147">
        <f t="shared" si="8"/>
        <v>0</v>
      </c>
      <c r="BJ161" s="16" t="s">
        <v>85</v>
      </c>
      <c r="BK161" s="147">
        <f t="shared" si="9"/>
        <v>0</v>
      </c>
      <c r="BL161" s="16" t="s">
        <v>85</v>
      </c>
      <c r="BM161" s="146" t="s">
        <v>1276</v>
      </c>
    </row>
    <row r="162" spans="2:65" s="1" customFormat="1" ht="14.4" customHeight="1">
      <c r="B162" s="31"/>
      <c r="C162" s="135" t="s">
        <v>271</v>
      </c>
      <c r="D162" s="135" t="s">
        <v>154</v>
      </c>
      <c r="E162" s="136" t="s">
        <v>1277</v>
      </c>
      <c r="F162" s="137" t="s">
        <v>1278</v>
      </c>
      <c r="G162" s="138" t="s">
        <v>165</v>
      </c>
      <c r="H162" s="139">
        <v>1</v>
      </c>
      <c r="I162" s="140"/>
      <c r="J162" s="141">
        <f t="shared" si="0"/>
        <v>0</v>
      </c>
      <c r="K162" s="137" t="s">
        <v>1</v>
      </c>
      <c r="L162" s="31"/>
      <c r="M162" s="142" t="s">
        <v>1</v>
      </c>
      <c r="N162" s="143" t="s">
        <v>43</v>
      </c>
      <c r="P162" s="144">
        <f t="shared" si="1"/>
        <v>0</v>
      </c>
      <c r="Q162" s="144">
        <v>0</v>
      </c>
      <c r="R162" s="144">
        <f t="shared" si="2"/>
        <v>0</v>
      </c>
      <c r="S162" s="144">
        <v>0</v>
      </c>
      <c r="T162" s="145">
        <f t="shared" si="3"/>
        <v>0</v>
      </c>
      <c r="AR162" s="146" t="s">
        <v>85</v>
      </c>
      <c r="AT162" s="146" t="s">
        <v>154</v>
      </c>
      <c r="AU162" s="146" t="s">
        <v>87</v>
      </c>
      <c r="AY162" s="16" t="s">
        <v>151</v>
      </c>
      <c r="BE162" s="147">
        <f t="shared" si="4"/>
        <v>0</v>
      </c>
      <c r="BF162" s="147">
        <f t="shared" si="5"/>
        <v>0</v>
      </c>
      <c r="BG162" s="147">
        <f t="shared" si="6"/>
        <v>0</v>
      </c>
      <c r="BH162" s="147">
        <f t="shared" si="7"/>
        <v>0</v>
      </c>
      <c r="BI162" s="147">
        <f t="shared" si="8"/>
        <v>0</v>
      </c>
      <c r="BJ162" s="16" t="s">
        <v>85</v>
      </c>
      <c r="BK162" s="147">
        <f t="shared" si="9"/>
        <v>0</v>
      </c>
      <c r="BL162" s="16" t="s">
        <v>85</v>
      </c>
      <c r="BM162" s="146" t="s">
        <v>1279</v>
      </c>
    </row>
    <row r="163" spans="2:47" s="1" customFormat="1" ht="28.8">
      <c r="B163" s="31"/>
      <c r="D163" s="149" t="s">
        <v>225</v>
      </c>
      <c r="F163" s="156" t="s">
        <v>1280</v>
      </c>
      <c r="I163" s="157"/>
      <c r="L163" s="31"/>
      <c r="M163" s="158"/>
      <c r="T163" s="55"/>
      <c r="AT163" s="16" t="s">
        <v>225</v>
      </c>
      <c r="AU163" s="16" t="s">
        <v>87</v>
      </c>
    </row>
    <row r="164" spans="2:65" s="1" customFormat="1" ht="19.8" customHeight="1">
      <c r="B164" s="31"/>
      <c r="C164" s="135" t="s">
        <v>274</v>
      </c>
      <c r="D164" s="135" t="s">
        <v>154</v>
      </c>
      <c r="E164" s="136" t="s">
        <v>1281</v>
      </c>
      <c r="F164" s="137" t="s">
        <v>1282</v>
      </c>
      <c r="G164" s="138" t="s">
        <v>214</v>
      </c>
      <c r="H164" s="139">
        <v>1</v>
      </c>
      <c r="I164" s="140"/>
      <c r="J164" s="141">
        <f>ROUND(I164*H164,2)</f>
        <v>0</v>
      </c>
      <c r="K164" s="137" t="s">
        <v>1</v>
      </c>
      <c r="L164" s="31"/>
      <c r="M164" s="142" t="s">
        <v>1</v>
      </c>
      <c r="N164" s="143" t="s">
        <v>43</v>
      </c>
      <c r="P164" s="144">
        <f>O164*H164</f>
        <v>0</v>
      </c>
      <c r="Q164" s="144">
        <v>0</v>
      </c>
      <c r="R164" s="144">
        <f>Q164*H164</f>
        <v>0</v>
      </c>
      <c r="S164" s="144">
        <v>0</v>
      </c>
      <c r="T164" s="145">
        <f>S164*H164</f>
        <v>0</v>
      </c>
      <c r="AR164" s="146" t="s">
        <v>85</v>
      </c>
      <c r="AT164" s="146" t="s">
        <v>154</v>
      </c>
      <c r="AU164" s="146" t="s">
        <v>87</v>
      </c>
      <c r="AY164" s="16" t="s">
        <v>151</v>
      </c>
      <c r="BE164" s="147">
        <f>IF(N164="základní",J164,0)</f>
        <v>0</v>
      </c>
      <c r="BF164" s="147">
        <f>IF(N164="snížená",J164,0)</f>
        <v>0</v>
      </c>
      <c r="BG164" s="147">
        <f>IF(N164="zákl. přenesená",J164,0)</f>
        <v>0</v>
      </c>
      <c r="BH164" s="147">
        <f>IF(N164="sníž. přenesená",J164,0)</f>
        <v>0</v>
      </c>
      <c r="BI164" s="147">
        <f>IF(N164="nulová",J164,0)</f>
        <v>0</v>
      </c>
      <c r="BJ164" s="16" t="s">
        <v>85</v>
      </c>
      <c r="BK164" s="147">
        <f>ROUND(I164*H164,2)</f>
        <v>0</v>
      </c>
      <c r="BL164" s="16" t="s">
        <v>85</v>
      </c>
      <c r="BM164" s="146" t="s">
        <v>1283</v>
      </c>
    </row>
    <row r="165" spans="2:47" s="1" customFormat="1" ht="28.8">
      <c r="B165" s="31"/>
      <c r="D165" s="149" t="s">
        <v>225</v>
      </c>
      <c r="F165" s="156" t="s">
        <v>1284</v>
      </c>
      <c r="I165" s="157"/>
      <c r="L165" s="31"/>
      <c r="M165" s="158"/>
      <c r="T165" s="55"/>
      <c r="AT165" s="16" t="s">
        <v>225</v>
      </c>
      <c r="AU165" s="16" t="s">
        <v>87</v>
      </c>
    </row>
    <row r="166" spans="2:65" s="1" customFormat="1" ht="19.8" customHeight="1">
      <c r="B166" s="31"/>
      <c r="C166" s="135" t="s">
        <v>277</v>
      </c>
      <c r="D166" s="135" t="s">
        <v>154</v>
      </c>
      <c r="E166" s="136" t="s">
        <v>1285</v>
      </c>
      <c r="F166" s="137" t="s">
        <v>1286</v>
      </c>
      <c r="G166" s="138" t="s">
        <v>214</v>
      </c>
      <c r="H166" s="139">
        <v>1</v>
      </c>
      <c r="I166" s="140"/>
      <c r="J166" s="141">
        <f>ROUND(I166*H166,2)</f>
        <v>0</v>
      </c>
      <c r="K166" s="137" t="s">
        <v>1</v>
      </c>
      <c r="L166" s="31"/>
      <c r="M166" s="142" t="s">
        <v>1</v>
      </c>
      <c r="N166" s="143" t="s">
        <v>43</v>
      </c>
      <c r="P166" s="144">
        <f>O166*H166</f>
        <v>0</v>
      </c>
      <c r="Q166" s="144">
        <v>0</v>
      </c>
      <c r="R166" s="144">
        <f>Q166*H166</f>
        <v>0</v>
      </c>
      <c r="S166" s="144">
        <v>0</v>
      </c>
      <c r="T166" s="145">
        <f>S166*H166</f>
        <v>0</v>
      </c>
      <c r="AR166" s="146" t="s">
        <v>85</v>
      </c>
      <c r="AT166" s="146" t="s">
        <v>154</v>
      </c>
      <c r="AU166" s="146" t="s">
        <v>87</v>
      </c>
      <c r="AY166" s="16" t="s">
        <v>151</v>
      </c>
      <c r="BE166" s="147">
        <f>IF(N166="základní",J166,0)</f>
        <v>0</v>
      </c>
      <c r="BF166" s="147">
        <f>IF(N166="snížená",J166,0)</f>
        <v>0</v>
      </c>
      <c r="BG166" s="147">
        <f>IF(N166="zákl. přenesená",J166,0)</f>
        <v>0</v>
      </c>
      <c r="BH166" s="147">
        <f>IF(N166="sníž. přenesená",J166,0)</f>
        <v>0</v>
      </c>
      <c r="BI166" s="147">
        <f>IF(N166="nulová",J166,0)</f>
        <v>0</v>
      </c>
      <c r="BJ166" s="16" t="s">
        <v>85</v>
      </c>
      <c r="BK166" s="147">
        <f>ROUND(I166*H166,2)</f>
        <v>0</v>
      </c>
      <c r="BL166" s="16" t="s">
        <v>85</v>
      </c>
      <c r="BM166" s="146" t="s">
        <v>1287</v>
      </c>
    </row>
    <row r="167" spans="2:47" s="1" customFormat="1" ht="28.8">
      <c r="B167" s="31"/>
      <c r="D167" s="149" t="s">
        <v>225</v>
      </c>
      <c r="F167" s="156" t="s">
        <v>1288</v>
      </c>
      <c r="I167" s="157"/>
      <c r="L167" s="31"/>
      <c r="M167" s="158"/>
      <c r="T167" s="55"/>
      <c r="AT167" s="16" t="s">
        <v>225</v>
      </c>
      <c r="AU167" s="16" t="s">
        <v>87</v>
      </c>
    </row>
    <row r="168" spans="2:65" s="1" customFormat="1" ht="14.4" customHeight="1">
      <c r="B168" s="31"/>
      <c r="C168" s="135" t="s">
        <v>281</v>
      </c>
      <c r="D168" s="135" t="s">
        <v>154</v>
      </c>
      <c r="E168" s="136" t="s">
        <v>1289</v>
      </c>
      <c r="F168" s="137" t="s">
        <v>1290</v>
      </c>
      <c r="G168" s="138" t="s">
        <v>196</v>
      </c>
      <c r="H168" s="139">
        <v>10</v>
      </c>
      <c r="I168" s="140"/>
      <c r="J168" s="141">
        <f>ROUND(I168*H168,2)</f>
        <v>0</v>
      </c>
      <c r="K168" s="137" t="s">
        <v>1</v>
      </c>
      <c r="L168" s="31"/>
      <c r="M168" s="142" t="s">
        <v>1</v>
      </c>
      <c r="N168" s="143" t="s">
        <v>43</v>
      </c>
      <c r="P168" s="144">
        <f>O168*H168</f>
        <v>0</v>
      </c>
      <c r="Q168" s="144">
        <v>0</v>
      </c>
      <c r="R168" s="144">
        <f>Q168*H168</f>
        <v>0</v>
      </c>
      <c r="S168" s="144">
        <v>0</v>
      </c>
      <c r="T168" s="145">
        <f>S168*H168</f>
        <v>0</v>
      </c>
      <c r="AR168" s="146" t="s">
        <v>85</v>
      </c>
      <c r="AT168" s="146" t="s">
        <v>154</v>
      </c>
      <c r="AU168" s="146" t="s">
        <v>87</v>
      </c>
      <c r="AY168" s="16" t="s">
        <v>151</v>
      </c>
      <c r="BE168" s="147">
        <f>IF(N168="základní",J168,0)</f>
        <v>0</v>
      </c>
      <c r="BF168" s="147">
        <f>IF(N168="snížená",J168,0)</f>
        <v>0</v>
      </c>
      <c r="BG168" s="147">
        <f>IF(N168="zákl. přenesená",J168,0)</f>
        <v>0</v>
      </c>
      <c r="BH168" s="147">
        <f>IF(N168="sníž. přenesená",J168,0)</f>
        <v>0</v>
      </c>
      <c r="BI168" s="147">
        <f>IF(N168="nulová",J168,0)</f>
        <v>0</v>
      </c>
      <c r="BJ168" s="16" t="s">
        <v>85</v>
      </c>
      <c r="BK168" s="147">
        <f>ROUND(I168*H168,2)</f>
        <v>0</v>
      </c>
      <c r="BL168" s="16" t="s">
        <v>85</v>
      </c>
      <c r="BM168" s="146" t="s">
        <v>1291</v>
      </c>
    </row>
    <row r="169" spans="2:47" s="1" customFormat="1" ht="19.2">
      <c r="B169" s="31"/>
      <c r="D169" s="149" t="s">
        <v>225</v>
      </c>
      <c r="F169" s="156" t="s">
        <v>1292</v>
      </c>
      <c r="I169" s="157"/>
      <c r="L169" s="31"/>
      <c r="M169" s="158"/>
      <c r="T169" s="55"/>
      <c r="AT169" s="16" t="s">
        <v>225</v>
      </c>
      <c r="AU169" s="16" t="s">
        <v>87</v>
      </c>
    </row>
    <row r="170" spans="2:65" s="1" customFormat="1" ht="14.4" customHeight="1">
      <c r="B170" s="31"/>
      <c r="C170" s="135" t="s">
        <v>285</v>
      </c>
      <c r="D170" s="135" t="s">
        <v>154</v>
      </c>
      <c r="E170" s="136" t="s">
        <v>1293</v>
      </c>
      <c r="F170" s="137" t="s">
        <v>1294</v>
      </c>
      <c r="G170" s="138" t="s">
        <v>196</v>
      </c>
      <c r="H170" s="139">
        <v>250</v>
      </c>
      <c r="I170" s="140"/>
      <c r="J170" s="141">
        <f>ROUND(I170*H170,2)</f>
        <v>0</v>
      </c>
      <c r="K170" s="137" t="s">
        <v>1</v>
      </c>
      <c r="L170" s="31"/>
      <c r="M170" s="142" t="s">
        <v>1</v>
      </c>
      <c r="N170" s="143" t="s">
        <v>43</v>
      </c>
      <c r="P170" s="144">
        <f>O170*H170</f>
        <v>0</v>
      </c>
      <c r="Q170" s="144">
        <v>0</v>
      </c>
      <c r="R170" s="144">
        <f>Q170*H170</f>
        <v>0</v>
      </c>
      <c r="S170" s="144">
        <v>0</v>
      </c>
      <c r="T170" s="145">
        <f>S170*H170</f>
        <v>0</v>
      </c>
      <c r="AR170" s="146" t="s">
        <v>85</v>
      </c>
      <c r="AT170" s="146" t="s">
        <v>154</v>
      </c>
      <c r="AU170" s="146" t="s">
        <v>87</v>
      </c>
      <c r="AY170" s="16" t="s">
        <v>151</v>
      </c>
      <c r="BE170" s="147">
        <f>IF(N170="základní",J170,0)</f>
        <v>0</v>
      </c>
      <c r="BF170" s="147">
        <f>IF(N170="snížená",J170,0)</f>
        <v>0</v>
      </c>
      <c r="BG170" s="147">
        <f>IF(N170="zákl. přenesená",J170,0)</f>
        <v>0</v>
      </c>
      <c r="BH170" s="147">
        <f>IF(N170="sníž. přenesená",J170,0)</f>
        <v>0</v>
      </c>
      <c r="BI170" s="147">
        <f>IF(N170="nulová",J170,0)</f>
        <v>0</v>
      </c>
      <c r="BJ170" s="16" t="s">
        <v>85</v>
      </c>
      <c r="BK170" s="147">
        <f>ROUND(I170*H170,2)</f>
        <v>0</v>
      </c>
      <c r="BL170" s="16" t="s">
        <v>85</v>
      </c>
      <c r="BM170" s="146" t="s">
        <v>1295</v>
      </c>
    </row>
    <row r="171" spans="2:47" s="1" customFormat="1" ht="38.4">
      <c r="B171" s="31"/>
      <c r="D171" s="149" t="s">
        <v>225</v>
      </c>
      <c r="F171" s="156" t="s">
        <v>1296</v>
      </c>
      <c r="I171" s="157"/>
      <c r="L171" s="31"/>
      <c r="M171" s="158"/>
      <c r="T171" s="55"/>
      <c r="AT171" s="16" t="s">
        <v>225</v>
      </c>
      <c r="AU171" s="16" t="s">
        <v>87</v>
      </c>
    </row>
    <row r="172" spans="2:65" s="1" customFormat="1" ht="22.2" customHeight="1">
      <c r="B172" s="31"/>
      <c r="C172" s="135" t="s">
        <v>437</v>
      </c>
      <c r="D172" s="135" t="s">
        <v>154</v>
      </c>
      <c r="E172" s="136" t="s">
        <v>1297</v>
      </c>
      <c r="F172" s="137" t="s">
        <v>1298</v>
      </c>
      <c r="G172" s="138" t="s">
        <v>196</v>
      </c>
      <c r="H172" s="139">
        <v>20</v>
      </c>
      <c r="I172" s="140"/>
      <c r="J172" s="141">
        <f>ROUND(I172*H172,2)</f>
        <v>0</v>
      </c>
      <c r="K172" s="137" t="s">
        <v>1</v>
      </c>
      <c r="L172" s="31"/>
      <c r="M172" s="142" t="s">
        <v>1</v>
      </c>
      <c r="N172" s="143" t="s">
        <v>43</v>
      </c>
      <c r="P172" s="144">
        <f>O172*H172</f>
        <v>0</v>
      </c>
      <c r="Q172" s="144">
        <v>0</v>
      </c>
      <c r="R172" s="144">
        <f>Q172*H172</f>
        <v>0</v>
      </c>
      <c r="S172" s="144">
        <v>0</v>
      </c>
      <c r="T172" s="145">
        <f>S172*H172</f>
        <v>0</v>
      </c>
      <c r="AR172" s="146" t="s">
        <v>85</v>
      </c>
      <c r="AT172" s="146" t="s">
        <v>154</v>
      </c>
      <c r="AU172" s="146" t="s">
        <v>87</v>
      </c>
      <c r="AY172" s="16" t="s">
        <v>151</v>
      </c>
      <c r="BE172" s="147">
        <f>IF(N172="základní",J172,0)</f>
        <v>0</v>
      </c>
      <c r="BF172" s="147">
        <f>IF(N172="snížená",J172,0)</f>
        <v>0</v>
      </c>
      <c r="BG172" s="147">
        <f>IF(N172="zákl. přenesená",J172,0)</f>
        <v>0</v>
      </c>
      <c r="BH172" s="147">
        <f>IF(N172="sníž. přenesená",J172,0)</f>
        <v>0</v>
      </c>
      <c r="BI172" s="147">
        <f>IF(N172="nulová",J172,0)</f>
        <v>0</v>
      </c>
      <c r="BJ172" s="16" t="s">
        <v>85</v>
      </c>
      <c r="BK172" s="147">
        <f>ROUND(I172*H172,2)</f>
        <v>0</v>
      </c>
      <c r="BL172" s="16" t="s">
        <v>85</v>
      </c>
      <c r="BM172" s="146" t="s">
        <v>1299</v>
      </c>
    </row>
    <row r="173" spans="2:47" s="1" customFormat="1" ht="38.4">
      <c r="B173" s="31"/>
      <c r="D173" s="149" t="s">
        <v>225</v>
      </c>
      <c r="F173" s="156" t="s">
        <v>1300</v>
      </c>
      <c r="I173" s="157"/>
      <c r="L173" s="31"/>
      <c r="M173" s="158"/>
      <c r="T173" s="55"/>
      <c r="AT173" s="16" t="s">
        <v>225</v>
      </c>
      <c r="AU173" s="16" t="s">
        <v>87</v>
      </c>
    </row>
    <row r="174" spans="2:65" s="1" customFormat="1" ht="14.4" customHeight="1">
      <c r="B174" s="31"/>
      <c r="C174" s="135" t="s">
        <v>440</v>
      </c>
      <c r="D174" s="135" t="s">
        <v>154</v>
      </c>
      <c r="E174" s="136" t="s">
        <v>1301</v>
      </c>
      <c r="F174" s="137" t="s">
        <v>1302</v>
      </c>
      <c r="G174" s="138" t="s">
        <v>214</v>
      </c>
      <c r="H174" s="139">
        <v>65</v>
      </c>
      <c r="I174" s="140"/>
      <c r="J174" s="141">
        <f>ROUND(I174*H174,2)</f>
        <v>0</v>
      </c>
      <c r="K174" s="137" t="s">
        <v>1</v>
      </c>
      <c r="L174" s="31"/>
      <c r="M174" s="142" t="s">
        <v>1</v>
      </c>
      <c r="N174" s="143" t="s">
        <v>43</v>
      </c>
      <c r="P174" s="144">
        <f>O174*H174</f>
        <v>0</v>
      </c>
      <c r="Q174" s="144">
        <v>0</v>
      </c>
      <c r="R174" s="144">
        <f>Q174*H174</f>
        <v>0</v>
      </c>
      <c r="S174" s="144">
        <v>0</v>
      </c>
      <c r="T174" s="145">
        <f>S174*H174</f>
        <v>0</v>
      </c>
      <c r="AR174" s="146" t="s">
        <v>85</v>
      </c>
      <c r="AT174" s="146" t="s">
        <v>154</v>
      </c>
      <c r="AU174" s="146" t="s">
        <v>87</v>
      </c>
      <c r="AY174" s="16" t="s">
        <v>151</v>
      </c>
      <c r="BE174" s="147">
        <f>IF(N174="základní",J174,0)</f>
        <v>0</v>
      </c>
      <c r="BF174" s="147">
        <f>IF(N174="snížená",J174,0)</f>
        <v>0</v>
      </c>
      <c r="BG174" s="147">
        <f>IF(N174="zákl. přenesená",J174,0)</f>
        <v>0</v>
      </c>
      <c r="BH174" s="147">
        <f>IF(N174="sníž. přenesená",J174,0)</f>
        <v>0</v>
      </c>
      <c r="BI174" s="147">
        <f>IF(N174="nulová",J174,0)</f>
        <v>0</v>
      </c>
      <c r="BJ174" s="16" t="s">
        <v>85</v>
      </c>
      <c r="BK174" s="147">
        <f>ROUND(I174*H174,2)</f>
        <v>0</v>
      </c>
      <c r="BL174" s="16" t="s">
        <v>85</v>
      </c>
      <c r="BM174" s="146" t="s">
        <v>1303</v>
      </c>
    </row>
    <row r="175" spans="2:65" s="1" customFormat="1" ht="14.4" customHeight="1">
      <c r="B175" s="31"/>
      <c r="C175" s="135" t="s">
        <v>442</v>
      </c>
      <c r="D175" s="135" t="s">
        <v>154</v>
      </c>
      <c r="E175" s="136" t="s">
        <v>1304</v>
      </c>
      <c r="F175" s="137" t="s">
        <v>1305</v>
      </c>
      <c r="G175" s="138" t="s">
        <v>214</v>
      </c>
      <c r="H175" s="139">
        <v>7</v>
      </c>
      <c r="I175" s="140"/>
      <c r="J175" s="141">
        <f>ROUND(I175*H175,2)</f>
        <v>0</v>
      </c>
      <c r="K175" s="137" t="s">
        <v>1</v>
      </c>
      <c r="L175" s="31"/>
      <c r="M175" s="142" t="s">
        <v>1</v>
      </c>
      <c r="N175" s="143" t="s">
        <v>43</v>
      </c>
      <c r="P175" s="144">
        <f>O175*H175</f>
        <v>0</v>
      </c>
      <c r="Q175" s="144">
        <v>0</v>
      </c>
      <c r="R175" s="144">
        <f>Q175*H175</f>
        <v>0</v>
      </c>
      <c r="S175" s="144">
        <v>0</v>
      </c>
      <c r="T175" s="145">
        <f>S175*H175</f>
        <v>0</v>
      </c>
      <c r="AR175" s="146" t="s">
        <v>85</v>
      </c>
      <c r="AT175" s="146" t="s">
        <v>154</v>
      </c>
      <c r="AU175" s="146" t="s">
        <v>87</v>
      </c>
      <c r="AY175" s="16" t="s">
        <v>151</v>
      </c>
      <c r="BE175" s="147">
        <f>IF(N175="základní",J175,0)</f>
        <v>0</v>
      </c>
      <c r="BF175" s="147">
        <f>IF(N175="snížená",J175,0)</f>
        <v>0</v>
      </c>
      <c r="BG175" s="147">
        <f>IF(N175="zákl. přenesená",J175,0)</f>
        <v>0</v>
      </c>
      <c r="BH175" s="147">
        <f>IF(N175="sníž. přenesená",J175,0)</f>
        <v>0</v>
      </c>
      <c r="BI175" s="147">
        <f>IF(N175="nulová",J175,0)</f>
        <v>0</v>
      </c>
      <c r="BJ175" s="16" t="s">
        <v>85</v>
      </c>
      <c r="BK175" s="147">
        <f>ROUND(I175*H175,2)</f>
        <v>0</v>
      </c>
      <c r="BL175" s="16" t="s">
        <v>85</v>
      </c>
      <c r="BM175" s="146" t="s">
        <v>1306</v>
      </c>
    </row>
    <row r="176" spans="2:65" s="1" customFormat="1" ht="14.4" customHeight="1">
      <c r="B176" s="31"/>
      <c r="C176" s="135" t="s">
        <v>445</v>
      </c>
      <c r="D176" s="135" t="s">
        <v>154</v>
      </c>
      <c r="E176" s="136" t="s">
        <v>1307</v>
      </c>
      <c r="F176" s="137" t="s">
        <v>1308</v>
      </c>
      <c r="G176" s="138" t="s">
        <v>214</v>
      </c>
      <c r="H176" s="139">
        <v>7</v>
      </c>
      <c r="I176" s="140"/>
      <c r="J176" s="141">
        <f>ROUND(I176*H176,2)</f>
        <v>0</v>
      </c>
      <c r="K176" s="137" t="s">
        <v>1</v>
      </c>
      <c r="L176" s="31"/>
      <c r="M176" s="142" t="s">
        <v>1</v>
      </c>
      <c r="N176" s="143" t="s">
        <v>43</v>
      </c>
      <c r="P176" s="144">
        <f>O176*H176</f>
        <v>0</v>
      </c>
      <c r="Q176" s="144">
        <v>0</v>
      </c>
      <c r="R176" s="144">
        <f>Q176*H176</f>
        <v>0</v>
      </c>
      <c r="S176" s="144">
        <v>0</v>
      </c>
      <c r="T176" s="145">
        <f>S176*H176</f>
        <v>0</v>
      </c>
      <c r="AR176" s="146" t="s">
        <v>85</v>
      </c>
      <c r="AT176" s="146" t="s">
        <v>154</v>
      </c>
      <c r="AU176" s="146" t="s">
        <v>87</v>
      </c>
      <c r="AY176" s="16" t="s">
        <v>151</v>
      </c>
      <c r="BE176" s="147">
        <f>IF(N176="základní",J176,0)</f>
        <v>0</v>
      </c>
      <c r="BF176" s="147">
        <f>IF(N176="snížená",J176,0)</f>
        <v>0</v>
      </c>
      <c r="BG176" s="147">
        <f>IF(N176="zákl. přenesená",J176,0)</f>
        <v>0</v>
      </c>
      <c r="BH176" s="147">
        <f>IF(N176="sníž. přenesená",J176,0)</f>
        <v>0</v>
      </c>
      <c r="BI176" s="147">
        <f>IF(N176="nulová",J176,0)</f>
        <v>0</v>
      </c>
      <c r="BJ176" s="16" t="s">
        <v>85</v>
      </c>
      <c r="BK176" s="147">
        <f>ROUND(I176*H176,2)</f>
        <v>0</v>
      </c>
      <c r="BL176" s="16" t="s">
        <v>85</v>
      </c>
      <c r="BM176" s="146" t="s">
        <v>1309</v>
      </c>
    </row>
    <row r="177" spans="2:65" s="1" customFormat="1" ht="14.4" customHeight="1">
      <c r="B177" s="31"/>
      <c r="C177" s="135" t="s">
        <v>447</v>
      </c>
      <c r="D177" s="135" t="s">
        <v>154</v>
      </c>
      <c r="E177" s="136" t="s">
        <v>1310</v>
      </c>
      <c r="F177" s="137" t="s">
        <v>1311</v>
      </c>
      <c r="G177" s="138" t="s">
        <v>214</v>
      </c>
      <c r="H177" s="139">
        <v>4</v>
      </c>
      <c r="I177" s="140"/>
      <c r="J177" s="141">
        <f>ROUND(I177*H177,2)</f>
        <v>0</v>
      </c>
      <c r="K177" s="137" t="s">
        <v>1</v>
      </c>
      <c r="L177" s="31"/>
      <c r="M177" s="142" t="s">
        <v>1</v>
      </c>
      <c r="N177" s="143" t="s">
        <v>43</v>
      </c>
      <c r="P177" s="144">
        <f>O177*H177</f>
        <v>0</v>
      </c>
      <c r="Q177" s="144">
        <v>0</v>
      </c>
      <c r="R177" s="144">
        <f>Q177*H177</f>
        <v>0</v>
      </c>
      <c r="S177" s="144">
        <v>0</v>
      </c>
      <c r="T177" s="145">
        <f>S177*H177</f>
        <v>0</v>
      </c>
      <c r="AR177" s="146" t="s">
        <v>85</v>
      </c>
      <c r="AT177" s="146" t="s">
        <v>154</v>
      </c>
      <c r="AU177" s="146" t="s">
        <v>87</v>
      </c>
      <c r="AY177" s="16" t="s">
        <v>151</v>
      </c>
      <c r="BE177" s="147">
        <f>IF(N177="základní",J177,0)</f>
        <v>0</v>
      </c>
      <c r="BF177" s="147">
        <f>IF(N177="snížená",J177,0)</f>
        <v>0</v>
      </c>
      <c r="BG177" s="147">
        <f>IF(N177="zákl. přenesená",J177,0)</f>
        <v>0</v>
      </c>
      <c r="BH177" s="147">
        <f>IF(N177="sníž. přenesená",J177,0)</f>
        <v>0</v>
      </c>
      <c r="BI177" s="147">
        <f>IF(N177="nulová",J177,0)</f>
        <v>0</v>
      </c>
      <c r="BJ177" s="16" t="s">
        <v>85</v>
      </c>
      <c r="BK177" s="147">
        <f>ROUND(I177*H177,2)</f>
        <v>0</v>
      </c>
      <c r="BL177" s="16" t="s">
        <v>85</v>
      </c>
      <c r="BM177" s="146" t="s">
        <v>1312</v>
      </c>
    </row>
    <row r="178" spans="2:63" s="11" customFormat="1" ht="22.8" customHeight="1">
      <c r="B178" s="123"/>
      <c r="D178" s="124" t="s">
        <v>77</v>
      </c>
      <c r="E178" s="133" t="s">
        <v>1313</v>
      </c>
      <c r="F178" s="133" t="s">
        <v>1314</v>
      </c>
      <c r="I178" s="126"/>
      <c r="J178" s="134">
        <f>BK178</f>
        <v>0</v>
      </c>
      <c r="L178" s="123"/>
      <c r="M178" s="128"/>
      <c r="P178" s="129">
        <f>SUM(P179:P190)</f>
        <v>0</v>
      </c>
      <c r="R178" s="129">
        <f>SUM(R179:R190)</f>
        <v>0</v>
      </c>
      <c r="T178" s="130">
        <f>SUM(T179:T190)</f>
        <v>0</v>
      </c>
      <c r="AR178" s="124" t="s">
        <v>85</v>
      </c>
      <c r="AT178" s="131" t="s">
        <v>77</v>
      </c>
      <c r="AU178" s="131" t="s">
        <v>85</v>
      </c>
      <c r="AY178" s="124" t="s">
        <v>151</v>
      </c>
      <c r="BK178" s="132">
        <f>SUM(BK179:BK190)</f>
        <v>0</v>
      </c>
    </row>
    <row r="179" spans="2:65" s="1" customFormat="1" ht="14.4" customHeight="1">
      <c r="B179" s="31"/>
      <c r="C179" s="135" t="s">
        <v>450</v>
      </c>
      <c r="D179" s="135" t="s">
        <v>154</v>
      </c>
      <c r="E179" s="136" t="s">
        <v>1315</v>
      </c>
      <c r="F179" s="137" t="s">
        <v>1316</v>
      </c>
      <c r="G179" s="138" t="s">
        <v>165</v>
      </c>
      <c r="H179" s="139">
        <v>1</v>
      </c>
      <c r="I179" s="140"/>
      <c r="J179" s="141">
        <f aca="true" t="shared" si="10" ref="J179:J190">ROUND(I179*H179,2)</f>
        <v>0</v>
      </c>
      <c r="K179" s="137" t="s">
        <v>1</v>
      </c>
      <c r="L179" s="31"/>
      <c r="M179" s="142" t="s">
        <v>1</v>
      </c>
      <c r="N179" s="143" t="s">
        <v>43</v>
      </c>
      <c r="P179" s="144">
        <f aca="true" t="shared" si="11" ref="P179:P190">O179*H179</f>
        <v>0</v>
      </c>
      <c r="Q179" s="144">
        <v>0</v>
      </c>
      <c r="R179" s="144">
        <f aca="true" t="shared" si="12" ref="R179:R190">Q179*H179</f>
        <v>0</v>
      </c>
      <c r="S179" s="144">
        <v>0</v>
      </c>
      <c r="T179" s="145">
        <f aca="true" t="shared" si="13" ref="T179:T190">S179*H179</f>
        <v>0</v>
      </c>
      <c r="AR179" s="146" t="s">
        <v>85</v>
      </c>
      <c r="AT179" s="146" t="s">
        <v>154</v>
      </c>
      <c r="AU179" s="146" t="s">
        <v>87</v>
      </c>
      <c r="AY179" s="16" t="s">
        <v>151</v>
      </c>
      <c r="BE179" s="147">
        <f aca="true" t="shared" si="14" ref="BE179:BE190">IF(N179="základní",J179,0)</f>
        <v>0</v>
      </c>
      <c r="BF179" s="147">
        <f aca="true" t="shared" si="15" ref="BF179:BF190">IF(N179="snížená",J179,0)</f>
        <v>0</v>
      </c>
      <c r="BG179" s="147">
        <f aca="true" t="shared" si="16" ref="BG179:BG190">IF(N179="zákl. přenesená",J179,0)</f>
        <v>0</v>
      </c>
      <c r="BH179" s="147">
        <f aca="true" t="shared" si="17" ref="BH179:BH190">IF(N179="sníž. přenesená",J179,0)</f>
        <v>0</v>
      </c>
      <c r="BI179" s="147">
        <f aca="true" t="shared" si="18" ref="BI179:BI190">IF(N179="nulová",J179,0)</f>
        <v>0</v>
      </c>
      <c r="BJ179" s="16" t="s">
        <v>85</v>
      </c>
      <c r="BK179" s="147">
        <f aca="true" t="shared" si="19" ref="BK179:BK190">ROUND(I179*H179,2)</f>
        <v>0</v>
      </c>
      <c r="BL179" s="16" t="s">
        <v>85</v>
      </c>
      <c r="BM179" s="146" t="s">
        <v>1317</v>
      </c>
    </row>
    <row r="180" spans="2:65" s="1" customFormat="1" ht="14.4" customHeight="1">
      <c r="B180" s="31"/>
      <c r="C180" s="135" t="s">
        <v>454</v>
      </c>
      <c r="D180" s="135" t="s">
        <v>154</v>
      </c>
      <c r="E180" s="136" t="s">
        <v>1318</v>
      </c>
      <c r="F180" s="137" t="s">
        <v>1319</v>
      </c>
      <c r="G180" s="138" t="s">
        <v>165</v>
      </c>
      <c r="H180" s="139">
        <v>1</v>
      </c>
      <c r="I180" s="140"/>
      <c r="J180" s="141">
        <f t="shared" si="10"/>
        <v>0</v>
      </c>
      <c r="K180" s="137" t="s">
        <v>1</v>
      </c>
      <c r="L180" s="31"/>
      <c r="M180" s="142" t="s">
        <v>1</v>
      </c>
      <c r="N180" s="143" t="s">
        <v>43</v>
      </c>
      <c r="P180" s="144">
        <f t="shared" si="11"/>
        <v>0</v>
      </c>
      <c r="Q180" s="144">
        <v>0</v>
      </c>
      <c r="R180" s="144">
        <f t="shared" si="12"/>
        <v>0</v>
      </c>
      <c r="S180" s="144">
        <v>0</v>
      </c>
      <c r="T180" s="145">
        <f t="shared" si="13"/>
        <v>0</v>
      </c>
      <c r="AR180" s="146" t="s">
        <v>85</v>
      </c>
      <c r="AT180" s="146" t="s">
        <v>154</v>
      </c>
      <c r="AU180" s="146" t="s">
        <v>87</v>
      </c>
      <c r="AY180" s="16" t="s">
        <v>151</v>
      </c>
      <c r="BE180" s="147">
        <f t="shared" si="14"/>
        <v>0</v>
      </c>
      <c r="BF180" s="147">
        <f t="shared" si="15"/>
        <v>0</v>
      </c>
      <c r="BG180" s="147">
        <f t="shared" si="16"/>
        <v>0</v>
      </c>
      <c r="BH180" s="147">
        <f t="shared" si="17"/>
        <v>0</v>
      </c>
      <c r="BI180" s="147">
        <f t="shared" si="18"/>
        <v>0</v>
      </c>
      <c r="BJ180" s="16" t="s">
        <v>85</v>
      </c>
      <c r="BK180" s="147">
        <f t="shared" si="19"/>
        <v>0</v>
      </c>
      <c r="BL180" s="16" t="s">
        <v>85</v>
      </c>
      <c r="BM180" s="146" t="s">
        <v>1320</v>
      </c>
    </row>
    <row r="181" spans="2:65" s="1" customFormat="1" ht="14.4" customHeight="1">
      <c r="B181" s="31"/>
      <c r="C181" s="135" t="s">
        <v>470</v>
      </c>
      <c r="D181" s="135" t="s">
        <v>154</v>
      </c>
      <c r="E181" s="136" t="s">
        <v>1321</v>
      </c>
      <c r="F181" s="137" t="s">
        <v>200</v>
      </c>
      <c r="G181" s="138" t="s">
        <v>165</v>
      </c>
      <c r="H181" s="139">
        <v>1</v>
      </c>
      <c r="I181" s="140"/>
      <c r="J181" s="141">
        <f t="shared" si="10"/>
        <v>0</v>
      </c>
      <c r="K181" s="137" t="s">
        <v>1</v>
      </c>
      <c r="L181" s="31"/>
      <c r="M181" s="142" t="s">
        <v>1</v>
      </c>
      <c r="N181" s="143" t="s">
        <v>43</v>
      </c>
      <c r="P181" s="144">
        <f t="shared" si="11"/>
        <v>0</v>
      </c>
      <c r="Q181" s="144">
        <v>0</v>
      </c>
      <c r="R181" s="144">
        <f t="shared" si="12"/>
        <v>0</v>
      </c>
      <c r="S181" s="144">
        <v>0</v>
      </c>
      <c r="T181" s="145">
        <f t="shared" si="13"/>
        <v>0</v>
      </c>
      <c r="AR181" s="146" t="s">
        <v>85</v>
      </c>
      <c r="AT181" s="146" t="s">
        <v>154</v>
      </c>
      <c r="AU181" s="146" t="s">
        <v>87</v>
      </c>
      <c r="AY181" s="16" t="s">
        <v>151</v>
      </c>
      <c r="BE181" s="147">
        <f t="shared" si="14"/>
        <v>0</v>
      </c>
      <c r="BF181" s="147">
        <f t="shared" si="15"/>
        <v>0</v>
      </c>
      <c r="BG181" s="147">
        <f t="shared" si="16"/>
        <v>0</v>
      </c>
      <c r="BH181" s="147">
        <f t="shared" si="17"/>
        <v>0</v>
      </c>
      <c r="BI181" s="147">
        <f t="shared" si="18"/>
        <v>0</v>
      </c>
      <c r="BJ181" s="16" t="s">
        <v>85</v>
      </c>
      <c r="BK181" s="147">
        <f t="shared" si="19"/>
        <v>0</v>
      </c>
      <c r="BL181" s="16" t="s">
        <v>85</v>
      </c>
      <c r="BM181" s="146" t="s">
        <v>1322</v>
      </c>
    </row>
    <row r="182" spans="2:65" s="1" customFormat="1" ht="14.4" customHeight="1">
      <c r="B182" s="31"/>
      <c r="C182" s="135" t="s">
        <v>478</v>
      </c>
      <c r="D182" s="135" t="s">
        <v>154</v>
      </c>
      <c r="E182" s="136" t="s">
        <v>1323</v>
      </c>
      <c r="F182" s="137" t="s">
        <v>1324</v>
      </c>
      <c r="G182" s="138" t="s">
        <v>165</v>
      </c>
      <c r="H182" s="139">
        <v>1</v>
      </c>
      <c r="I182" s="140"/>
      <c r="J182" s="141">
        <f t="shared" si="10"/>
        <v>0</v>
      </c>
      <c r="K182" s="137" t="s">
        <v>1</v>
      </c>
      <c r="L182" s="31"/>
      <c r="M182" s="142" t="s">
        <v>1</v>
      </c>
      <c r="N182" s="143" t="s">
        <v>43</v>
      </c>
      <c r="P182" s="144">
        <f t="shared" si="11"/>
        <v>0</v>
      </c>
      <c r="Q182" s="144">
        <v>0</v>
      </c>
      <c r="R182" s="144">
        <f t="shared" si="12"/>
        <v>0</v>
      </c>
      <c r="S182" s="144">
        <v>0</v>
      </c>
      <c r="T182" s="145">
        <f t="shared" si="13"/>
        <v>0</v>
      </c>
      <c r="AR182" s="146" t="s">
        <v>85</v>
      </c>
      <c r="AT182" s="146" t="s">
        <v>154</v>
      </c>
      <c r="AU182" s="146" t="s">
        <v>87</v>
      </c>
      <c r="AY182" s="16" t="s">
        <v>151</v>
      </c>
      <c r="BE182" s="147">
        <f t="shared" si="14"/>
        <v>0</v>
      </c>
      <c r="BF182" s="147">
        <f t="shared" si="15"/>
        <v>0</v>
      </c>
      <c r="BG182" s="147">
        <f t="shared" si="16"/>
        <v>0</v>
      </c>
      <c r="BH182" s="147">
        <f t="shared" si="17"/>
        <v>0</v>
      </c>
      <c r="BI182" s="147">
        <f t="shared" si="18"/>
        <v>0</v>
      </c>
      <c r="BJ182" s="16" t="s">
        <v>85</v>
      </c>
      <c r="BK182" s="147">
        <f t="shared" si="19"/>
        <v>0</v>
      </c>
      <c r="BL182" s="16" t="s">
        <v>85</v>
      </c>
      <c r="BM182" s="146" t="s">
        <v>1325</v>
      </c>
    </row>
    <row r="183" spans="2:65" s="1" customFormat="1" ht="14.4" customHeight="1">
      <c r="B183" s="31"/>
      <c r="C183" s="135" t="s">
        <v>481</v>
      </c>
      <c r="D183" s="135" t="s">
        <v>154</v>
      </c>
      <c r="E183" s="136" t="s">
        <v>1326</v>
      </c>
      <c r="F183" s="137" t="s">
        <v>1327</v>
      </c>
      <c r="G183" s="138" t="s">
        <v>165</v>
      </c>
      <c r="H183" s="139">
        <v>1</v>
      </c>
      <c r="I183" s="140"/>
      <c r="J183" s="141">
        <f t="shared" si="10"/>
        <v>0</v>
      </c>
      <c r="K183" s="137" t="s">
        <v>1</v>
      </c>
      <c r="L183" s="31"/>
      <c r="M183" s="142" t="s">
        <v>1</v>
      </c>
      <c r="N183" s="143" t="s">
        <v>43</v>
      </c>
      <c r="P183" s="144">
        <f t="shared" si="11"/>
        <v>0</v>
      </c>
      <c r="Q183" s="144">
        <v>0</v>
      </c>
      <c r="R183" s="144">
        <f t="shared" si="12"/>
        <v>0</v>
      </c>
      <c r="S183" s="144">
        <v>0</v>
      </c>
      <c r="T183" s="145">
        <f t="shared" si="13"/>
        <v>0</v>
      </c>
      <c r="AR183" s="146" t="s">
        <v>85</v>
      </c>
      <c r="AT183" s="146" t="s">
        <v>154</v>
      </c>
      <c r="AU183" s="146" t="s">
        <v>87</v>
      </c>
      <c r="AY183" s="16" t="s">
        <v>151</v>
      </c>
      <c r="BE183" s="147">
        <f t="shared" si="14"/>
        <v>0</v>
      </c>
      <c r="BF183" s="147">
        <f t="shared" si="15"/>
        <v>0</v>
      </c>
      <c r="BG183" s="147">
        <f t="shared" si="16"/>
        <v>0</v>
      </c>
      <c r="BH183" s="147">
        <f t="shared" si="17"/>
        <v>0</v>
      </c>
      <c r="BI183" s="147">
        <f t="shared" si="18"/>
        <v>0</v>
      </c>
      <c r="BJ183" s="16" t="s">
        <v>85</v>
      </c>
      <c r="BK183" s="147">
        <f t="shared" si="19"/>
        <v>0</v>
      </c>
      <c r="BL183" s="16" t="s">
        <v>85</v>
      </c>
      <c r="BM183" s="146" t="s">
        <v>1328</v>
      </c>
    </row>
    <row r="184" spans="2:65" s="1" customFormat="1" ht="14.4" customHeight="1">
      <c r="B184" s="31"/>
      <c r="C184" s="135" t="s">
        <v>484</v>
      </c>
      <c r="D184" s="135" t="s">
        <v>154</v>
      </c>
      <c r="E184" s="136" t="s">
        <v>1329</v>
      </c>
      <c r="F184" s="137" t="s">
        <v>1330</v>
      </c>
      <c r="G184" s="138" t="s">
        <v>165</v>
      </c>
      <c r="H184" s="139">
        <v>1</v>
      </c>
      <c r="I184" s="140"/>
      <c r="J184" s="141">
        <f t="shared" si="10"/>
        <v>0</v>
      </c>
      <c r="K184" s="137" t="s">
        <v>1</v>
      </c>
      <c r="L184" s="31"/>
      <c r="M184" s="142" t="s">
        <v>1</v>
      </c>
      <c r="N184" s="143" t="s">
        <v>43</v>
      </c>
      <c r="P184" s="144">
        <f t="shared" si="11"/>
        <v>0</v>
      </c>
      <c r="Q184" s="144">
        <v>0</v>
      </c>
      <c r="R184" s="144">
        <f t="shared" si="12"/>
        <v>0</v>
      </c>
      <c r="S184" s="144">
        <v>0</v>
      </c>
      <c r="T184" s="145">
        <f t="shared" si="13"/>
        <v>0</v>
      </c>
      <c r="AR184" s="146" t="s">
        <v>85</v>
      </c>
      <c r="AT184" s="146" t="s">
        <v>154</v>
      </c>
      <c r="AU184" s="146" t="s">
        <v>87</v>
      </c>
      <c r="AY184" s="16" t="s">
        <v>151</v>
      </c>
      <c r="BE184" s="147">
        <f t="shared" si="14"/>
        <v>0</v>
      </c>
      <c r="BF184" s="147">
        <f t="shared" si="15"/>
        <v>0</v>
      </c>
      <c r="BG184" s="147">
        <f t="shared" si="16"/>
        <v>0</v>
      </c>
      <c r="BH184" s="147">
        <f t="shared" si="17"/>
        <v>0</v>
      </c>
      <c r="BI184" s="147">
        <f t="shared" si="18"/>
        <v>0</v>
      </c>
      <c r="BJ184" s="16" t="s">
        <v>85</v>
      </c>
      <c r="BK184" s="147">
        <f t="shared" si="19"/>
        <v>0</v>
      </c>
      <c r="BL184" s="16" t="s">
        <v>85</v>
      </c>
      <c r="BM184" s="146" t="s">
        <v>1331</v>
      </c>
    </row>
    <row r="185" spans="2:65" s="1" customFormat="1" ht="14.4" customHeight="1">
      <c r="B185" s="31"/>
      <c r="C185" s="135" t="s">
        <v>487</v>
      </c>
      <c r="D185" s="135" t="s">
        <v>154</v>
      </c>
      <c r="E185" s="136" t="s">
        <v>1332</v>
      </c>
      <c r="F185" s="137" t="s">
        <v>1333</v>
      </c>
      <c r="G185" s="138" t="s">
        <v>165</v>
      </c>
      <c r="H185" s="139">
        <v>1</v>
      </c>
      <c r="I185" s="140"/>
      <c r="J185" s="141">
        <f t="shared" si="10"/>
        <v>0</v>
      </c>
      <c r="K185" s="137" t="s">
        <v>1</v>
      </c>
      <c r="L185" s="31"/>
      <c r="M185" s="142" t="s">
        <v>1</v>
      </c>
      <c r="N185" s="143" t="s">
        <v>43</v>
      </c>
      <c r="P185" s="144">
        <f t="shared" si="11"/>
        <v>0</v>
      </c>
      <c r="Q185" s="144">
        <v>0</v>
      </c>
      <c r="R185" s="144">
        <f t="shared" si="12"/>
        <v>0</v>
      </c>
      <c r="S185" s="144">
        <v>0</v>
      </c>
      <c r="T185" s="145">
        <f t="shared" si="13"/>
        <v>0</v>
      </c>
      <c r="AR185" s="146" t="s">
        <v>85</v>
      </c>
      <c r="AT185" s="146" t="s">
        <v>154</v>
      </c>
      <c r="AU185" s="146" t="s">
        <v>87</v>
      </c>
      <c r="AY185" s="16" t="s">
        <v>151</v>
      </c>
      <c r="BE185" s="147">
        <f t="shared" si="14"/>
        <v>0</v>
      </c>
      <c r="BF185" s="147">
        <f t="shared" si="15"/>
        <v>0</v>
      </c>
      <c r="BG185" s="147">
        <f t="shared" si="16"/>
        <v>0</v>
      </c>
      <c r="BH185" s="147">
        <f t="shared" si="17"/>
        <v>0</v>
      </c>
      <c r="BI185" s="147">
        <f t="shared" si="18"/>
        <v>0</v>
      </c>
      <c r="BJ185" s="16" t="s">
        <v>85</v>
      </c>
      <c r="BK185" s="147">
        <f t="shared" si="19"/>
        <v>0</v>
      </c>
      <c r="BL185" s="16" t="s">
        <v>85</v>
      </c>
      <c r="BM185" s="146" t="s">
        <v>1334</v>
      </c>
    </row>
    <row r="186" spans="2:65" s="1" customFormat="1" ht="14.4" customHeight="1">
      <c r="B186" s="31"/>
      <c r="C186" s="135" t="s">
        <v>490</v>
      </c>
      <c r="D186" s="135" t="s">
        <v>154</v>
      </c>
      <c r="E186" s="136" t="s">
        <v>1335</v>
      </c>
      <c r="F186" s="137" t="s">
        <v>1336</v>
      </c>
      <c r="G186" s="138" t="s">
        <v>165</v>
      </c>
      <c r="H186" s="139">
        <v>1</v>
      </c>
      <c r="I186" s="140"/>
      <c r="J186" s="141">
        <f t="shared" si="10"/>
        <v>0</v>
      </c>
      <c r="K186" s="137" t="s">
        <v>1</v>
      </c>
      <c r="L186" s="31"/>
      <c r="M186" s="142" t="s">
        <v>1</v>
      </c>
      <c r="N186" s="143" t="s">
        <v>43</v>
      </c>
      <c r="P186" s="144">
        <f t="shared" si="11"/>
        <v>0</v>
      </c>
      <c r="Q186" s="144">
        <v>0</v>
      </c>
      <c r="R186" s="144">
        <f t="shared" si="12"/>
        <v>0</v>
      </c>
      <c r="S186" s="144">
        <v>0</v>
      </c>
      <c r="T186" s="145">
        <f t="shared" si="13"/>
        <v>0</v>
      </c>
      <c r="AR186" s="146" t="s">
        <v>85</v>
      </c>
      <c r="AT186" s="146" t="s">
        <v>154</v>
      </c>
      <c r="AU186" s="146" t="s">
        <v>87</v>
      </c>
      <c r="AY186" s="16" t="s">
        <v>151</v>
      </c>
      <c r="BE186" s="147">
        <f t="shared" si="14"/>
        <v>0</v>
      </c>
      <c r="BF186" s="147">
        <f t="shared" si="15"/>
        <v>0</v>
      </c>
      <c r="BG186" s="147">
        <f t="shared" si="16"/>
        <v>0</v>
      </c>
      <c r="BH186" s="147">
        <f t="shared" si="17"/>
        <v>0</v>
      </c>
      <c r="BI186" s="147">
        <f t="shared" si="18"/>
        <v>0</v>
      </c>
      <c r="BJ186" s="16" t="s">
        <v>85</v>
      </c>
      <c r="BK186" s="147">
        <f t="shared" si="19"/>
        <v>0</v>
      </c>
      <c r="BL186" s="16" t="s">
        <v>85</v>
      </c>
      <c r="BM186" s="146" t="s">
        <v>1337</v>
      </c>
    </row>
    <row r="187" spans="2:65" s="1" customFormat="1" ht="14.4" customHeight="1">
      <c r="B187" s="31"/>
      <c r="C187" s="135" t="s">
        <v>493</v>
      </c>
      <c r="D187" s="135" t="s">
        <v>154</v>
      </c>
      <c r="E187" s="136" t="s">
        <v>1338</v>
      </c>
      <c r="F187" s="137" t="s">
        <v>1339</v>
      </c>
      <c r="G187" s="138" t="s">
        <v>165</v>
      </c>
      <c r="H187" s="139">
        <v>1</v>
      </c>
      <c r="I187" s="140"/>
      <c r="J187" s="141">
        <f t="shared" si="10"/>
        <v>0</v>
      </c>
      <c r="K187" s="137" t="s">
        <v>1</v>
      </c>
      <c r="L187" s="31"/>
      <c r="M187" s="142" t="s">
        <v>1</v>
      </c>
      <c r="N187" s="143" t="s">
        <v>43</v>
      </c>
      <c r="P187" s="144">
        <f t="shared" si="11"/>
        <v>0</v>
      </c>
      <c r="Q187" s="144">
        <v>0</v>
      </c>
      <c r="R187" s="144">
        <f t="shared" si="12"/>
        <v>0</v>
      </c>
      <c r="S187" s="144">
        <v>0</v>
      </c>
      <c r="T187" s="145">
        <f t="shared" si="13"/>
        <v>0</v>
      </c>
      <c r="AR187" s="146" t="s">
        <v>85</v>
      </c>
      <c r="AT187" s="146" t="s">
        <v>154</v>
      </c>
      <c r="AU187" s="146" t="s">
        <v>87</v>
      </c>
      <c r="AY187" s="16" t="s">
        <v>151</v>
      </c>
      <c r="BE187" s="147">
        <f t="shared" si="14"/>
        <v>0</v>
      </c>
      <c r="BF187" s="147">
        <f t="shared" si="15"/>
        <v>0</v>
      </c>
      <c r="BG187" s="147">
        <f t="shared" si="16"/>
        <v>0</v>
      </c>
      <c r="BH187" s="147">
        <f t="shared" si="17"/>
        <v>0</v>
      </c>
      <c r="BI187" s="147">
        <f t="shared" si="18"/>
        <v>0</v>
      </c>
      <c r="BJ187" s="16" t="s">
        <v>85</v>
      </c>
      <c r="BK187" s="147">
        <f t="shared" si="19"/>
        <v>0</v>
      </c>
      <c r="BL187" s="16" t="s">
        <v>85</v>
      </c>
      <c r="BM187" s="146" t="s">
        <v>1340</v>
      </c>
    </row>
    <row r="188" spans="2:65" s="1" customFormat="1" ht="14.4" customHeight="1">
      <c r="B188" s="31"/>
      <c r="C188" s="135" t="s">
        <v>496</v>
      </c>
      <c r="D188" s="135" t="s">
        <v>154</v>
      </c>
      <c r="E188" s="136" t="s">
        <v>1341</v>
      </c>
      <c r="F188" s="137" t="s">
        <v>1342</v>
      </c>
      <c r="G188" s="138" t="s">
        <v>165</v>
      </c>
      <c r="H188" s="139">
        <v>1</v>
      </c>
      <c r="I188" s="140"/>
      <c r="J188" s="141">
        <f t="shared" si="10"/>
        <v>0</v>
      </c>
      <c r="K188" s="137" t="s">
        <v>1</v>
      </c>
      <c r="L188" s="31"/>
      <c r="M188" s="142" t="s">
        <v>1</v>
      </c>
      <c r="N188" s="143" t="s">
        <v>43</v>
      </c>
      <c r="P188" s="144">
        <f t="shared" si="11"/>
        <v>0</v>
      </c>
      <c r="Q188" s="144">
        <v>0</v>
      </c>
      <c r="R188" s="144">
        <f t="shared" si="12"/>
        <v>0</v>
      </c>
      <c r="S188" s="144">
        <v>0</v>
      </c>
      <c r="T188" s="145">
        <f t="shared" si="13"/>
        <v>0</v>
      </c>
      <c r="AR188" s="146" t="s">
        <v>85</v>
      </c>
      <c r="AT188" s="146" t="s">
        <v>154</v>
      </c>
      <c r="AU188" s="146" t="s">
        <v>87</v>
      </c>
      <c r="AY188" s="16" t="s">
        <v>151</v>
      </c>
      <c r="BE188" s="147">
        <f t="shared" si="14"/>
        <v>0</v>
      </c>
      <c r="BF188" s="147">
        <f t="shared" si="15"/>
        <v>0</v>
      </c>
      <c r="BG188" s="147">
        <f t="shared" si="16"/>
        <v>0</v>
      </c>
      <c r="BH188" s="147">
        <f t="shared" si="17"/>
        <v>0</v>
      </c>
      <c r="BI188" s="147">
        <f t="shared" si="18"/>
        <v>0</v>
      </c>
      <c r="BJ188" s="16" t="s">
        <v>85</v>
      </c>
      <c r="BK188" s="147">
        <f t="shared" si="19"/>
        <v>0</v>
      </c>
      <c r="BL188" s="16" t="s">
        <v>85</v>
      </c>
      <c r="BM188" s="146" t="s">
        <v>1343</v>
      </c>
    </row>
    <row r="189" spans="2:65" s="1" customFormat="1" ht="14.4" customHeight="1">
      <c r="B189" s="31"/>
      <c r="C189" s="135" t="s">
        <v>499</v>
      </c>
      <c r="D189" s="135" t="s">
        <v>154</v>
      </c>
      <c r="E189" s="136" t="s">
        <v>1344</v>
      </c>
      <c r="F189" s="137" t="s">
        <v>921</v>
      </c>
      <c r="G189" s="138" t="s">
        <v>165</v>
      </c>
      <c r="H189" s="139">
        <v>1</v>
      </c>
      <c r="I189" s="140"/>
      <c r="J189" s="141">
        <f t="shared" si="10"/>
        <v>0</v>
      </c>
      <c r="K189" s="137" t="s">
        <v>1</v>
      </c>
      <c r="L189" s="31"/>
      <c r="M189" s="142" t="s">
        <v>1</v>
      </c>
      <c r="N189" s="143" t="s">
        <v>43</v>
      </c>
      <c r="P189" s="144">
        <f t="shared" si="11"/>
        <v>0</v>
      </c>
      <c r="Q189" s="144">
        <v>0</v>
      </c>
      <c r="R189" s="144">
        <f t="shared" si="12"/>
        <v>0</v>
      </c>
      <c r="S189" s="144">
        <v>0</v>
      </c>
      <c r="T189" s="145">
        <f t="shared" si="13"/>
        <v>0</v>
      </c>
      <c r="AR189" s="146" t="s">
        <v>85</v>
      </c>
      <c r="AT189" s="146" t="s">
        <v>154</v>
      </c>
      <c r="AU189" s="146" t="s">
        <v>87</v>
      </c>
      <c r="AY189" s="16" t="s">
        <v>151</v>
      </c>
      <c r="BE189" s="147">
        <f t="shared" si="14"/>
        <v>0</v>
      </c>
      <c r="BF189" s="147">
        <f t="shared" si="15"/>
        <v>0</v>
      </c>
      <c r="BG189" s="147">
        <f t="shared" si="16"/>
        <v>0</v>
      </c>
      <c r="BH189" s="147">
        <f t="shared" si="17"/>
        <v>0</v>
      </c>
      <c r="BI189" s="147">
        <f t="shared" si="18"/>
        <v>0</v>
      </c>
      <c r="BJ189" s="16" t="s">
        <v>85</v>
      </c>
      <c r="BK189" s="147">
        <f t="shared" si="19"/>
        <v>0</v>
      </c>
      <c r="BL189" s="16" t="s">
        <v>85</v>
      </c>
      <c r="BM189" s="146" t="s">
        <v>1345</v>
      </c>
    </row>
    <row r="190" spans="2:65" s="1" customFormat="1" ht="14.4" customHeight="1">
      <c r="B190" s="31"/>
      <c r="C190" s="135" t="s">
        <v>501</v>
      </c>
      <c r="D190" s="135" t="s">
        <v>154</v>
      </c>
      <c r="E190" s="136" t="s">
        <v>1346</v>
      </c>
      <c r="F190" s="137" t="s">
        <v>1347</v>
      </c>
      <c r="G190" s="138" t="s">
        <v>165</v>
      </c>
      <c r="H190" s="139">
        <v>1</v>
      </c>
      <c r="I190" s="140"/>
      <c r="J190" s="141">
        <f t="shared" si="10"/>
        <v>0</v>
      </c>
      <c r="K190" s="137" t="s">
        <v>1</v>
      </c>
      <c r="L190" s="31"/>
      <c r="M190" s="159" t="s">
        <v>1</v>
      </c>
      <c r="N190" s="160" t="s">
        <v>43</v>
      </c>
      <c r="O190" s="161"/>
      <c r="P190" s="162">
        <f t="shared" si="11"/>
        <v>0</v>
      </c>
      <c r="Q190" s="162">
        <v>0</v>
      </c>
      <c r="R190" s="162">
        <f t="shared" si="12"/>
        <v>0</v>
      </c>
      <c r="S190" s="162">
        <v>0</v>
      </c>
      <c r="T190" s="163">
        <f t="shared" si="13"/>
        <v>0</v>
      </c>
      <c r="AR190" s="146" t="s">
        <v>85</v>
      </c>
      <c r="AT190" s="146" t="s">
        <v>154</v>
      </c>
      <c r="AU190" s="146" t="s">
        <v>87</v>
      </c>
      <c r="AY190" s="16" t="s">
        <v>151</v>
      </c>
      <c r="BE190" s="147">
        <f t="shared" si="14"/>
        <v>0</v>
      </c>
      <c r="BF190" s="147">
        <f t="shared" si="15"/>
        <v>0</v>
      </c>
      <c r="BG190" s="147">
        <f t="shared" si="16"/>
        <v>0</v>
      </c>
      <c r="BH190" s="147">
        <f t="shared" si="17"/>
        <v>0</v>
      </c>
      <c r="BI190" s="147">
        <f t="shared" si="18"/>
        <v>0</v>
      </c>
      <c r="BJ190" s="16" t="s">
        <v>85</v>
      </c>
      <c r="BK190" s="147">
        <f t="shared" si="19"/>
        <v>0</v>
      </c>
      <c r="BL190" s="16" t="s">
        <v>85</v>
      </c>
      <c r="BM190" s="146" t="s">
        <v>1348</v>
      </c>
    </row>
    <row r="191" spans="2:12" s="1" customFormat="1" ht="6.9" customHeight="1">
      <c r="B191" s="43"/>
      <c r="C191" s="44"/>
      <c r="D191" s="44"/>
      <c r="E191" s="44"/>
      <c r="F191" s="44"/>
      <c r="G191" s="44"/>
      <c r="H191" s="44"/>
      <c r="I191" s="44"/>
      <c r="J191" s="44"/>
      <c r="K191" s="44"/>
      <c r="L191" s="31"/>
    </row>
  </sheetData>
  <sheetProtection algorithmName="SHA-512" hashValue="2AA25Z7I+lSka2xhh3VUr8f51lbN/0utiYdpLnL+wo5OlrXfCFLFPue+MaNXlirAo9A38ZxAbktzBIifIorMVw==" saltValue="gTJOX2HqAUSBv6rrtst+XUVgomiLtEQYBqANR9Nl+NAYU7YlVesCvU/NKS2a9yn92V8o1czgmRCGKW0RIPUtJg==" spinCount="100000" sheet="1" objects="1" scenarios="1" formatColumns="0" formatRows="0" autoFilter="0"/>
  <autoFilter ref="C118:K190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1" r:id="rId2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BM156"/>
  <sheetViews>
    <sheetView showGridLines="0" view="pageBreakPreview" zoomScale="80" zoomScaleSheetLayoutView="80" workbookViewId="0" topLeftCell="A1"/>
  </sheetViews>
  <sheetFormatPr defaultColWidth="9.140625" defaultRowHeight="12"/>
  <cols>
    <col min="1" max="1" width="8.8515625" style="0" customWidth="1"/>
    <col min="2" max="2" width="1.1484375" style="0" customWidth="1"/>
    <col min="3" max="3" width="4.421875" style="0" customWidth="1"/>
    <col min="4" max="4" width="4.57421875" style="0" customWidth="1"/>
    <col min="5" max="5" width="18.28125" style="0" customWidth="1"/>
    <col min="6" max="6" width="54.421875" style="0" customWidth="1"/>
    <col min="7" max="7" width="8.00390625" style="0" customWidth="1"/>
    <col min="8" max="8" width="15.00390625" style="0" customWidth="1"/>
    <col min="9" max="9" width="16.8515625" style="0" customWidth="1"/>
    <col min="10" max="11" width="23.8515625" style="0" customWidth="1"/>
    <col min="12" max="12" width="10.00390625" style="0" customWidth="1"/>
    <col min="13" max="13" width="11.57421875" style="0" hidden="1" customWidth="1"/>
    <col min="14" max="14" width="9.140625" style="0" hidden="1" customWidth="1"/>
    <col min="15" max="20" width="15.140625" style="0" hidden="1" customWidth="1"/>
    <col min="21" max="21" width="17.421875" style="0" hidden="1" customWidth="1"/>
    <col min="22" max="22" width="13.140625" style="0" customWidth="1"/>
    <col min="23" max="23" width="17.421875" style="0" customWidth="1"/>
    <col min="24" max="24" width="13.140625" style="0" customWidth="1"/>
    <col min="25" max="25" width="16.00390625" style="0" customWidth="1"/>
    <col min="26" max="26" width="11.7109375" style="0" customWidth="1"/>
    <col min="27" max="27" width="16.00390625" style="0" customWidth="1"/>
    <col min="28" max="28" width="17.421875" style="0" customWidth="1"/>
    <col min="29" max="29" width="11.7109375" style="0" customWidth="1"/>
    <col min="30" max="30" width="16.00390625" style="0" customWidth="1"/>
    <col min="31" max="31" width="17.421875" style="0" customWidth="1"/>
    <col min="44" max="65" width="9.140625" style="0" hidden="1" customWidth="1"/>
  </cols>
  <sheetData>
    <row r="2" spans="12:46" ht="36.9" customHeight="1"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AT2" s="16" t="s">
        <v>118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87</v>
      </c>
    </row>
    <row r="4" spans="2:46" ht="24.9" customHeight="1">
      <c r="B4" s="19"/>
      <c r="D4" s="20" t="s">
        <v>119</v>
      </c>
      <c r="L4" s="19"/>
      <c r="M4" s="92" t="s">
        <v>10</v>
      </c>
      <c r="AT4" s="16" t="s">
        <v>4</v>
      </c>
    </row>
    <row r="5" spans="2:12" ht="6.9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4.4" customHeight="1">
      <c r="B7" s="19"/>
      <c r="E7" s="231" t="str">
        <f>'Rekapitulace stavby'!K6</f>
        <v>Úprava heliportu HEMS Karlovarské krajské nemocnice</v>
      </c>
      <c r="F7" s="232"/>
      <c r="G7" s="232"/>
      <c r="H7" s="232"/>
      <c r="L7" s="19"/>
    </row>
    <row r="8" spans="2:12" s="1" customFormat="1" ht="12" customHeight="1">
      <c r="B8" s="31"/>
      <c r="D8" s="26" t="s">
        <v>120</v>
      </c>
      <c r="L8" s="31"/>
    </row>
    <row r="9" spans="2:12" s="1" customFormat="1" ht="15.6" customHeight="1">
      <c r="B9" s="31"/>
      <c r="E9" s="194" t="s">
        <v>1349</v>
      </c>
      <c r="F9" s="233"/>
      <c r="G9" s="233"/>
      <c r="H9" s="233"/>
      <c r="L9" s="31"/>
    </row>
    <row r="10" spans="2:12" s="1" customFormat="1" ht="10.2">
      <c r="B10" s="31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 t="str">
        <f>'Rekapitulace stavby'!AN8</f>
        <v>12. 1. 2024</v>
      </c>
      <c r="L12" s="31"/>
    </row>
    <row r="13" spans="2:12" s="1" customFormat="1" ht="10.8" customHeight="1">
      <c r="B13" s="31"/>
      <c r="L13" s="31"/>
    </row>
    <row r="14" spans="2:12" s="1" customFormat="1" ht="12" customHeight="1">
      <c r="B14" s="31"/>
      <c r="D14" s="26" t="s">
        <v>24</v>
      </c>
      <c r="I14" s="26" t="s">
        <v>25</v>
      </c>
      <c r="J14" s="24" t="s">
        <v>1</v>
      </c>
      <c r="L14" s="31"/>
    </row>
    <row r="15" spans="2:12" s="1" customFormat="1" ht="18" customHeight="1">
      <c r="B15" s="31"/>
      <c r="E15" s="24" t="s">
        <v>26</v>
      </c>
      <c r="I15" s="26" t="s">
        <v>27</v>
      </c>
      <c r="J15" s="24" t="s">
        <v>1</v>
      </c>
      <c r="L15" s="31"/>
    </row>
    <row r="16" spans="2:12" s="1" customFormat="1" ht="6.9" customHeight="1">
      <c r="B16" s="31"/>
      <c r="L16" s="31"/>
    </row>
    <row r="17" spans="2:12" s="1" customFormat="1" ht="12" customHeight="1">
      <c r="B17" s="31"/>
      <c r="D17" s="26" t="s">
        <v>28</v>
      </c>
      <c r="I17" s="26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34" t="str">
        <f>'Rekapitulace stavby'!E14</f>
        <v>Vyplň údaj</v>
      </c>
      <c r="F18" s="199"/>
      <c r="G18" s="199"/>
      <c r="H18" s="199"/>
      <c r="I18" s="26" t="s">
        <v>27</v>
      </c>
      <c r="J18" s="27" t="str">
        <f>'Rekapitulace stavby'!AN14</f>
        <v>Vyplň údaj</v>
      </c>
      <c r="L18" s="31"/>
    </row>
    <row r="19" spans="2:12" s="1" customFormat="1" ht="6.9" customHeight="1">
      <c r="B19" s="31"/>
      <c r="L19" s="31"/>
    </row>
    <row r="20" spans="2:12" s="1" customFormat="1" ht="12" customHeight="1">
      <c r="B20" s="31"/>
      <c r="D20" s="26" t="s">
        <v>30</v>
      </c>
      <c r="I20" s="26" t="s">
        <v>25</v>
      </c>
      <c r="J20" s="24" t="s">
        <v>31</v>
      </c>
      <c r="L20" s="31"/>
    </row>
    <row r="21" spans="2:12" s="1" customFormat="1" ht="18" customHeight="1">
      <c r="B21" s="31"/>
      <c r="E21" s="24" t="s">
        <v>32</v>
      </c>
      <c r="I21" s="26" t="s">
        <v>27</v>
      </c>
      <c r="J21" s="24" t="s">
        <v>33</v>
      </c>
      <c r="L21" s="31"/>
    </row>
    <row r="22" spans="2:12" s="1" customFormat="1" ht="6.9" customHeight="1">
      <c r="B22" s="31"/>
      <c r="L22" s="31"/>
    </row>
    <row r="23" spans="2:12" s="1" customFormat="1" ht="12" customHeight="1">
      <c r="B23" s="31"/>
      <c r="D23" s="26" t="s">
        <v>35</v>
      </c>
      <c r="I23" s="26" t="s">
        <v>25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27</v>
      </c>
      <c r="J24" s="24" t="str">
        <f>IF('Rekapitulace stavby'!AN20="","",'Rekapitulace stavby'!AN20)</f>
        <v/>
      </c>
      <c r="L24" s="31"/>
    </row>
    <row r="25" spans="2:12" s="1" customFormat="1" ht="6.9" customHeight="1">
      <c r="B25" s="31"/>
      <c r="L25" s="31"/>
    </row>
    <row r="26" spans="2:12" s="1" customFormat="1" ht="12" customHeight="1">
      <c r="B26" s="31"/>
      <c r="D26" s="26" t="s">
        <v>37</v>
      </c>
      <c r="L26" s="31"/>
    </row>
    <row r="27" spans="2:12" s="7" customFormat="1" ht="14.4" customHeight="1">
      <c r="B27" s="93"/>
      <c r="E27" s="204" t="s">
        <v>1</v>
      </c>
      <c r="F27" s="204"/>
      <c r="G27" s="204"/>
      <c r="H27" s="204"/>
      <c r="L27" s="93"/>
    </row>
    <row r="28" spans="2:12" s="1" customFormat="1" ht="6.9" customHeight="1">
      <c r="B28" s="31"/>
      <c r="L28" s="31"/>
    </row>
    <row r="29" spans="2:12" s="1" customFormat="1" ht="6.9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94" t="s">
        <v>38</v>
      </c>
      <c r="J30" s="65">
        <f>ROUND(J124,2)</f>
        <v>0</v>
      </c>
      <c r="L30" s="31"/>
    </row>
    <row r="31" spans="2:12" s="1" customFormat="1" ht="6.9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" customHeight="1">
      <c r="B32" s="31"/>
      <c r="F32" s="34" t="s">
        <v>40</v>
      </c>
      <c r="I32" s="34" t="s">
        <v>39</v>
      </c>
      <c r="J32" s="34" t="s">
        <v>41</v>
      </c>
      <c r="L32" s="31"/>
    </row>
    <row r="33" spans="2:12" s="1" customFormat="1" ht="14.4" customHeight="1">
      <c r="B33" s="31"/>
      <c r="D33" s="54" t="s">
        <v>42</v>
      </c>
      <c r="E33" s="26" t="s">
        <v>43</v>
      </c>
      <c r="F33" s="85">
        <f>ROUND((SUM(BE124:BE155)),2)</f>
        <v>0</v>
      </c>
      <c r="I33" s="95">
        <v>0.21</v>
      </c>
      <c r="J33" s="85">
        <f>ROUND(((SUM(BE124:BE155))*I33),2)</f>
        <v>0</v>
      </c>
      <c r="L33" s="31"/>
    </row>
    <row r="34" spans="2:12" s="1" customFormat="1" ht="14.4" customHeight="1">
      <c r="B34" s="31"/>
      <c r="E34" s="26" t="s">
        <v>44</v>
      </c>
      <c r="F34" s="85">
        <f>ROUND((SUM(BF124:BF155)),2)</f>
        <v>0</v>
      </c>
      <c r="I34" s="95">
        <v>0.15</v>
      </c>
      <c r="J34" s="85">
        <f>ROUND(((SUM(BF124:BF155))*I34),2)</f>
        <v>0</v>
      </c>
      <c r="L34" s="31"/>
    </row>
    <row r="35" spans="2:12" s="1" customFormat="1" ht="14.4" customHeight="1" hidden="1">
      <c r="B35" s="31"/>
      <c r="E35" s="26" t="s">
        <v>45</v>
      </c>
      <c r="F35" s="85">
        <f>ROUND((SUM(BG124:BG155)),2)</f>
        <v>0</v>
      </c>
      <c r="I35" s="95">
        <v>0.21</v>
      </c>
      <c r="J35" s="85">
        <f>0</f>
        <v>0</v>
      </c>
      <c r="L35" s="31"/>
    </row>
    <row r="36" spans="2:12" s="1" customFormat="1" ht="14.4" customHeight="1" hidden="1">
      <c r="B36" s="31"/>
      <c r="E36" s="26" t="s">
        <v>46</v>
      </c>
      <c r="F36" s="85">
        <f>ROUND((SUM(BH124:BH155)),2)</f>
        <v>0</v>
      </c>
      <c r="I36" s="95">
        <v>0.15</v>
      </c>
      <c r="J36" s="85">
        <f>0</f>
        <v>0</v>
      </c>
      <c r="L36" s="31"/>
    </row>
    <row r="37" spans="2:12" s="1" customFormat="1" ht="14.4" customHeight="1" hidden="1">
      <c r="B37" s="31"/>
      <c r="E37" s="26" t="s">
        <v>47</v>
      </c>
      <c r="F37" s="85">
        <f>ROUND((SUM(BI124:BI155)),2)</f>
        <v>0</v>
      </c>
      <c r="I37" s="95">
        <v>0</v>
      </c>
      <c r="J37" s="85">
        <f>0</f>
        <v>0</v>
      </c>
      <c r="L37" s="31"/>
    </row>
    <row r="38" spans="2:12" s="1" customFormat="1" ht="6.9" customHeight="1">
      <c r="B38" s="31"/>
      <c r="L38" s="31"/>
    </row>
    <row r="39" spans="2:12" s="1" customFormat="1" ht="25.35" customHeight="1">
      <c r="B39" s="31"/>
      <c r="C39" s="96"/>
      <c r="D39" s="97" t="s">
        <v>48</v>
      </c>
      <c r="E39" s="56"/>
      <c r="F39" s="56"/>
      <c r="G39" s="98" t="s">
        <v>49</v>
      </c>
      <c r="H39" s="99" t="s">
        <v>50</v>
      </c>
      <c r="I39" s="56"/>
      <c r="J39" s="100">
        <f>SUM(J30:J37)</f>
        <v>0</v>
      </c>
      <c r="K39" s="101"/>
      <c r="L39" s="31"/>
    </row>
    <row r="40" spans="2:12" s="1" customFormat="1" ht="14.4" customHeight="1">
      <c r="B40" s="31"/>
      <c r="L40" s="31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31"/>
      <c r="D50" s="40" t="s">
        <v>51</v>
      </c>
      <c r="E50" s="41"/>
      <c r="F50" s="41"/>
      <c r="G50" s="40" t="s">
        <v>52</v>
      </c>
      <c r="H50" s="41"/>
      <c r="I50" s="41"/>
      <c r="J50" s="41"/>
      <c r="K50" s="41"/>
      <c r="L50" s="31"/>
    </row>
    <row r="51" spans="2:12" ht="10.2">
      <c r="B51" s="19"/>
      <c r="L51" s="19"/>
    </row>
    <row r="52" spans="2:12" ht="10.2">
      <c r="B52" s="19"/>
      <c r="L52" s="19"/>
    </row>
    <row r="53" spans="2:12" ht="10.2">
      <c r="B53" s="19"/>
      <c r="L53" s="19"/>
    </row>
    <row r="54" spans="2:12" ht="10.2">
      <c r="B54" s="19"/>
      <c r="L54" s="19"/>
    </row>
    <row r="55" spans="2:12" ht="10.2">
      <c r="B55" s="19"/>
      <c r="L55" s="19"/>
    </row>
    <row r="56" spans="2:12" ht="10.2">
      <c r="B56" s="19"/>
      <c r="L56" s="19"/>
    </row>
    <row r="57" spans="2:12" ht="10.2">
      <c r="B57" s="19"/>
      <c r="L57" s="19"/>
    </row>
    <row r="58" spans="2:12" ht="10.2">
      <c r="B58" s="19"/>
      <c r="L58" s="19"/>
    </row>
    <row r="59" spans="2:12" ht="10.2">
      <c r="B59" s="19"/>
      <c r="L59" s="19"/>
    </row>
    <row r="60" spans="2:12" ht="10.2">
      <c r="B60" s="19"/>
      <c r="L60" s="19"/>
    </row>
    <row r="61" spans="2:12" s="1" customFormat="1" ht="13.2">
      <c r="B61" s="31"/>
      <c r="D61" s="42" t="s">
        <v>53</v>
      </c>
      <c r="E61" s="33"/>
      <c r="F61" s="102" t="s">
        <v>54</v>
      </c>
      <c r="G61" s="42" t="s">
        <v>53</v>
      </c>
      <c r="H61" s="33"/>
      <c r="I61" s="33"/>
      <c r="J61" s="103" t="s">
        <v>54</v>
      </c>
      <c r="K61" s="33"/>
      <c r="L61" s="31"/>
    </row>
    <row r="62" spans="2:12" ht="10.2">
      <c r="B62" s="19"/>
      <c r="L62" s="19"/>
    </row>
    <row r="63" spans="2:12" ht="10.2">
      <c r="B63" s="19"/>
      <c r="L63" s="19"/>
    </row>
    <row r="64" spans="2:12" ht="10.2">
      <c r="B64" s="19"/>
      <c r="L64" s="19"/>
    </row>
    <row r="65" spans="2:12" s="1" customFormat="1" ht="13.2">
      <c r="B65" s="31"/>
      <c r="D65" s="40" t="s">
        <v>55</v>
      </c>
      <c r="E65" s="41"/>
      <c r="F65" s="41"/>
      <c r="G65" s="40" t="s">
        <v>56</v>
      </c>
      <c r="H65" s="41"/>
      <c r="I65" s="41"/>
      <c r="J65" s="41"/>
      <c r="K65" s="41"/>
      <c r="L65" s="31"/>
    </row>
    <row r="66" spans="2:12" ht="10.2">
      <c r="B66" s="19"/>
      <c r="L66" s="19"/>
    </row>
    <row r="67" spans="2:12" ht="10.2">
      <c r="B67" s="19"/>
      <c r="L67" s="19"/>
    </row>
    <row r="68" spans="2:12" ht="10.2">
      <c r="B68" s="19"/>
      <c r="L68" s="19"/>
    </row>
    <row r="69" spans="2:12" ht="10.2">
      <c r="B69" s="19"/>
      <c r="L69" s="19"/>
    </row>
    <row r="70" spans="2:12" ht="10.2">
      <c r="B70" s="19"/>
      <c r="L70" s="19"/>
    </row>
    <row r="71" spans="2:12" ht="10.2">
      <c r="B71" s="19"/>
      <c r="L71" s="19"/>
    </row>
    <row r="72" spans="2:12" ht="10.2">
      <c r="B72" s="19"/>
      <c r="L72" s="19"/>
    </row>
    <row r="73" spans="2:12" ht="10.2">
      <c r="B73" s="19"/>
      <c r="L73" s="19"/>
    </row>
    <row r="74" spans="2:12" ht="10.2">
      <c r="B74" s="19"/>
      <c r="L74" s="19"/>
    </row>
    <row r="75" spans="2:12" ht="10.2">
      <c r="B75" s="19"/>
      <c r="L75" s="19"/>
    </row>
    <row r="76" spans="2:12" s="1" customFormat="1" ht="13.2">
      <c r="B76" s="31"/>
      <c r="D76" s="42" t="s">
        <v>53</v>
      </c>
      <c r="E76" s="33"/>
      <c r="F76" s="102" t="s">
        <v>54</v>
      </c>
      <c r="G76" s="42" t="s">
        <v>53</v>
      </c>
      <c r="H76" s="33"/>
      <c r="I76" s="33"/>
      <c r="J76" s="103" t="s">
        <v>54</v>
      </c>
      <c r="K76" s="33"/>
      <c r="L76" s="31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" customHeight="1">
      <c r="B82" s="31"/>
      <c r="C82" s="20" t="s">
        <v>124</v>
      </c>
      <c r="L82" s="31"/>
    </row>
    <row r="83" spans="2:12" s="1" customFormat="1" ht="6.9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4.4" customHeight="1">
      <c r="B85" s="31"/>
      <c r="E85" s="231" t="str">
        <f>E7</f>
        <v>Úprava heliportu HEMS Karlovarské krajské nemocnice</v>
      </c>
      <c r="F85" s="232"/>
      <c r="G85" s="232"/>
      <c r="H85" s="232"/>
      <c r="L85" s="31"/>
    </row>
    <row r="86" spans="2:12" s="1" customFormat="1" ht="12" customHeight="1">
      <c r="B86" s="31"/>
      <c r="C86" s="26" t="s">
        <v>120</v>
      </c>
      <c r="L86" s="31"/>
    </row>
    <row r="87" spans="2:12" s="1" customFormat="1" ht="15.6" customHeight="1">
      <c r="B87" s="31"/>
      <c r="E87" s="194" t="str">
        <f>E9</f>
        <v>VON - Vedlejší a ostatní náklady</v>
      </c>
      <c r="F87" s="233"/>
      <c r="G87" s="233"/>
      <c r="H87" s="233"/>
      <c r="L87" s="31"/>
    </row>
    <row r="88" spans="2:12" s="1" customFormat="1" ht="6.9" customHeight="1">
      <c r="B88" s="31"/>
      <c r="L88" s="31"/>
    </row>
    <row r="89" spans="2:12" s="1" customFormat="1" ht="12" customHeight="1">
      <c r="B89" s="31"/>
      <c r="C89" s="26" t="s">
        <v>20</v>
      </c>
      <c r="F89" s="24" t="str">
        <f>F12</f>
        <v>KKN a.s. Pavilon A, Bezručova 1190/19</v>
      </c>
      <c r="I89" s="26" t="s">
        <v>22</v>
      </c>
      <c r="J89" s="51" t="str">
        <f>IF(J12="","",J12)</f>
        <v>12. 1. 2024</v>
      </c>
      <c r="L89" s="31"/>
    </row>
    <row r="90" spans="2:12" s="1" customFormat="1" ht="6.9" customHeight="1">
      <c r="B90" s="31"/>
      <c r="L90" s="31"/>
    </row>
    <row r="91" spans="2:12" s="1" customFormat="1" ht="40.8" customHeight="1">
      <c r="B91" s="31"/>
      <c r="C91" s="26" t="s">
        <v>24</v>
      </c>
      <c r="F91" s="24" t="str">
        <f>E15</f>
        <v>KKN a.s. Pavilon A, Bezručova 1190/19 Karlovy Vary</v>
      </c>
      <c r="I91" s="26" t="s">
        <v>30</v>
      </c>
      <c r="J91" s="29" t="str">
        <f>E21</f>
        <v>SIEBERT+TALAŠ, spol. s r.o., Bucharova 1314/8</v>
      </c>
      <c r="L91" s="31"/>
    </row>
    <row r="92" spans="2:12" s="1" customFormat="1" ht="15.6" customHeight="1">
      <c r="B92" s="31"/>
      <c r="C92" s="26" t="s">
        <v>28</v>
      </c>
      <c r="F92" s="24" t="str">
        <f>IF(E18="","",E18)</f>
        <v>Vyplň údaj</v>
      </c>
      <c r="I92" s="26" t="s">
        <v>35</v>
      </c>
      <c r="J92" s="29" t="str">
        <f>E24</f>
        <v xml:space="preserve"> </v>
      </c>
      <c r="L92" s="31"/>
    </row>
    <row r="93" spans="2:12" s="1" customFormat="1" ht="10.35" customHeight="1">
      <c r="B93" s="31"/>
      <c r="L93" s="31"/>
    </row>
    <row r="94" spans="2:12" s="1" customFormat="1" ht="29.25" customHeight="1">
      <c r="B94" s="31"/>
      <c r="C94" s="104" t="s">
        <v>125</v>
      </c>
      <c r="D94" s="96"/>
      <c r="E94" s="96"/>
      <c r="F94" s="96"/>
      <c r="G94" s="96"/>
      <c r="H94" s="96"/>
      <c r="I94" s="96"/>
      <c r="J94" s="105" t="s">
        <v>126</v>
      </c>
      <c r="K94" s="96"/>
      <c r="L94" s="31"/>
    </row>
    <row r="95" spans="2:12" s="1" customFormat="1" ht="10.35" customHeight="1">
      <c r="B95" s="31"/>
      <c r="L95" s="31"/>
    </row>
    <row r="96" spans="2:47" s="1" customFormat="1" ht="22.8" customHeight="1">
      <c r="B96" s="31"/>
      <c r="C96" s="106" t="s">
        <v>127</v>
      </c>
      <c r="J96" s="65">
        <f>J124</f>
        <v>0</v>
      </c>
      <c r="L96" s="31"/>
      <c r="AU96" s="16" t="s">
        <v>128</v>
      </c>
    </row>
    <row r="97" spans="2:12" s="8" customFormat="1" ht="24.9" customHeight="1">
      <c r="B97" s="107"/>
      <c r="D97" s="108" t="s">
        <v>1350</v>
      </c>
      <c r="E97" s="109"/>
      <c r="F97" s="109"/>
      <c r="G97" s="109"/>
      <c r="H97" s="109"/>
      <c r="I97" s="109"/>
      <c r="J97" s="110">
        <f>J125</f>
        <v>0</v>
      </c>
      <c r="L97" s="107"/>
    </row>
    <row r="98" spans="2:12" s="9" customFormat="1" ht="19.95" customHeight="1">
      <c r="B98" s="111"/>
      <c r="D98" s="112" t="s">
        <v>1351</v>
      </c>
      <c r="E98" s="113"/>
      <c r="F98" s="113"/>
      <c r="G98" s="113"/>
      <c r="H98" s="113"/>
      <c r="I98" s="113"/>
      <c r="J98" s="114">
        <f>J126</f>
        <v>0</v>
      </c>
      <c r="L98" s="111"/>
    </row>
    <row r="99" spans="2:12" s="9" customFormat="1" ht="19.95" customHeight="1">
      <c r="B99" s="111"/>
      <c r="D99" s="112" t="s">
        <v>1352</v>
      </c>
      <c r="E99" s="113"/>
      <c r="F99" s="113"/>
      <c r="G99" s="113"/>
      <c r="H99" s="113"/>
      <c r="I99" s="113"/>
      <c r="J99" s="114">
        <f>J130</f>
        <v>0</v>
      </c>
      <c r="L99" s="111"/>
    </row>
    <row r="100" spans="2:12" s="9" customFormat="1" ht="19.95" customHeight="1">
      <c r="B100" s="111"/>
      <c r="D100" s="112" t="s">
        <v>1353</v>
      </c>
      <c r="E100" s="113"/>
      <c r="F100" s="113"/>
      <c r="G100" s="113"/>
      <c r="H100" s="113"/>
      <c r="I100" s="113"/>
      <c r="J100" s="114">
        <f>J133</f>
        <v>0</v>
      </c>
      <c r="L100" s="111"/>
    </row>
    <row r="101" spans="2:12" s="9" customFormat="1" ht="19.95" customHeight="1">
      <c r="B101" s="111"/>
      <c r="D101" s="112" t="s">
        <v>1354</v>
      </c>
      <c r="E101" s="113"/>
      <c r="F101" s="113"/>
      <c r="G101" s="113"/>
      <c r="H101" s="113"/>
      <c r="I101" s="113"/>
      <c r="J101" s="114">
        <f>J138</f>
        <v>0</v>
      </c>
      <c r="L101" s="111"/>
    </row>
    <row r="102" spans="2:12" s="9" customFormat="1" ht="19.95" customHeight="1">
      <c r="B102" s="111"/>
      <c r="D102" s="112" t="s">
        <v>1355</v>
      </c>
      <c r="E102" s="113"/>
      <c r="F102" s="113"/>
      <c r="G102" s="113"/>
      <c r="H102" s="113"/>
      <c r="I102" s="113"/>
      <c r="J102" s="114">
        <f>J145</f>
        <v>0</v>
      </c>
      <c r="L102" s="111"/>
    </row>
    <row r="103" spans="2:12" s="9" customFormat="1" ht="19.95" customHeight="1">
      <c r="B103" s="111"/>
      <c r="D103" s="112" t="s">
        <v>1356</v>
      </c>
      <c r="E103" s="113"/>
      <c r="F103" s="113"/>
      <c r="G103" s="113"/>
      <c r="H103" s="113"/>
      <c r="I103" s="113"/>
      <c r="J103" s="114">
        <f>J150</f>
        <v>0</v>
      </c>
      <c r="L103" s="111"/>
    </row>
    <row r="104" spans="2:12" s="9" customFormat="1" ht="19.95" customHeight="1">
      <c r="B104" s="111"/>
      <c r="D104" s="112" t="s">
        <v>1357</v>
      </c>
      <c r="E104" s="113"/>
      <c r="F104" s="113"/>
      <c r="G104" s="113"/>
      <c r="H104" s="113"/>
      <c r="I104" s="113"/>
      <c r="J104" s="114">
        <f>J153</f>
        <v>0</v>
      </c>
      <c r="L104" s="111"/>
    </row>
    <row r="105" spans="2:12" s="1" customFormat="1" ht="21.75" customHeight="1">
      <c r="B105" s="31"/>
      <c r="L105" s="31"/>
    </row>
    <row r="106" spans="2:12" s="1" customFormat="1" ht="6.9" customHeight="1"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31"/>
    </row>
    <row r="110" spans="2:12" s="1" customFormat="1" ht="6.9" customHeight="1">
      <c r="B110" s="45"/>
      <c r="C110" s="46"/>
      <c r="D110" s="46"/>
      <c r="E110" s="46"/>
      <c r="F110" s="46"/>
      <c r="G110" s="46"/>
      <c r="H110" s="46"/>
      <c r="I110" s="46"/>
      <c r="J110" s="46"/>
      <c r="K110" s="46"/>
      <c r="L110" s="31"/>
    </row>
    <row r="111" spans="2:12" s="1" customFormat="1" ht="24.9" customHeight="1">
      <c r="B111" s="31"/>
      <c r="C111" s="20" t="s">
        <v>136</v>
      </c>
      <c r="L111" s="31"/>
    </row>
    <row r="112" spans="2:12" s="1" customFormat="1" ht="6.9" customHeight="1">
      <c r="B112" s="31"/>
      <c r="L112" s="31"/>
    </row>
    <row r="113" spans="2:12" s="1" customFormat="1" ht="12" customHeight="1">
      <c r="B113" s="31"/>
      <c r="C113" s="26" t="s">
        <v>16</v>
      </c>
      <c r="L113" s="31"/>
    </row>
    <row r="114" spans="2:12" s="1" customFormat="1" ht="14.4" customHeight="1">
      <c r="B114" s="31"/>
      <c r="E114" s="231" t="str">
        <f>E7</f>
        <v>Úprava heliportu HEMS Karlovarské krajské nemocnice</v>
      </c>
      <c r="F114" s="232"/>
      <c r="G114" s="232"/>
      <c r="H114" s="232"/>
      <c r="L114" s="31"/>
    </row>
    <row r="115" spans="2:12" s="1" customFormat="1" ht="12" customHeight="1">
      <c r="B115" s="31"/>
      <c r="C115" s="26" t="s">
        <v>120</v>
      </c>
      <c r="L115" s="31"/>
    </row>
    <row r="116" spans="2:12" s="1" customFormat="1" ht="15.6" customHeight="1">
      <c r="B116" s="31"/>
      <c r="E116" s="194" t="str">
        <f>E9</f>
        <v>VON - Vedlejší a ostatní náklady</v>
      </c>
      <c r="F116" s="233"/>
      <c r="G116" s="233"/>
      <c r="H116" s="233"/>
      <c r="L116" s="31"/>
    </row>
    <row r="117" spans="2:12" s="1" customFormat="1" ht="6.9" customHeight="1">
      <c r="B117" s="31"/>
      <c r="L117" s="31"/>
    </row>
    <row r="118" spans="2:12" s="1" customFormat="1" ht="12" customHeight="1">
      <c r="B118" s="31"/>
      <c r="C118" s="26" t="s">
        <v>20</v>
      </c>
      <c r="F118" s="24" t="str">
        <f>F12</f>
        <v>KKN a.s. Pavilon A, Bezručova 1190/19</v>
      </c>
      <c r="I118" s="26" t="s">
        <v>22</v>
      </c>
      <c r="J118" s="51" t="str">
        <f>IF(J12="","",J12)</f>
        <v>12. 1. 2024</v>
      </c>
      <c r="L118" s="31"/>
    </row>
    <row r="119" spans="2:12" s="1" customFormat="1" ht="6.9" customHeight="1">
      <c r="B119" s="31"/>
      <c r="L119" s="31"/>
    </row>
    <row r="120" spans="2:12" s="1" customFormat="1" ht="40.8" customHeight="1">
      <c r="B120" s="31"/>
      <c r="C120" s="26" t="s">
        <v>24</v>
      </c>
      <c r="F120" s="24" t="str">
        <f>E15</f>
        <v>KKN a.s. Pavilon A, Bezručova 1190/19 Karlovy Vary</v>
      </c>
      <c r="I120" s="26" t="s">
        <v>30</v>
      </c>
      <c r="J120" s="29" t="str">
        <f>E21</f>
        <v>SIEBERT+TALAŠ, spol. s r.o., Bucharova 1314/8</v>
      </c>
      <c r="L120" s="31"/>
    </row>
    <row r="121" spans="2:12" s="1" customFormat="1" ht="15.6" customHeight="1">
      <c r="B121" s="31"/>
      <c r="C121" s="26" t="s">
        <v>28</v>
      </c>
      <c r="F121" s="24" t="str">
        <f>IF(E18="","",E18)</f>
        <v>Vyplň údaj</v>
      </c>
      <c r="I121" s="26" t="s">
        <v>35</v>
      </c>
      <c r="J121" s="29" t="str">
        <f>E24</f>
        <v xml:space="preserve"> </v>
      </c>
      <c r="L121" s="31"/>
    </row>
    <row r="122" spans="2:12" s="1" customFormat="1" ht="10.35" customHeight="1">
      <c r="B122" s="31"/>
      <c r="L122" s="31"/>
    </row>
    <row r="123" spans="2:20" s="10" customFormat="1" ht="29.25" customHeight="1">
      <c r="B123" s="115"/>
      <c r="C123" s="116" t="s">
        <v>137</v>
      </c>
      <c r="D123" s="117" t="s">
        <v>63</v>
      </c>
      <c r="E123" s="117" t="s">
        <v>59</v>
      </c>
      <c r="F123" s="117" t="s">
        <v>60</v>
      </c>
      <c r="G123" s="117" t="s">
        <v>138</v>
      </c>
      <c r="H123" s="117" t="s">
        <v>139</v>
      </c>
      <c r="I123" s="117" t="s">
        <v>140</v>
      </c>
      <c r="J123" s="117" t="s">
        <v>126</v>
      </c>
      <c r="K123" s="118" t="s">
        <v>141</v>
      </c>
      <c r="L123" s="115"/>
      <c r="M123" s="58" t="s">
        <v>1</v>
      </c>
      <c r="N123" s="59" t="s">
        <v>42</v>
      </c>
      <c r="O123" s="59" t="s">
        <v>142</v>
      </c>
      <c r="P123" s="59" t="s">
        <v>143</v>
      </c>
      <c r="Q123" s="59" t="s">
        <v>144</v>
      </c>
      <c r="R123" s="59" t="s">
        <v>145</v>
      </c>
      <c r="S123" s="59" t="s">
        <v>146</v>
      </c>
      <c r="T123" s="60" t="s">
        <v>147</v>
      </c>
    </row>
    <row r="124" spans="2:63" s="1" customFormat="1" ht="22.8" customHeight="1">
      <c r="B124" s="31"/>
      <c r="C124" s="63" t="s">
        <v>148</v>
      </c>
      <c r="J124" s="119">
        <f>BK124</f>
        <v>0</v>
      </c>
      <c r="L124" s="31"/>
      <c r="M124" s="61"/>
      <c r="N124" s="52"/>
      <c r="O124" s="52"/>
      <c r="P124" s="120">
        <f>P125</f>
        <v>0</v>
      </c>
      <c r="Q124" s="52"/>
      <c r="R124" s="120">
        <f>R125</f>
        <v>0</v>
      </c>
      <c r="S124" s="52"/>
      <c r="T124" s="121">
        <f>T125</f>
        <v>0</v>
      </c>
      <c r="AT124" s="16" t="s">
        <v>77</v>
      </c>
      <c r="AU124" s="16" t="s">
        <v>128</v>
      </c>
      <c r="BK124" s="122">
        <f>BK125</f>
        <v>0</v>
      </c>
    </row>
    <row r="125" spans="2:63" s="11" customFormat="1" ht="25.95" customHeight="1">
      <c r="B125" s="123"/>
      <c r="D125" s="124" t="s">
        <v>77</v>
      </c>
      <c r="E125" s="125" t="s">
        <v>1358</v>
      </c>
      <c r="F125" s="125" t="s">
        <v>1358</v>
      </c>
      <c r="I125" s="126"/>
      <c r="J125" s="127">
        <f>BK125</f>
        <v>0</v>
      </c>
      <c r="L125" s="123"/>
      <c r="M125" s="128"/>
      <c r="P125" s="129">
        <f>P126+P130+P133+P138+P145+P150+P153</f>
        <v>0</v>
      </c>
      <c r="R125" s="129">
        <f>R126+R130+R133+R138+R145+R150+R153</f>
        <v>0</v>
      </c>
      <c r="T125" s="130">
        <f>T126+T130+T133+T138+T145+T150+T153</f>
        <v>0</v>
      </c>
      <c r="AR125" s="124" t="s">
        <v>174</v>
      </c>
      <c r="AT125" s="131" t="s">
        <v>77</v>
      </c>
      <c r="AU125" s="131" t="s">
        <v>78</v>
      </c>
      <c r="AY125" s="124" t="s">
        <v>151</v>
      </c>
      <c r="BK125" s="132">
        <f>BK126+BK130+BK133+BK138+BK145+BK150+BK153</f>
        <v>0</v>
      </c>
    </row>
    <row r="126" spans="2:63" s="11" customFormat="1" ht="22.8" customHeight="1">
      <c r="B126" s="123"/>
      <c r="D126" s="124" t="s">
        <v>77</v>
      </c>
      <c r="E126" s="133" t="s">
        <v>1359</v>
      </c>
      <c r="F126" s="133" t="s">
        <v>1360</v>
      </c>
      <c r="I126" s="126"/>
      <c r="J126" s="134">
        <f>BK126</f>
        <v>0</v>
      </c>
      <c r="L126" s="123"/>
      <c r="M126" s="128"/>
      <c r="P126" s="129">
        <f>SUM(P127:P129)</f>
        <v>0</v>
      </c>
      <c r="R126" s="129">
        <f>SUM(R127:R129)</f>
        <v>0</v>
      </c>
      <c r="T126" s="130">
        <f>SUM(T127:T129)</f>
        <v>0</v>
      </c>
      <c r="AR126" s="124" t="s">
        <v>174</v>
      </c>
      <c r="AT126" s="131" t="s">
        <v>77</v>
      </c>
      <c r="AU126" s="131" t="s">
        <v>85</v>
      </c>
      <c r="AY126" s="124" t="s">
        <v>151</v>
      </c>
      <c r="BK126" s="132">
        <f>SUM(BK127:BK129)</f>
        <v>0</v>
      </c>
    </row>
    <row r="127" spans="2:65" s="1" customFormat="1" ht="19.8" customHeight="1">
      <c r="B127" s="31"/>
      <c r="C127" s="135" t="s">
        <v>85</v>
      </c>
      <c r="D127" s="135" t="s">
        <v>154</v>
      </c>
      <c r="E127" s="136" t="s">
        <v>1361</v>
      </c>
      <c r="F127" s="137" t="s">
        <v>1362</v>
      </c>
      <c r="G127" s="138" t="s">
        <v>165</v>
      </c>
      <c r="H127" s="139">
        <v>1</v>
      </c>
      <c r="I127" s="140"/>
      <c r="J127" s="141">
        <f>ROUND(I127*H127,2)</f>
        <v>0</v>
      </c>
      <c r="K127" s="137" t="s">
        <v>158</v>
      </c>
      <c r="L127" s="31"/>
      <c r="M127" s="142" t="s">
        <v>1</v>
      </c>
      <c r="N127" s="143" t="s">
        <v>43</v>
      </c>
      <c r="P127" s="144">
        <f>O127*H127</f>
        <v>0</v>
      </c>
      <c r="Q127" s="144">
        <v>0</v>
      </c>
      <c r="R127" s="144">
        <f>Q127*H127</f>
        <v>0</v>
      </c>
      <c r="S127" s="144">
        <v>0</v>
      </c>
      <c r="T127" s="145">
        <f>S127*H127</f>
        <v>0</v>
      </c>
      <c r="AR127" s="146" t="s">
        <v>1363</v>
      </c>
      <c r="AT127" s="146" t="s">
        <v>154</v>
      </c>
      <c r="AU127" s="146" t="s">
        <v>87</v>
      </c>
      <c r="AY127" s="16" t="s">
        <v>151</v>
      </c>
      <c r="BE127" s="147">
        <f>IF(N127="základní",J127,0)</f>
        <v>0</v>
      </c>
      <c r="BF127" s="147">
        <f>IF(N127="snížená",J127,0)</f>
        <v>0</v>
      </c>
      <c r="BG127" s="147">
        <f>IF(N127="zákl. přenesená",J127,0)</f>
        <v>0</v>
      </c>
      <c r="BH127" s="147">
        <f>IF(N127="sníž. přenesená",J127,0)</f>
        <v>0</v>
      </c>
      <c r="BI127" s="147">
        <f>IF(N127="nulová",J127,0)</f>
        <v>0</v>
      </c>
      <c r="BJ127" s="16" t="s">
        <v>85</v>
      </c>
      <c r="BK127" s="147">
        <f>ROUND(I127*H127,2)</f>
        <v>0</v>
      </c>
      <c r="BL127" s="16" t="s">
        <v>1363</v>
      </c>
      <c r="BM127" s="146" t="s">
        <v>1364</v>
      </c>
    </row>
    <row r="128" spans="2:65" s="1" customFormat="1" ht="14.4" customHeight="1">
      <c r="B128" s="31"/>
      <c r="C128" s="135" t="s">
        <v>87</v>
      </c>
      <c r="D128" s="135" t="s">
        <v>154</v>
      </c>
      <c r="E128" s="136" t="s">
        <v>1365</v>
      </c>
      <c r="F128" s="137" t="s">
        <v>1366</v>
      </c>
      <c r="G128" s="138" t="s">
        <v>1367</v>
      </c>
      <c r="H128" s="139">
        <v>1</v>
      </c>
      <c r="I128" s="140"/>
      <c r="J128" s="141">
        <f>ROUND(I128*H128,2)</f>
        <v>0</v>
      </c>
      <c r="K128" s="137" t="s">
        <v>158</v>
      </c>
      <c r="L128" s="31"/>
      <c r="M128" s="142" t="s">
        <v>1</v>
      </c>
      <c r="N128" s="143" t="s">
        <v>43</v>
      </c>
      <c r="P128" s="144">
        <f>O128*H128</f>
        <v>0</v>
      </c>
      <c r="Q128" s="144">
        <v>0</v>
      </c>
      <c r="R128" s="144">
        <f>Q128*H128</f>
        <v>0</v>
      </c>
      <c r="S128" s="144">
        <v>0</v>
      </c>
      <c r="T128" s="145">
        <f>S128*H128</f>
        <v>0</v>
      </c>
      <c r="AR128" s="146" t="s">
        <v>159</v>
      </c>
      <c r="AT128" s="146" t="s">
        <v>154</v>
      </c>
      <c r="AU128" s="146" t="s">
        <v>87</v>
      </c>
      <c r="AY128" s="16" t="s">
        <v>151</v>
      </c>
      <c r="BE128" s="147">
        <f>IF(N128="základní",J128,0)</f>
        <v>0</v>
      </c>
      <c r="BF128" s="147">
        <f>IF(N128="snížená",J128,0)</f>
        <v>0</v>
      </c>
      <c r="BG128" s="147">
        <f>IF(N128="zákl. přenesená",J128,0)</f>
        <v>0</v>
      </c>
      <c r="BH128" s="147">
        <f>IF(N128="sníž. přenesená",J128,0)</f>
        <v>0</v>
      </c>
      <c r="BI128" s="147">
        <f>IF(N128="nulová",J128,0)</f>
        <v>0</v>
      </c>
      <c r="BJ128" s="16" t="s">
        <v>85</v>
      </c>
      <c r="BK128" s="147">
        <f>ROUND(I128*H128,2)</f>
        <v>0</v>
      </c>
      <c r="BL128" s="16" t="s">
        <v>159</v>
      </c>
      <c r="BM128" s="146" t="s">
        <v>1368</v>
      </c>
    </row>
    <row r="129" spans="2:47" s="1" customFormat="1" ht="28.8">
      <c r="B129" s="31"/>
      <c r="D129" s="149" t="s">
        <v>225</v>
      </c>
      <c r="F129" s="156" t="s">
        <v>1369</v>
      </c>
      <c r="I129" s="157"/>
      <c r="L129" s="31"/>
      <c r="M129" s="158"/>
      <c r="T129" s="55"/>
      <c r="AT129" s="16" t="s">
        <v>225</v>
      </c>
      <c r="AU129" s="16" t="s">
        <v>87</v>
      </c>
    </row>
    <row r="130" spans="2:63" s="11" customFormat="1" ht="22.8" customHeight="1">
      <c r="B130" s="123"/>
      <c r="D130" s="124" t="s">
        <v>77</v>
      </c>
      <c r="E130" s="133" t="s">
        <v>1370</v>
      </c>
      <c r="F130" s="133" t="s">
        <v>1371</v>
      </c>
      <c r="I130" s="126"/>
      <c r="J130" s="134">
        <f>BK130</f>
        <v>0</v>
      </c>
      <c r="L130" s="123"/>
      <c r="M130" s="128"/>
      <c r="P130" s="129">
        <f>SUM(P131:P132)</f>
        <v>0</v>
      </c>
      <c r="R130" s="129">
        <f>SUM(R131:R132)</f>
        <v>0</v>
      </c>
      <c r="T130" s="130">
        <f>SUM(T131:T132)</f>
        <v>0</v>
      </c>
      <c r="AR130" s="124" t="s">
        <v>174</v>
      </c>
      <c r="AT130" s="131" t="s">
        <v>77</v>
      </c>
      <c r="AU130" s="131" t="s">
        <v>85</v>
      </c>
      <c r="AY130" s="124" t="s">
        <v>151</v>
      </c>
      <c r="BK130" s="132">
        <f>SUM(BK131:BK132)</f>
        <v>0</v>
      </c>
    </row>
    <row r="131" spans="2:65" s="1" customFormat="1" ht="14.4" customHeight="1">
      <c r="B131" s="31"/>
      <c r="C131" s="135" t="s">
        <v>167</v>
      </c>
      <c r="D131" s="135" t="s">
        <v>154</v>
      </c>
      <c r="E131" s="136" t="s">
        <v>1372</v>
      </c>
      <c r="F131" s="137" t="s">
        <v>1371</v>
      </c>
      <c r="G131" s="138" t="s">
        <v>1367</v>
      </c>
      <c r="H131" s="139">
        <v>1</v>
      </c>
      <c r="I131" s="140"/>
      <c r="J131" s="141">
        <f>ROUND(I131*H131,2)</f>
        <v>0</v>
      </c>
      <c r="K131" s="137" t="s">
        <v>158</v>
      </c>
      <c r="L131" s="31"/>
      <c r="M131" s="142" t="s">
        <v>1</v>
      </c>
      <c r="N131" s="143" t="s">
        <v>43</v>
      </c>
      <c r="P131" s="144">
        <f>O131*H131</f>
        <v>0</v>
      </c>
      <c r="Q131" s="144">
        <v>0</v>
      </c>
      <c r="R131" s="144">
        <f>Q131*H131</f>
        <v>0</v>
      </c>
      <c r="S131" s="144">
        <v>0</v>
      </c>
      <c r="T131" s="145">
        <f>S131*H131</f>
        <v>0</v>
      </c>
      <c r="AR131" s="146" t="s">
        <v>159</v>
      </c>
      <c r="AT131" s="146" t="s">
        <v>154</v>
      </c>
      <c r="AU131" s="146" t="s">
        <v>87</v>
      </c>
      <c r="AY131" s="16" t="s">
        <v>151</v>
      </c>
      <c r="BE131" s="147">
        <f>IF(N131="základní",J131,0)</f>
        <v>0</v>
      </c>
      <c r="BF131" s="147">
        <f>IF(N131="snížená",J131,0)</f>
        <v>0</v>
      </c>
      <c r="BG131" s="147">
        <f>IF(N131="zákl. přenesená",J131,0)</f>
        <v>0</v>
      </c>
      <c r="BH131" s="147">
        <f>IF(N131="sníž. přenesená",J131,0)</f>
        <v>0</v>
      </c>
      <c r="BI131" s="147">
        <f>IF(N131="nulová",J131,0)</f>
        <v>0</v>
      </c>
      <c r="BJ131" s="16" t="s">
        <v>85</v>
      </c>
      <c r="BK131" s="147">
        <f>ROUND(I131*H131,2)</f>
        <v>0</v>
      </c>
      <c r="BL131" s="16" t="s">
        <v>159</v>
      </c>
      <c r="BM131" s="146" t="s">
        <v>1373</v>
      </c>
    </row>
    <row r="132" spans="2:47" s="1" customFormat="1" ht="105.6">
      <c r="B132" s="31"/>
      <c r="D132" s="149" t="s">
        <v>225</v>
      </c>
      <c r="F132" s="156" t="s">
        <v>1374</v>
      </c>
      <c r="I132" s="157"/>
      <c r="L132" s="31"/>
      <c r="M132" s="158"/>
      <c r="T132" s="55"/>
      <c r="AT132" s="16" t="s">
        <v>225</v>
      </c>
      <c r="AU132" s="16" t="s">
        <v>87</v>
      </c>
    </row>
    <row r="133" spans="2:63" s="11" customFormat="1" ht="22.8" customHeight="1">
      <c r="B133" s="123"/>
      <c r="D133" s="124" t="s">
        <v>77</v>
      </c>
      <c r="E133" s="133" t="s">
        <v>1375</v>
      </c>
      <c r="F133" s="133" t="s">
        <v>1376</v>
      </c>
      <c r="I133" s="126"/>
      <c r="J133" s="134">
        <f>BK133</f>
        <v>0</v>
      </c>
      <c r="L133" s="123"/>
      <c r="M133" s="128"/>
      <c r="P133" s="129">
        <f>SUM(P134:P137)</f>
        <v>0</v>
      </c>
      <c r="R133" s="129">
        <f>SUM(R134:R137)</f>
        <v>0</v>
      </c>
      <c r="T133" s="130">
        <f>SUM(T134:T137)</f>
        <v>0</v>
      </c>
      <c r="AR133" s="124" t="s">
        <v>174</v>
      </c>
      <c r="AT133" s="131" t="s">
        <v>77</v>
      </c>
      <c r="AU133" s="131" t="s">
        <v>85</v>
      </c>
      <c r="AY133" s="124" t="s">
        <v>151</v>
      </c>
      <c r="BK133" s="132">
        <f>SUM(BK134:BK137)</f>
        <v>0</v>
      </c>
    </row>
    <row r="134" spans="2:65" s="1" customFormat="1" ht="14.4" customHeight="1">
      <c r="B134" s="31"/>
      <c r="C134" s="135" t="s">
        <v>159</v>
      </c>
      <c r="D134" s="135" t="s">
        <v>154</v>
      </c>
      <c r="E134" s="136" t="s">
        <v>1377</v>
      </c>
      <c r="F134" s="137" t="s">
        <v>1376</v>
      </c>
      <c r="G134" s="138" t="s">
        <v>1367</v>
      </c>
      <c r="H134" s="139">
        <v>1</v>
      </c>
      <c r="I134" s="140"/>
      <c r="J134" s="141">
        <f>ROUND(I134*H134,2)</f>
        <v>0</v>
      </c>
      <c r="K134" s="137" t="s">
        <v>158</v>
      </c>
      <c r="L134" s="31"/>
      <c r="M134" s="142" t="s">
        <v>1</v>
      </c>
      <c r="N134" s="143" t="s">
        <v>43</v>
      </c>
      <c r="P134" s="144">
        <f>O134*H134</f>
        <v>0</v>
      </c>
      <c r="Q134" s="144">
        <v>0</v>
      </c>
      <c r="R134" s="144">
        <f>Q134*H134</f>
        <v>0</v>
      </c>
      <c r="S134" s="144">
        <v>0</v>
      </c>
      <c r="T134" s="145">
        <f>S134*H134</f>
        <v>0</v>
      </c>
      <c r="AR134" s="146" t="s">
        <v>159</v>
      </c>
      <c r="AT134" s="146" t="s">
        <v>154</v>
      </c>
      <c r="AU134" s="146" t="s">
        <v>87</v>
      </c>
      <c r="AY134" s="16" t="s">
        <v>151</v>
      </c>
      <c r="BE134" s="147">
        <f>IF(N134="základní",J134,0)</f>
        <v>0</v>
      </c>
      <c r="BF134" s="147">
        <f>IF(N134="snížená",J134,0)</f>
        <v>0</v>
      </c>
      <c r="BG134" s="147">
        <f>IF(N134="zákl. přenesená",J134,0)</f>
        <v>0</v>
      </c>
      <c r="BH134" s="147">
        <f>IF(N134="sníž. přenesená",J134,0)</f>
        <v>0</v>
      </c>
      <c r="BI134" s="147">
        <f>IF(N134="nulová",J134,0)</f>
        <v>0</v>
      </c>
      <c r="BJ134" s="16" t="s">
        <v>85</v>
      </c>
      <c r="BK134" s="147">
        <f>ROUND(I134*H134,2)</f>
        <v>0</v>
      </c>
      <c r="BL134" s="16" t="s">
        <v>159</v>
      </c>
      <c r="BM134" s="146" t="s">
        <v>1378</v>
      </c>
    </row>
    <row r="135" spans="2:47" s="1" customFormat="1" ht="57.6">
      <c r="B135" s="31"/>
      <c r="D135" s="149" t="s">
        <v>225</v>
      </c>
      <c r="F135" s="156" t="s">
        <v>1379</v>
      </c>
      <c r="I135" s="157"/>
      <c r="L135" s="31"/>
      <c r="M135" s="158"/>
      <c r="T135" s="55"/>
      <c r="AT135" s="16" t="s">
        <v>225</v>
      </c>
      <c r="AU135" s="16" t="s">
        <v>87</v>
      </c>
    </row>
    <row r="136" spans="2:65" s="1" customFormat="1" ht="14.4" customHeight="1">
      <c r="B136" s="31"/>
      <c r="C136" s="135" t="s">
        <v>174</v>
      </c>
      <c r="D136" s="135" t="s">
        <v>154</v>
      </c>
      <c r="E136" s="136" t="s">
        <v>1380</v>
      </c>
      <c r="F136" s="137" t="s">
        <v>1381</v>
      </c>
      <c r="G136" s="138" t="s">
        <v>1367</v>
      </c>
      <c r="H136" s="139">
        <v>1</v>
      </c>
      <c r="I136" s="140"/>
      <c r="J136" s="141">
        <f>ROUND(I136*H136,2)</f>
        <v>0</v>
      </c>
      <c r="K136" s="137" t="s">
        <v>158</v>
      </c>
      <c r="L136" s="31"/>
      <c r="M136" s="142" t="s">
        <v>1</v>
      </c>
      <c r="N136" s="143" t="s">
        <v>43</v>
      </c>
      <c r="P136" s="144">
        <f>O136*H136</f>
        <v>0</v>
      </c>
      <c r="Q136" s="144">
        <v>0</v>
      </c>
      <c r="R136" s="144">
        <f>Q136*H136</f>
        <v>0</v>
      </c>
      <c r="S136" s="144">
        <v>0</v>
      </c>
      <c r="T136" s="145">
        <f>S136*H136</f>
        <v>0</v>
      </c>
      <c r="AR136" s="146" t="s">
        <v>159</v>
      </c>
      <c r="AT136" s="146" t="s">
        <v>154</v>
      </c>
      <c r="AU136" s="146" t="s">
        <v>87</v>
      </c>
      <c r="AY136" s="16" t="s">
        <v>151</v>
      </c>
      <c r="BE136" s="147">
        <f>IF(N136="základní",J136,0)</f>
        <v>0</v>
      </c>
      <c r="BF136" s="147">
        <f>IF(N136="snížená",J136,0)</f>
        <v>0</v>
      </c>
      <c r="BG136" s="147">
        <f>IF(N136="zákl. přenesená",J136,0)</f>
        <v>0</v>
      </c>
      <c r="BH136" s="147">
        <f>IF(N136="sníž. přenesená",J136,0)</f>
        <v>0</v>
      </c>
      <c r="BI136" s="147">
        <f>IF(N136="nulová",J136,0)</f>
        <v>0</v>
      </c>
      <c r="BJ136" s="16" t="s">
        <v>85</v>
      </c>
      <c r="BK136" s="147">
        <f>ROUND(I136*H136,2)</f>
        <v>0</v>
      </c>
      <c r="BL136" s="16" t="s">
        <v>159</v>
      </c>
      <c r="BM136" s="146" t="s">
        <v>1382</v>
      </c>
    </row>
    <row r="137" spans="2:47" s="1" customFormat="1" ht="38.4">
      <c r="B137" s="31"/>
      <c r="D137" s="149" t="s">
        <v>225</v>
      </c>
      <c r="F137" s="156" t="s">
        <v>1383</v>
      </c>
      <c r="I137" s="157"/>
      <c r="L137" s="31"/>
      <c r="M137" s="158"/>
      <c r="T137" s="55"/>
      <c r="AT137" s="16" t="s">
        <v>225</v>
      </c>
      <c r="AU137" s="16" t="s">
        <v>87</v>
      </c>
    </row>
    <row r="138" spans="2:63" s="11" customFormat="1" ht="22.8" customHeight="1">
      <c r="B138" s="123"/>
      <c r="D138" s="124" t="s">
        <v>77</v>
      </c>
      <c r="E138" s="133" t="s">
        <v>1384</v>
      </c>
      <c r="F138" s="133" t="s">
        <v>1385</v>
      </c>
      <c r="I138" s="126"/>
      <c r="J138" s="134">
        <f>BK138</f>
        <v>0</v>
      </c>
      <c r="L138" s="123"/>
      <c r="M138" s="128"/>
      <c r="P138" s="129">
        <f>SUM(P139:P144)</f>
        <v>0</v>
      </c>
      <c r="R138" s="129">
        <f>SUM(R139:R144)</f>
        <v>0</v>
      </c>
      <c r="T138" s="130">
        <f>SUM(T139:T144)</f>
        <v>0</v>
      </c>
      <c r="AR138" s="124" t="s">
        <v>174</v>
      </c>
      <c r="AT138" s="131" t="s">
        <v>77</v>
      </c>
      <c r="AU138" s="131" t="s">
        <v>85</v>
      </c>
      <c r="AY138" s="124" t="s">
        <v>151</v>
      </c>
      <c r="BK138" s="132">
        <f>SUM(BK139:BK144)</f>
        <v>0</v>
      </c>
    </row>
    <row r="139" spans="2:65" s="1" customFormat="1" ht="19.8" customHeight="1">
      <c r="B139" s="31"/>
      <c r="C139" s="135" t="s">
        <v>178</v>
      </c>
      <c r="D139" s="135" t="s">
        <v>154</v>
      </c>
      <c r="E139" s="136" t="s">
        <v>1386</v>
      </c>
      <c r="F139" s="137" t="s">
        <v>1387</v>
      </c>
      <c r="G139" s="138" t="s">
        <v>1367</v>
      </c>
      <c r="H139" s="139">
        <v>1</v>
      </c>
      <c r="I139" s="140"/>
      <c r="J139" s="141">
        <f>ROUND(I139*H139,2)</f>
        <v>0</v>
      </c>
      <c r="K139" s="137" t="s">
        <v>158</v>
      </c>
      <c r="L139" s="31"/>
      <c r="M139" s="142" t="s">
        <v>1</v>
      </c>
      <c r="N139" s="143" t="s">
        <v>43</v>
      </c>
      <c r="P139" s="144">
        <f>O139*H139</f>
        <v>0</v>
      </c>
      <c r="Q139" s="144">
        <v>0</v>
      </c>
      <c r="R139" s="144">
        <f>Q139*H139</f>
        <v>0</v>
      </c>
      <c r="S139" s="144">
        <v>0</v>
      </c>
      <c r="T139" s="145">
        <f>S139*H139</f>
        <v>0</v>
      </c>
      <c r="AR139" s="146" t="s">
        <v>159</v>
      </c>
      <c r="AT139" s="146" t="s">
        <v>154</v>
      </c>
      <c r="AU139" s="146" t="s">
        <v>87</v>
      </c>
      <c r="AY139" s="16" t="s">
        <v>151</v>
      </c>
      <c r="BE139" s="147">
        <f>IF(N139="základní",J139,0)</f>
        <v>0</v>
      </c>
      <c r="BF139" s="147">
        <f>IF(N139="snížená",J139,0)</f>
        <v>0</v>
      </c>
      <c r="BG139" s="147">
        <f>IF(N139="zákl. přenesená",J139,0)</f>
        <v>0</v>
      </c>
      <c r="BH139" s="147">
        <f>IF(N139="sníž. přenesená",J139,0)</f>
        <v>0</v>
      </c>
      <c r="BI139" s="147">
        <f>IF(N139="nulová",J139,0)</f>
        <v>0</v>
      </c>
      <c r="BJ139" s="16" t="s">
        <v>85</v>
      </c>
      <c r="BK139" s="147">
        <f>ROUND(I139*H139,2)</f>
        <v>0</v>
      </c>
      <c r="BL139" s="16" t="s">
        <v>159</v>
      </c>
      <c r="BM139" s="146" t="s">
        <v>1388</v>
      </c>
    </row>
    <row r="140" spans="2:47" s="1" customFormat="1" ht="38.4">
      <c r="B140" s="31"/>
      <c r="D140" s="149" t="s">
        <v>225</v>
      </c>
      <c r="F140" s="156" t="s">
        <v>1389</v>
      </c>
      <c r="I140" s="157"/>
      <c r="L140" s="31"/>
      <c r="M140" s="158"/>
      <c r="T140" s="55"/>
      <c r="AT140" s="16" t="s">
        <v>225</v>
      </c>
      <c r="AU140" s="16" t="s">
        <v>87</v>
      </c>
    </row>
    <row r="141" spans="2:65" s="1" customFormat="1" ht="22.2" customHeight="1">
      <c r="B141" s="31"/>
      <c r="C141" s="135" t="s">
        <v>182</v>
      </c>
      <c r="D141" s="135" t="s">
        <v>154</v>
      </c>
      <c r="E141" s="136" t="s">
        <v>1390</v>
      </c>
      <c r="F141" s="137" t="s">
        <v>1391</v>
      </c>
      <c r="G141" s="138" t="s">
        <v>165</v>
      </c>
      <c r="H141" s="139">
        <v>1</v>
      </c>
      <c r="I141" s="140"/>
      <c r="J141" s="141">
        <f>ROUND(I141*H141,2)</f>
        <v>0</v>
      </c>
      <c r="K141" s="137" t="s">
        <v>718</v>
      </c>
      <c r="L141" s="31"/>
      <c r="M141" s="142" t="s">
        <v>1</v>
      </c>
      <c r="N141" s="143" t="s">
        <v>43</v>
      </c>
      <c r="P141" s="144">
        <f>O141*H141</f>
        <v>0</v>
      </c>
      <c r="Q141" s="144">
        <v>0</v>
      </c>
      <c r="R141" s="144">
        <f>Q141*H141</f>
        <v>0</v>
      </c>
      <c r="S141" s="144">
        <v>0</v>
      </c>
      <c r="T141" s="145">
        <f>S141*H141</f>
        <v>0</v>
      </c>
      <c r="AR141" s="146" t="s">
        <v>1363</v>
      </c>
      <c r="AT141" s="146" t="s">
        <v>154</v>
      </c>
      <c r="AU141" s="146" t="s">
        <v>87</v>
      </c>
      <c r="AY141" s="16" t="s">
        <v>151</v>
      </c>
      <c r="BE141" s="147">
        <f>IF(N141="základní",J141,0)</f>
        <v>0</v>
      </c>
      <c r="BF141" s="147">
        <f>IF(N141="snížená",J141,0)</f>
        <v>0</v>
      </c>
      <c r="BG141" s="147">
        <f>IF(N141="zákl. přenesená",J141,0)</f>
        <v>0</v>
      </c>
      <c r="BH141" s="147">
        <f>IF(N141="sníž. přenesená",J141,0)</f>
        <v>0</v>
      </c>
      <c r="BI141" s="147">
        <f>IF(N141="nulová",J141,0)</f>
        <v>0</v>
      </c>
      <c r="BJ141" s="16" t="s">
        <v>85</v>
      </c>
      <c r="BK141" s="147">
        <f>ROUND(I141*H141,2)</f>
        <v>0</v>
      </c>
      <c r="BL141" s="16" t="s">
        <v>1363</v>
      </c>
      <c r="BM141" s="146" t="s">
        <v>1392</v>
      </c>
    </row>
    <row r="142" spans="2:65" s="1" customFormat="1" ht="14.4" customHeight="1">
      <c r="B142" s="31"/>
      <c r="C142" s="135" t="s">
        <v>186</v>
      </c>
      <c r="D142" s="135" t="s">
        <v>154</v>
      </c>
      <c r="E142" s="136" t="s">
        <v>1393</v>
      </c>
      <c r="F142" s="137" t="s">
        <v>1394</v>
      </c>
      <c r="G142" s="138" t="s">
        <v>1367</v>
      </c>
      <c r="H142" s="139">
        <v>1</v>
      </c>
      <c r="I142" s="140"/>
      <c r="J142" s="141">
        <f>ROUND(I142*H142,2)</f>
        <v>0</v>
      </c>
      <c r="K142" s="137" t="s">
        <v>158</v>
      </c>
      <c r="L142" s="31"/>
      <c r="M142" s="142" t="s">
        <v>1</v>
      </c>
      <c r="N142" s="143" t="s">
        <v>43</v>
      </c>
      <c r="P142" s="144">
        <f>O142*H142</f>
        <v>0</v>
      </c>
      <c r="Q142" s="144">
        <v>0</v>
      </c>
      <c r="R142" s="144">
        <f>Q142*H142</f>
        <v>0</v>
      </c>
      <c r="S142" s="144">
        <v>0</v>
      </c>
      <c r="T142" s="145">
        <f>S142*H142</f>
        <v>0</v>
      </c>
      <c r="AR142" s="146" t="s">
        <v>159</v>
      </c>
      <c r="AT142" s="146" t="s">
        <v>154</v>
      </c>
      <c r="AU142" s="146" t="s">
        <v>87</v>
      </c>
      <c r="AY142" s="16" t="s">
        <v>151</v>
      </c>
      <c r="BE142" s="147">
        <f>IF(N142="základní",J142,0)</f>
        <v>0</v>
      </c>
      <c r="BF142" s="147">
        <f>IF(N142="snížená",J142,0)</f>
        <v>0</v>
      </c>
      <c r="BG142" s="147">
        <f>IF(N142="zákl. přenesená",J142,0)</f>
        <v>0</v>
      </c>
      <c r="BH142" s="147">
        <f>IF(N142="sníž. přenesená",J142,0)</f>
        <v>0</v>
      </c>
      <c r="BI142" s="147">
        <f>IF(N142="nulová",J142,0)</f>
        <v>0</v>
      </c>
      <c r="BJ142" s="16" t="s">
        <v>85</v>
      </c>
      <c r="BK142" s="147">
        <f>ROUND(I142*H142,2)</f>
        <v>0</v>
      </c>
      <c r="BL142" s="16" t="s">
        <v>159</v>
      </c>
      <c r="BM142" s="146" t="s">
        <v>1395</v>
      </c>
    </row>
    <row r="143" spans="2:47" s="1" customFormat="1" ht="28.8">
      <c r="B143" s="31"/>
      <c r="D143" s="149" t="s">
        <v>225</v>
      </c>
      <c r="F143" s="156" t="s">
        <v>1396</v>
      </c>
      <c r="I143" s="157"/>
      <c r="L143" s="31"/>
      <c r="M143" s="158"/>
      <c r="T143" s="55"/>
      <c r="AT143" s="16" t="s">
        <v>225</v>
      </c>
      <c r="AU143" s="16" t="s">
        <v>87</v>
      </c>
    </row>
    <row r="144" spans="2:65" s="1" customFormat="1" ht="14.4" customHeight="1">
      <c r="B144" s="31"/>
      <c r="C144" s="135" t="s">
        <v>152</v>
      </c>
      <c r="D144" s="135" t="s">
        <v>154</v>
      </c>
      <c r="E144" s="136" t="s">
        <v>1397</v>
      </c>
      <c r="F144" s="137" t="s">
        <v>1398</v>
      </c>
      <c r="G144" s="138" t="s">
        <v>165</v>
      </c>
      <c r="H144" s="139">
        <v>1</v>
      </c>
      <c r="I144" s="140"/>
      <c r="J144" s="141">
        <f>ROUND(I144*H144,2)</f>
        <v>0</v>
      </c>
      <c r="K144" s="137" t="s">
        <v>158</v>
      </c>
      <c r="L144" s="31"/>
      <c r="M144" s="142" t="s">
        <v>1</v>
      </c>
      <c r="N144" s="143" t="s">
        <v>43</v>
      </c>
      <c r="P144" s="144">
        <f>O144*H144</f>
        <v>0</v>
      </c>
      <c r="Q144" s="144">
        <v>0</v>
      </c>
      <c r="R144" s="144">
        <f>Q144*H144</f>
        <v>0</v>
      </c>
      <c r="S144" s="144">
        <v>0</v>
      </c>
      <c r="T144" s="145">
        <f>S144*H144</f>
        <v>0</v>
      </c>
      <c r="AR144" s="146" t="s">
        <v>1363</v>
      </c>
      <c r="AT144" s="146" t="s">
        <v>154</v>
      </c>
      <c r="AU144" s="146" t="s">
        <v>87</v>
      </c>
      <c r="AY144" s="16" t="s">
        <v>151</v>
      </c>
      <c r="BE144" s="147">
        <f>IF(N144="základní",J144,0)</f>
        <v>0</v>
      </c>
      <c r="BF144" s="147">
        <f>IF(N144="snížená",J144,0)</f>
        <v>0</v>
      </c>
      <c r="BG144" s="147">
        <f>IF(N144="zákl. přenesená",J144,0)</f>
        <v>0</v>
      </c>
      <c r="BH144" s="147">
        <f>IF(N144="sníž. přenesená",J144,0)</f>
        <v>0</v>
      </c>
      <c r="BI144" s="147">
        <f>IF(N144="nulová",J144,0)</f>
        <v>0</v>
      </c>
      <c r="BJ144" s="16" t="s">
        <v>85</v>
      </c>
      <c r="BK144" s="147">
        <f>ROUND(I144*H144,2)</f>
        <v>0</v>
      </c>
      <c r="BL144" s="16" t="s">
        <v>1363</v>
      </c>
      <c r="BM144" s="146" t="s">
        <v>1399</v>
      </c>
    </row>
    <row r="145" spans="2:63" s="11" customFormat="1" ht="22.8" customHeight="1">
      <c r="B145" s="123"/>
      <c r="D145" s="124" t="s">
        <v>77</v>
      </c>
      <c r="E145" s="133" t="s">
        <v>1400</v>
      </c>
      <c r="F145" s="133" t="s">
        <v>1401</v>
      </c>
      <c r="I145" s="126"/>
      <c r="J145" s="134">
        <f>BK145</f>
        <v>0</v>
      </c>
      <c r="L145" s="123"/>
      <c r="M145" s="128"/>
      <c r="P145" s="129">
        <f>SUM(P146:P149)</f>
        <v>0</v>
      </c>
      <c r="R145" s="129">
        <f>SUM(R146:R149)</f>
        <v>0</v>
      </c>
      <c r="T145" s="130">
        <f>SUM(T146:T149)</f>
        <v>0</v>
      </c>
      <c r="AR145" s="124" t="s">
        <v>174</v>
      </c>
      <c r="AT145" s="131" t="s">
        <v>77</v>
      </c>
      <c r="AU145" s="131" t="s">
        <v>85</v>
      </c>
      <c r="AY145" s="124" t="s">
        <v>151</v>
      </c>
      <c r="BK145" s="132">
        <f>SUM(BK146:BK149)</f>
        <v>0</v>
      </c>
    </row>
    <row r="146" spans="2:65" s="1" customFormat="1" ht="14.4" customHeight="1">
      <c r="B146" s="31"/>
      <c r="C146" s="135" t="s">
        <v>193</v>
      </c>
      <c r="D146" s="135" t="s">
        <v>154</v>
      </c>
      <c r="E146" s="136" t="s">
        <v>1402</v>
      </c>
      <c r="F146" s="137" t="s">
        <v>1403</v>
      </c>
      <c r="G146" s="138" t="s">
        <v>1367</v>
      </c>
      <c r="H146" s="139">
        <v>1</v>
      </c>
      <c r="I146" s="140"/>
      <c r="J146" s="141">
        <f>ROUND(I146*H146,2)</f>
        <v>0</v>
      </c>
      <c r="K146" s="137" t="s">
        <v>1</v>
      </c>
      <c r="L146" s="31"/>
      <c r="M146" s="142" t="s">
        <v>1</v>
      </c>
      <c r="N146" s="143" t="s">
        <v>43</v>
      </c>
      <c r="P146" s="144">
        <f>O146*H146</f>
        <v>0</v>
      </c>
      <c r="Q146" s="144">
        <v>0</v>
      </c>
      <c r="R146" s="144">
        <f>Q146*H146</f>
        <v>0</v>
      </c>
      <c r="S146" s="144">
        <v>0</v>
      </c>
      <c r="T146" s="145">
        <f>S146*H146</f>
        <v>0</v>
      </c>
      <c r="AR146" s="146" t="s">
        <v>159</v>
      </c>
      <c r="AT146" s="146" t="s">
        <v>154</v>
      </c>
      <c r="AU146" s="146" t="s">
        <v>87</v>
      </c>
      <c r="AY146" s="16" t="s">
        <v>151</v>
      </c>
      <c r="BE146" s="147">
        <f>IF(N146="základní",J146,0)</f>
        <v>0</v>
      </c>
      <c r="BF146" s="147">
        <f>IF(N146="snížená",J146,0)</f>
        <v>0</v>
      </c>
      <c r="BG146" s="147">
        <f>IF(N146="zákl. přenesená",J146,0)</f>
        <v>0</v>
      </c>
      <c r="BH146" s="147">
        <f>IF(N146="sníž. přenesená",J146,0)</f>
        <v>0</v>
      </c>
      <c r="BI146" s="147">
        <f>IF(N146="nulová",J146,0)</f>
        <v>0</v>
      </c>
      <c r="BJ146" s="16" t="s">
        <v>85</v>
      </c>
      <c r="BK146" s="147">
        <f>ROUND(I146*H146,2)</f>
        <v>0</v>
      </c>
      <c r="BL146" s="16" t="s">
        <v>159</v>
      </c>
      <c r="BM146" s="146" t="s">
        <v>1404</v>
      </c>
    </row>
    <row r="147" spans="2:47" s="1" customFormat="1" ht="38.4">
      <c r="B147" s="31"/>
      <c r="D147" s="149" t="s">
        <v>225</v>
      </c>
      <c r="F147" s="156" t="s">
        <v>1405</v>
      </c>
      <c r="I147" s="157"/>
      <c r="L147" s="31"/>
      <c r="M147" s="158"/>
      <c r="T147" s="55"/>
      <c r="AT147" s="16" t="s">
        <v>225</v>
      </c>
      <c r="AU147" s="16" t="s">
        <v>87</v>
      </c>
    </row>
    <row r="148" spans="2:65" s="1" customFormat="1" ht="14.4" customHeight="1">
      <c r="B148" s="31"/>
      <c r="C148" s="135" t="s">
        <v>201</v>
      </c>
      <c r="D148" s="135" t="s">
        <v>154</v>
      </c>
      <c r="E148" s="136" t="s">
        <v>1406</v>
      </c>
      <c r="F148" s="137" t="s">
        <v>1407</v>
      </c>
      <c r="G148" s="138" t="s">
        <v>1367</v>
      </c>
      <c r="H148" s="139">
        <v>1</v>
      </c>
      <c r="I148" s="140"/>
      <c r="J148" s="141">
        <f>ROUND(I148*H148,2)</f>
        <v>0</v>
      </c>
      <c r="K148" s="137" t="s">
        <v>1</v>
      </c>
      <c r="L148" s="31"/>
      <c r="M148" s="142" t="s">
        <v>1</v>
      </c>
      <c r="N148" s="143" t="s">
        <v>43</v>
      </c>
      <c r="P148" s="144">
        <f>O148*H148</f>
        <v>0</v>
      </c>
      <c r="Q148" s="144">
        <v>0</v>
      </c>
      <c r="R148" s="144">
        <f>Q148*H148</f>
        <v>0</v>
      </c>
      <c r="S148" s="144">
        <v>0</v>
      </c>
      <c r="T148" s="145">
        <f>S148*H148</f>
        <v>0</v>
      </c>
      <c r="AR148" s="146" t="s">
        <v>159</v>
      </c>
      <c r="AT148" s="146" t="s">
        <v>154</v>
      </c>
      <c r="AU148" s="146" t="s">
        <v>87</v>
      </c>
      <c r="AY148" s="16" t="s">
        <v>151</v>
      </c>
      <c r="BE148" s="147">
        <f>IF(N148="základní",J148,0)</f>
        <v>0</v>
      </c>
      <c r="BF148" s="147">
        <f>IF(N148="snížená",J148,0)</f>
        <v>0</v>
      </c>
      <c r="BG148" s="147">
        <f>IF(N148="zákl. přenesená",J148,0)</f>
        <v>0</v>
      </c>
      <c r="BH148" s="147">
        <f>IF(N148="sníž. přenesená",J148,0)</f>
        <v>0</v>
      </c>
      <c r="BI148" s="147">
        <f>IF(N148="nulová",J148,0)</f>
        <v>0</v>
      </c>
      <c r="BJ148" s="16" t="s">
        <v>85</v>
      </c>
      <c r="BK148" s="147">
        <f>ROUND(I148*H148,2)</f>
        <v>0</v>
      </c>
      <c r="BL148" s="16" t="s">
        <v>159</v>
      </c>
      <c r="BM148" s="146" t="s">
        <v>1408</v>
      </c>
    </row>
    <row r="149" spans="2:47" s="1" customFormat="1" ht="48">
      <c r="B149" s="31"/>
      <c r="D149" s="149" t="s">
        <v>225</v>
      </c>
      <c r="F149" s="156" t="s">
        <v>1409</v>
      </c>
      <c r="I149" s="157"/>
      <c r="L149" s="31"/>
      <c r="M149" s="158"/>
      <c r="T149" s="55"/>
      <c r="AT149" s="16" t="s">
        <v>225</v>
      </c>
      <c r="AU149" s="16" t="s">
        <v>87</v>
      </c>
    </row>
    <row r="150" spans="2:63" s="11" customFormat="1" ht="22.8" customHeight="1">
      <c r="B150" s="123"/>
      <c r="D150" s="124" t="s">
        <v>77</v>
      </c>
      <c r="E150" s="133" t="s">
        <v>1410</v>
      </c>
      <c r="F150" s="133" t="s">
        <v>1411</v>
      </c>
      <c r="I150" s="126"/>
      <c r="J150" s="134">
        <f>BK150</f>
        <v>0</v>
      </c>
      <c r="L150" s="123"/>
      <c r="M150" s="128"/>
      <c r="P150" s="129">
        <f>SUM(P151:P152)</f>
        <v>0</v>
      </c>
      <c r="R150" s="129">
        <f>SUM(R151:R152)</f>
        <v>0</v>
      </c>
      <c r="T150" s="130">
        <f>SUM(T151:T152)</f>
        <v>0</v>
      </c>
      <c r="AR150" s="124" t="s">
        <v>174</v>
      </c>
      <c r="AT150" s="131" t="s">
        <v>77</v>
      </c>
      <c r="AU150" s="131" t="s">
        <v>85</v>
      </c>
      <c r="AY150" s="124" t="s">
        <v>151</v>
      </c>
      <c r="BK150" s="132">
        <f>SUM(BK151:BK152)</f>
        <v>0</v>
      </c>
    </row>
    <row r="151" spans="2:65" s="1" customFormat="1" ht="14.4" customHeight="1">
      <c r="B151" s="31"/>
      <c r="C151" s="135" t="s">
        <v>207</v>
      </c>
      <c r="D151" s="135" t="s">
        <v>154</v>
      </c>
      <c r="E151" s="136" t="s">
        <v>1412</v>
      </c>
      <c r="F151" s="137" t="s">
        <v>1413</v>
      </c>
      <c r="G151" s="138" t="s">
        <v>165</v>
      </c>
      <c r="H151" s="139">
        <v>1</v>
      </c>
      <c r="I151" s="140"/>
      <c r="J151" s="141">
        <f>ROUND(I151*H151,2)</f>
        <v>0</v>
      </c>
      <c r="K151" s="137" t="s">
        <v>158</v>
      </c>
      <c r="L151" s="31"/>
      <c r="M151" s="142" t="s">
        <v>1</v>
      </c>
      <c r="N151" s="143" t="s">
        <v>43</v>
      </c>
      <c r="P151" s="144">
        <f>O151*H151</f>
        <v>0</v>
      </c>
      <c r="Q151" s="144">
        <v>0</v>
      </c>
      <c r="R151" s="144">
        <f>Q151*H151</f>
        <v>0</v>
      </c>
      <c r="S151" s="144">
        <v>0</v>
      </c>
      <c r="T151" s="145">
        <f>S151*H151</f>
        <v>0</v>
      </c>
      <c r="AR151" s="146" t="s">
        <v>1363</v>
      </c>
      <c r="AT151" s="146" t="s">
        <v>154</v>
      </c>
      <c r="AU151" s="146" t="s">
        <v>87</v>
      </c>
      <c r="AY151" s="16" t="s">
        <v>151</v>
      </c>
      <c r="BE151" s="147">
        <f>IF(N151="základní",J151,0)</f>
        <v>0</v>
      </c>
      <c r="BF151" s="147">
        <f>IF(N151="snížená",J151,0)</f>
        <v>0</v>
      </c>
      <c r="BG151" s="147">
        <f>IF(N151="zákl. přenesená",J151,0)</f>
        <v>0</v>
      </c>
      <c r="BH151" s="147">
        <f>IF(N151="sníž. přenesená",J151,0)</f>
        <v>0</v>
      </c>
      <c r="BI151" s="147">
        <f>IF(N151="nulová",J151,0)</f>
        <v>0</v>
      </c>
      <c r="BJ151" s="16" t="s">
        <v>85</v>
      </c>
      <c r="BK151" s="147">
        <f>ROUND(I151*H151,2)</f>
        <v>0</v>
      </c>
      <c r="BL151" s="16" t="s">
        <v>1363</v>
      </c>
      <c r="BM151" s="146" t="s">
        <v>1414</v>
      </c>
    </row>
    <row r="152" spans="2:65" s="1" customFormat="1" ht="14.4" customHeight="1">
      <c r="B152" s="31"/>
      <c r="C152" s="135" t="s">
        <v>211</v>
      </c>
      <c r="D152" s="135" t="s">
        <v>154</v>
      </c>
      <c r="E152" s="136" t="s">
        <v>1415</v>
      </c>
      <c r="F152" s="137" t="s">
        <v>1416</v>
      </c>
      <c r="G152" s="138" t="s">
        <v>165</v>
      </c>
      <c r="H152" s="139">
        <v>1</v>
      </c>
      <c r="I152" s="140"/>
      <c r="J152" s="141">
        <f>ROUND(I152*H152,2)</f>
        <v>0</v>
      </c>
      <c r="K152" s="137" t="s">
        <v>1</v>
      </c>
      <c r="L152" s="31"/>
      <c r="M152" s="142" t="s">
        <v>1</v>
      </c>
      <c r="N152" s="143" t="s">
        <v>43</v>
      </c>
      <c r="P152" s="144">
        <f>O152*H152</f>
        <v>0</v>
      </c>
      <c r="Q152" s="144">
        <v>0</v>
      </c>
      <c r="R152" s="144">
        <f>Q152*H152</f>
        <v>0</v>
      </c>
      <c r="S152" s="144">
        <v>0</v>
      </c>
      <c r="T152" s="145">
        <f>S152*H152</f>
        <v>0</v>
      </c>
      <c r="AR152" s="146" t="s">
        <v>1363</v>
      </c>
      <c r="AT152" s="146" t="s">
        <v>154</v>
      </c>
      <c r="AU152" s="146" t="s">
        <v>87</v>
      </c>
      <c r="AY152" s="16" t="s">
        <v>151</v>
      </c>
      <c r="BE152" s="147">
        <f>IF(N152="základní",J152,0)</f>
        <v>0</v>
      </c>
      <c r="BF152" s="147">
        <f>IF(N152="snížená",J152,0)</f>
        <v>0</v>
      </c>
      <c r="BG152" s="147">
        <f>IF(N152="zákl. přenesená",J152,0)</f>
        <v>0</v>
      </c>
      <c r="BH152" s="147">
        <f>IF(N152="sníž. přenesená",J152,0)</f>
        <v>0</v>
      </c>
      <c r="BI152" s="147">
        <f>IF(N152="nulová",J152,0)</f>
        <v>0</v>
      </c>
      <c r="BJ152" s="16" t="s">
        <v>85</v>
      </c>
      <c r="BK152" s="147">
        <f>ROUND(I152*H152,2)</f>
        <v>0</v>
      </c>
      <c r="BL152" s="16" t="s">
        <v>1363</v>
      </c>
      <c r="BM152" s="146" t="s">
        <v>1417</v>
      </c>
    </row>
    <row r="153" spans="2:63" s="11" customFormat="1" ht="22.8" customHeight="1">
      <c r="B153" s="123"/>
      <c r="D153" s="124" t="s">
        <v>77</v>
      </c>
      <c r="E153" s="133" t="s">
        <v>1418</v>
      </c>
      <c r="F153" s="133" t="s">
        <v>1419</v>
      </c>
      <c r="I153" s="126"/>
      <c r="J153" s="134">
        <f>BK153</f>
        <v>0</v>
      </c>
      <c r="L153" s="123"/>
      <c r="M153" s="128"/>
      <c r="P153" s="129">
        <f>SUM(P154:P155)</f>
        <v>0</v>
      </c>
      <c r="R153" s="129">
        <f>SUM(R154:R155)</f>
        <v>0</v>
      </c>
      <c r="T153" s="130">
        <f>SUM(T154:T155)</f>
        <v>0</v>
      </c>
      <c r="AR153" s="124" t="s">
        <v>174</v>
      </c>
      <c r="AT153" s="131" t="s">
        <v>77</v>
      </c>
      <c r="AU153" s="131" t="s">
        <v>85</v>
      </c>
      <c r="AY153" s="124" t="s">
        <v>151</v>
      </c>
      <c r="BK153" s="132">
        <f>SUM(BK154:BK155)</f>
        <v>0</v>
      </c>
    </row>
    <row r="154" spans="2:65" s="1" customFormat="1" ht="14.4" customHeight="1">
      <c r="B154" s="31"/>
      <c r="C154" s="135" t="s">
        <v>220</v>
      </c>
      <c r="D154" s="135" t="s">
        <v>154</v>
      </c>
      <c r="E154" s="136" t="s">
        <v>1420</v>
      </c>
      <c r="F154" s="137" t="s">
        <v>1419</v>
      </c>
      <c r="G154" s="138" t="s">
        <v>1367</v>
      </c>
      <c r="H154" s="139">
        <v>1</v>
      </c>
      <c r="I154" s="140"/>
      <c r="J154" s="141">
        <f>ROUND(I154*H154,2)</f>
        <v>0</v>
      </c>
      <c r="K154" s="137" t="s">
        <v>158</v>
      </c>
      <c r="L154" s="31"/>
      <c r="M154" s="142" t="s">
        <v>1</v>
      </c>
      <c r="N154" s="143" t="s">
        <v>43</v>
      </c>
      <c r="P154" s="144">
        <f>O154*H154</f>
        <v>0</v>
      </c>
      <c r="Q154" s="144">
        <v>0</v>
      </c>
      <c r="R154" s="144">
        <f>Q154*H154</f>
        <v>0</v>
      </c>
      <c r="S154" s="144">
        <v>0</v>
      </c>
      <c r="T154" s="145">
        <f>S154*H154</f>
        <v>0</v>
      </c>
      <c r="AR154" s="146" t="s">
        <v>159</v>
      </c>
      <c r="AT154" s="146" t="s">
        <v>154</v>
      </c>
      <c r="AU154" s="146" t="s">
        <v>87</v>
      </c>
      <c r="AY154" s="16" t="s">
        <v>151</v>
      </c>
      <c r="BE154" s="147">
        <f>IF(N154="základní",J154,0)</f>
        <v>0</v>
      </c>
      <c r="BF154" s="147">
        <f>IF(N154="snížená",J154,0)</f>
        <v>0</v>
      </c>
      <c r="BG154" s="147">
        <f>IF(N154="zákl. přenesená",J154,0)</f>
        <v>0</v>
      </c>
      <c r="BH154" s="147">
        <f>IF(N154="sníž. přenesená",J154,0)</f>
        <v>0</v>
      </c>
      <c r="BI154" s="147">
        <f>IF(N154="nulová",J154,0)</f>
        <v>0</v>
      </c>
      <c r="BJ154" s="16" t="s">
        <v>85</v>
      </c>
      <c r="BK154" s="147">
        <f>ROUND(I154*H154,2)</f>
        <v>0</v>
      </c>
      <c r="BL154" s="16" t="s">
        <v>159</v>
      </c>
      <c r="BM154" s="146" t="s">
        <v>1421</v>
      </c>
    </row>
    <row r="155" spans="2:47" s="1" customFormat="1" ht="134.4">
      <c r="B155" s="31"/>
      <c r="D155" s="149" t="s">
        <v>225</v>
      </c>
      <c r="F155" s="156" t="s">
        <v>1422</v>
      </c>
      <c r="I155" s="157"/>
      <c r="L155" s="31"/>
      <c r="M155" s="187"/>
      <c r="N155" s="161"/>
      <c r="O155" s="161"/>
      <c r="P155" s="161"/>
      <c r="Q155" s="161"/>
      <c r="R155" s="161"/>
      <c r="S155" s="161"/>
      <c r="T155" s="188"/>
      <c r="AT155" s="16" t="s">
        <v>225</v>
      </c>
      <c r="AU155" s="16" t="s">
        <v>87</v>
      </c>
    </row>
    <row r="156" spans="2:12" s="1" customFormat="1" ht="6.9" customHeight="1">
      <c r="B156" s="43"/>
      <c r="C156" s="44"/>
      <c r="D156" s="44"/>
      <c r="E156" s="44"/>
      <c r="F156" s="44"/>
      <c r="G156" s="44"/>
      <c r="H156" s="44"/>
      <c r="I156" s="44"/>
      <c r="J156" s="44"/>
      <c r="K156" s="44"/>
      <c r="L156" s="31"/>
    </row>
  </sheetData>
  <sheetProtection algorithmName="SHA-512" hashValue="Ju4R+xvjXuAMmoGu3D+IIP5oST+ay0gbQ6vusR98LoDawx/zKVQ7278cVKPG77XYNvq+E1F1ZkLq9rsMV2GoRg==" saltValue="LncKH612JNSrP1E5uGY+zp0Yp9ODSWHzkNJOzGWyoqI8L+ni1ZDKpMbAMgdzvxKLZvd7e+ABPnfc065P8YE+EQ==" spinCount="100000" sheet="1" objects="1" scenarios="1" formatColumns="0" formatRows="0" autoFilter="0"/>
  <autoFilter ref="C123:K155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1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68"/>
  <sheetViews>
    <sheetView showGridLines="0" view="pageBreakPreview" zoomScale="80" zoomScaleSheetLayoutView="80" workbookViewId="0" topLeftCell="A1"/>
  </sheetViews>
  <sheetFormatPr defaultColWidth="9.140625" defaultRowHeight="12"/>
  <cols>
    <col min="1" max="1" width="8.8515625" style="0" customWidth="1"/>
    <col min="2" max="2" width="1.1484375" style="0" customWidth="1"/>
    <col min="3" max="3" width="4.421875" style="0" customWidth="1"/>
    <col min="4" max="4" width="4.57421875" style="0" customWidth="1"/>
    <col min="5" max="5" width="18.28125" style="0" customWidth="1"/>
    <col min="6" max="6" width="54.421875" style="0" customWidth="1"/>
    <col min="7" max="7" width="8.00390625" style="0" customWidth="1"/>
    <col min="8" max="8" width="15.00390625" style="0" customWidth="1"/>
    <col min="9" max="9" width="16.8515625" style="0" customWidth="1"/>
    <col min="10" max="11" width="23.8515625" style="0" customWidth="1"/>
    <col min="12" max="12" width="10.00390625" style="0" customWidth="1"/>
    <col min="13" max="13" width="11.57421875" style="0" hidden="1" customWidth="1"/>
    <col min="14" max="14" width="9.140625" style="0" hidden="1" customWidth="1"/>
    <col min="15" max="20" width="15.140625" style="0" hidden="1" customWidth="1"/>
    <col min="21" max="21" width="17.421875" style="0" hidden="1" customWidth="1"/>
    <col min="22" max="22" width="13.140625" style="0" customWidth="1"/>
    <col min="23" max="23" width="17.421875" style="0" customWidth="1"/>
    <col min="24" max="24" width="13.140625" style="0" customWidth="1"/>
    <col min="25" max="25" width="16.00390625" style="0" customWidth="1"/>
    <col min="26" max="26" width="11.7109375" style="0" customWidth="1"/>
    <col min="27" max="27" width="16.00390625" style="0" customWidth="1"/>
    <col min="28" max="28" width="17.421875" style="0" customWidth="1"/>
    <col min="29" max="29" width="11.7109375" style="0" customWidth="1"/>
    <col min="30" max="30" width="16.00390625" style="0" customWidth="1"/>
    <col min="31" max="31" width="17.421875" style="0" customWidth="1"/>
    <col min="44" max="65" width="9.140625" style="0" hidden="1" customWidth="1"/>
  </cols>
  <sheetData>
    <row r="2" spans="12:46" ht="36.9" customHeight="1"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AT2" s="16" t="s">
        <v>92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87</v>
      </c>
    </row>
    <row r="4" spans="2:46" ht="24.9" customHeight="1">
      <c r="B4" s="19"/>
      <c r="D4" s="20" t="s">
        <v>119</v>
      </c>
      <c r="L4" s="19"/>
      <c r="M4" s="92" t="s">
        <v>10</v>
      </c>
      <c r="AT4" s="16" t="s">
        <v>4</v>
      </c>
    </row>
    <row r="5" spans="2:12" ht="6.9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4.4" customHeight="1">
      <c r="B7" s="19"/>
      <c r="E7" s="231" t="str">
        <f>'Rekapitulace stavby'!K6</f>
        <v>Úprava heliportu HEMS Karlovarské krajské nemocnice</v>
      </c>
      <c r="F7" s="232"/>
      <c r="G7" s="232"/>
      <c r="H7" s="232"/>
      <c r="L7" s="19"/>
    </row>
    <row r="8" spans="2:12" ht="12" customHeight="1">
      <c r="B8" s="19"/>
      <c r="D8" s="26" t="s">
        <v>120</v>
      </c>
      <c r="L8" s="19"/>
    </row>
    <row r="9" spans="2:12" s="1" customFormat="1" ht="14.4" customHeight="1">
      <c r="B9" s="31"/>
      <c r="E9" s="231" t="s">
        <v>121</v>
      </c>
      <c r="F9" s="233"/>
      <c r="G9" s="233"/>
      <c r="H9" s="233"/>
      <c r="L9" s="31"/>
    </row>
    <row r="10" spans="2:12" s="1" customFormat="1" ht="12" customHeight="1">
      <c r="B10" s="31"/>
      <c r="D10" s="26" t="s">
        <v>122</v>
      </c>
      <c r="L10" s="31"/>
    </row>
    <row r="11" spans="2:12" s="1" customFormat="1" ht="15.6" customHeight="1">
      <c r="B11" s="31"/>
      <c r="E11" s="194" t="s">
        <v>123</v>
      </c>
      <c r="F11" s="233"/>
      <c r="G11" s="233"/>
      <c r="H11" s="233"/>
      <c r="L11" s="31"/>
    </row>
    <row r="12" spans="2:12" s="1" customFormat="1" ht="10.2">
      <c r="B12" s="31"/>
      <c r="L12" s="31"/>
    </row>
    <row r="13" spans="2:12" s="1" customFormat="1" ht="12" customHeight="1">
      <c r="B13" s="31"/>
      <c r="D13" s="26" t="s">
        <v>18</v>
      </c>
      <c r="F13" s="24" t="s">
        <v>1</v>
      </c>
      <c r="I13" s="26" t="s">
        <v>19</v>
      </c>
      <c r="J13" s="24" t="s">
        <v>1</v>
      </c>
      <c r="L13" s="31"/>
    </row>
    <row r="14" spans="2:12" s="1" customFormat="1" ht="12" customHeight="1">
      <c r="B14" s="31"/>
      <c r="D14" s="26" t="s">
        <v>20</v>
      </c>
      <c r="F14" s="24" t="s">
        <v>21</v>
      </c>
      <c r="I14" s="26" t="s">
        <v>22</v>
      </c>
      <c r="J14" s="51" t="str">
        <f>'Rekapitulace stavby'!AN8</f>
        <v>12. 1. 2024</v>
      </c>
      <c r="L14" s="31"/>
    </row>
    <row r="15" spans="2:12" s="1" customFormat="1" ht="10.8" customHeight="1">
      <c r="B15" s="31"/>
      <c r="L15" s="31"/>
    </row>
    <row r="16" spans="2:12" s="1" customFormat="1" ht="12" customHeight="1">
      <c r="B16" s="31"/>
      <c r="D16" s="26" t="s">
        <v>24</v>
      </c>
      <c r="I16" s="26" t="s">
        <v>25</v>
      </c>
      <c r="J16" s="24" t="s">
        <v>1</v>
      </c>
      <c r="L16" s="31"/>
    </row>
    <row r="17" spans="2:12" s="1" customFormat="1" ht="18" customHeight="1">
      <c r="B17" s="31"/>
      <c r="E17" s="24" t="s">
        <v>26</v>
      </c>
      <c r="I17" s="26" t="s">
        <v>27</v>
      </c>
      <c r="J17" s="24" t="s">
        <v>1</v>
      </c>
      <c r="L17" s="31"/>
    </row>
    <row r="18" spans="2:12" s="1" customFormat="1" ht="6.9" customHeight="1">
      <c r="B18" s="31"/>
      <c r="L18" s="31"/>
    </row>
    <row r="19" spans="2:12" s="1" customFormat="1" ht="12" customHeight="1">
      <c r="B19" s="31"/>
      <c r="D19" s="26" t="s">
        <v>28</v>
      </c>
      <c r="I19" s="26" t="s">
        <v>25</v>
      </c>
      <c r="J19" s="27" t="str">
        <f>'Rekapitulace stavby'!AN13</f>
        <v>Vyplň údaj</v>
      </c>
      <c r="L19" s="31"/>
    </row>
    <row r="20" spans="2:12" s="1" customFormat="1" ht="18" customHeight="1">
      <c r="B20" s="31"/>
      <c r="E20" s="234" t="str">
        <f>'Rekapitulace stavby'!E14</f>
        <v>Vyplň údaj</v>
      </c>
      <c r="F20" s="199"/>
      <c r="G20" s="199"/>
      <c r="H20" s="199"/>
      <c r="I20" s="26" t="s">
        <v>27</v>
      </c>
      <c r="J20" s="27" t="str">
        <f>'Rekapitulace stavby'!AN14</f>
        <v>Vyplň údaj</v>
      </c>
      <c r="L20" s="31"/>
    </row>
    <row r="21" spans="2:12" s="1" customFormat="1" ht="6.9" customHeight="1">
      <c r="B21" s="31"/>
      <c r="L21" s="31"/>
    </row>
    <row r="22" spans="2:12" s="1" customFormat="1" ht="12" customHeight="1">
      <c r="B22" s="31"/>
      <c r="D22" s="26" t="s">
        <v>30</v>
      </c>
      <c r="I22" s="26" t="s">
        <v>25</v>
      </c>
      <c r="J22" s="24" t="s">
        <v>31</v>
      </c>
      <c r="L22" s="31"/>
    </row>
    <row r="23" spans="2:12" s="1" customFormat="1" ht="18" customHeight="1">
      <c r="B23" s="31"/>
      <c r="E23" s="24" t="s">
        <v>32</v>
      </c>
      <c r="I23" s="26" t="s">
        <v>27</v>
      </c>
      <c r="J23" s="24" t="s">
        <v>33</v>
      </c>
      <c r="L23" s="31"/>
    </row>
    <row r="24" spans="2:12" s="1" customFormat="1" ht="6.9" customHeight="1">
      <c r="B24" s="31"/>
      <c r="L24" s="31"/>
    </row>
    <row r="25" spans="2:12" s="1" customFormat="1" ht="12" customHeight="1">
      <c r="B25" s="31"/>
      <c r="D25" s="26" t="s">
        <v>35</v>
      </c>
      <c r="I25" s="26" t="s">
        <v>25</v>
      </c>
      <c r="J25" s="24" t="str">
        <f>IF('Rekapitulace stavby'!AN19="","",'Rekapitulace stavby'!AN19)</f>
        <v/>
      </c>
      <c r="L25" s="31"/>
    </row>
    <row r="26" spans="2:12" s="1" customFormat="1" ht="18" customHeight="1">
      <c r="B26" s="31"/>
      <c r="E26" s="24" t="str">
        <f>IF('Rekapitulace stavby'!E20="","",'Rekapitulace stavby'!E20)</f>
        <v xml:space="preserve"> </v>
      </c>
      <c r="I26" s="26" t="s">
        <v>27</v>
      </c>
      <c r="J26" s="24" t="str">
        <f>IF('Rekapitulace stavby'!AN20="","",'Rekapitulace stavby'!AN20)</f>
        <v/>
      </c>
      <c r="L26" s="31"/>
    </row>
    <row r="27" spans="2:12" s="1" customFormat="1" ht="6.9" customHeight="1">
      <c r="B27" s="31"/>
      <c r="L27" s="31"/>
    </row>
    <row r="28" spans="2:12" s="1" customFormat="1" ht="12" customHeight="1">
      <c r="B28" s="31"/>
      <c r="D28" s="26" t="s">
        <v>37</v>
      </c>
      <c r="L28" s="31"/>
    </row>
    <row r="29" spans="2:12" s="7" customFormat="1" ht="14.4" customHeight="1">
      <c r="B29" s="93"/>
      <c r="E29" s="204" t="s">
        <v>1</v>
      </c>
      <c r="F29" s="204"/>
      <c r="G29" s="204"/>
      <c r="H29" s="204"/>
      <c r="L29" s="93"/>
    </row>
    <row r="30" spans="2:12" s="1" customFormat="1" ht="6.9" customHeight="1">
      <c r="B30" s="31"/>
      <c r="L30" s="31"/>
    </row>
    <row r="31" spans="2:12" s="1" customFormat="1" ht="6.9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25.35" customHeight="1">
      <c r="B32" s="31"/>
      <c r="D32" s="94" t="s">
        <v>38</v>
      </c>
      <c r="J32" s="65">
        <f>ROUND(J127,2)</f>
        <v>0</v>
      </c>
      <c r="L32" s="31"/>
    </row>
    <row r="33" spans="2:12" s="1" customFormat="1" ht="6.9" customHeight="1">
      <c r="B33" s="31"/>
      <c r="D33" s="52"/>
      <c r="E33" s="52"/>
      <c r="F33" s="52"/>
      <c r="G33" s="52"/>
      <c r="H33" s="52"/>
      <c r="I33" s="52"/>
      <c r="J33" s="52"/>
      <c r="K33" s="52"/>
      <c r="L33" s="31"/>
    </row>
    <row r="34" spans="2:12" s="1" customFormat="1" ht="14.4" customHeight="1">
      <c r="B34" s="31"/>
      <c r="F34" s="34" t="s">
        <v>40</v>
      </c>
      <c r="I34" s="34" t="s">
        <v>39</v>
      </c>
      <c r="J34" s="34" t="s">
        <v>41</v>
      </c>
      <c r="L34" s="31"/>
    </row>
    <row r="35" spans="2:12" s="1" customFormat="1" ht="14.4" customHeight="1">
      <c r="B35" s="31"/>
      <c r="D35" s="54" t="s">
        <v>42</v>
      </c>
      <c r="E35" s="26" t="s">
        <v>43</v>
      </c>
      <c r="F35" s="85">
        <f>ROUND((SUM(BE127:BE167)),2)</f>
        <v>0</v>
      </c>
      <c r="I35" s="95">
        <v>0.21</v>
      </c>
      <c r="J35" s="85">
        <f>ROUND(((SUM(BE127:BE167))*I35),2)</f>
        <v>0</v>
      </c>
      <c r="L35" s="31"/>
    </row>
    <row r="36" spans="2:12" s="1" customFormat="1" ht="14.4" customHeight="1">
      <c r="B36" s="31"/>
      <c r="E36" s="26" t="s">
        <v>44</v>
      </c>
      <c r="F36" s="85">
        <f>ROUND((SUM(BF127:BF167)),2)</f>
        <v>0</v>
      </c>
      <c r="I36" s="95">
        <v>0.15</v>
      </c>
      <c r="J36" s="85">
        <f>ROUND(((SUM(BF127:BF167))*I36),2)</f>
        <v>0</v>
      </c>
      <c r="L36" s="31"/>
    </row>
    <row r="37" spans="2:12" s="1" customFormat="1" ht="14.4" customHeight="1" hidden="1">
      <c r="B37" s="31"/>
      <c r="E37" s="26" t="s">
        <v>45</v>
      </c>
      <c r="F37" s="85">
        <f>ROUND((SUM(BG127:BG167)),2)</f>
        <v>0</v>
      </c>
      <c r="I37" s="95">
        <v>0.21</v>
      </c>
      <c r="J37" s="85">
        <f>0</f>
        <v>0</v>
      </c>
      <c r="L37" s="31"/>
    </row>
    <row r="38" spans="2:12" s="1" customFormat="1" ht="14.4" customHeight="1" hidden="1">
      <c r="B38" s="31"/>
      <c r="E38" s="26" t="s">
        <v>46</v>
      </c>
      <c r="F38" s="85">
        <f>ROUND((SUM(BH127:BH167)),2)</f>
        <v>0</v>
      </c>
      <c r="I38" s="95">
        <v>0.15</v>
      </c>
      <c r="J38" s="85">
        <f>0</f>
        <v>0</v>
      </c>
      <c r="L38" s="31"/>
    </row>
    <row r="39" spans="2:12" s="1" customFormat="1" ht="14.4" customHeight="1" hidden="1">
      <c r="B39" s="31"/>
      <c r="E39" s="26" t="s">
        <v>47</v>
      </c>
      <c r="F39" s="85">
        <f>ROUND((SUM(BI127:BI167)),2)</f>
        <v>0</v>
      </c>
      <c r="I39" s="95">
        <v>0</v>
      </c>
      <c r="J39" s="85">
        <f>0</f>
        <v>0</v>
      </c>
      <c r="L39" s="31"/>
    </row>
    <row r="40" spans="2:12" s="1" customFormat="1" ht="6.9" customHeight="1">
      <c r="B40" s="31"/>
      <c r="L40" s="31"/>
    </row>
    <row r="41" spans="2:12" s="1" customFormat="1" ht="25.35" customHeight="1">
      <c r="B41" s="31"/>
      <c r="C41" s="96"/>
      <c r="D41" s="97" t="s">
        <v>48</v>
      </c>
      <c r="E41" s="56"/>
      <c r="F41" s="56"/>
      <c r="G41" s="98" t="s">
        <v>49</v>
      </c>
      <c r="H41" s="99" t="s">
        <v>50</v>
      </c>
      <c r="I41" s="56"/>
      <c r="J41" s="100">
        <f>SUM(J32:J39)</f>
        <v>0</v>
      </c>
      <c r="K41" s="101"/>
      <c r="L41" s="31"/>
    </row>
    <row r="42" spans="2:12" s="1" customFormat="1" ht="14.4" customHeight="1">
      <c r="B42" s="31"/>
      <c r="L42" s="31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31"/>
      <c r="D50" s="40" t="s">
        <v>51</v>
      </c>
      <c r="E50" s="41"/>
      <c r="F50" s="41"/>
      <c r="G50" s="40" t="s">
        <v>52</v>
      </c>
      <c r="H50" s="41"/>
      <c r="I50" s="41"/>
      <c r="J50" s="41"/>
      <c r="K50" s="41"/>
      <c r="L50" s="31"/>
    </row>
    <row r="51" spans="2:12" ht="10.2">
      <c r="B51" s="19"/>
      <c r="L51" s="19"/>
    </row>
    <row r="52" spans="2:12" ht="10.2">
      <c r="B52" s="19"/>
      <c r="L52" s="19"/>
    </row>
    <row r="53" spans="2:12" ht="10.2">
      <c r="B53" s="19"/>
      <c r="L53" s="19"/>
    </row>
    <row r="54" spans="2:12" ht="10.2">
      <c r="B54" s="19"/>
      <c r="L54" s="19"/>
    </row>
    <row r="55" spans="2:12" ht="10.2">
      <c r="B55" s="19"/>
      <c r="L55" s="19"/>
    </row>
    <row r="56" spans="2:12" ht="10.2">
      <c r="B56" s="19"/>
      <c r="L56" s="19"/>
    </row>
    <row r="57" spans="2:12" ht="10.2">
      <c r="B57" s="19"/>
      <c r="L57" s="19"/>
    </row>
    <row r="58" spans="2:12" ht="10.2">
      <c r="B58" s="19"/>
      <c r="L58" s="19"/>
    </row>
    <row r="59" spans="2:12" ht="10.2">
      <c r="B59" s="19"/>
      <c r="L59" s="19"/>
    </row>
    <row r="60" spans="2:12" ht="10.2">
      <c r="B60" s="19"/>
      <c r="L60" s="19"/>
    </row>
    <row r="61" spans="2:12" s="1" customFormat="1" ht="13.2">
      <c r="B61" s="31"/>
      <c r="D61" s="42" t="s">
        <v>53</v>
      </c>
      <c r="E61" s="33"/>
      <c r="F61" s="102" t="s">
        <v>54</v>
      </c>
      <c r="G61" s="42" t="s">
        <v>53</v>
      </c>
      <c r="H61" s="33"/>
      <c r="I61" s="33"/>
      <c r="J61" s="103" t="s">
        <v>54</v>
      </c>
      <c r="K61" s="33"/>
      <c r="L61" s="31"/>
    </row>
    <row r="62" spans="2:12" ht="10.2">
      <c r="B62" s="19"/>
      <c r="L62" s="19"/>
    </row>
    <row r="63" spans="2:12" ht="10.2">
      <c r="B63" s="19"/>
      <c r="L63" s="19"/>
    </row>
    <row r="64" spans="2:12" ht="10.2">
      <c r="B64" s="19"/>
      <c r="L64" s="19"/>
    </row>
    <row r="65" spans="2:12" s="1" customFormat="1" ht="13.2">
      <c r="B65" s="31"/>
      <c r="D65" s="40" t="s">
        <v>55</v>
      </c>
      <c r="E65" s="41"/>
      <c r="F65" s="41"/>
      <c r="G65" s="40" t="s">
        <v>56</v>
      </c>
      <c r="H65" s="41"/>
      <c r="I65" s="41"/>
      <c r="J65" s="41"/>
      <c r="K65" s="41"/>
      <c r="L65" s="31"/>
    </row>
    <row r="66" spans="2:12" ht="10.2">
      <c r="B66" s="19"/>
      <c r="L66" s="19"/>
    </row>
    <row r="67" spans="2:12" ht="10.2">
      <c r="B67" s="19"/>
      <c r="L67" s="19"/>
    </row>
    <row r="68" spans="2:12" ht="10.2">
      <c r="B68" s="19"/>
      <c r="L68" s="19"/>
    </row>
    <row r="69" spans="2:12" ht="10.2">
      <c r="B69" s="19"/>
      <c r="L69" s="19"/>
    </row>
    <row r="70" spans="2:12" ht="10.2">
      <c r="B70" s="19"/>
      <c r="L70" s="19"/>
    </row>
    <row r="71" spans="2:12" ht="10.2">
      <c r="B71" s="19"/>
      <c r="L71" s="19"/>
    </row>
    <row r="72" spans="2:12" ht="10.2">
      <c r="B72" s="19"/>
      <c r="L72" s="19"/>
    </row>
    <row r="73" spans="2:12" ht="10.2">
      <c r="B73" s="19"/>
      <c r="L73" s="19"/>
    </row>
    <row r="74" spans="2:12" ht="10.2">
      <c r="B74" s="19"/>
      <c r="L74" s="19"/>
    </row>
    <row r="75" spans="2:12" ht="10.2">
      <c r="B75" s="19"/>
      <c r="L75" s="19"/>
    </row>
    <row r="76" spans="2:12" s="1" customFormat="1" ht="13.2">
      <c r="B76" s="31"/>
      <c r="D76" s="42" t="s">
        <v>53</v>
      </c>
      <c r="E76" s="33"/>
      <c r="F76" s="102" t="s">
        <v>54</v>
      </c>
      <c r="G76" s="42" t="s">
        <v>53</v>
      </c>
      <c r="H76" s="33"/>
      <c r="I76" s="33"/>
      <c r="J76" s="103" t="s">
        <v>54</v>
      </c>
      <c r="K76" s="33"/>
      <c r="L76" s="31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" customHeight="1">
      <c r="B82" s="31"/>
      <c r="C82" s="20" t="s">
        <v>124</v>
      </c>
      <c r="L82" s="31"/>
    </row>
    <row r="83" spans="2:12" s="1" customFormat="1" ht="6.9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4.4" customHeight="1">
      <c r="B85" s="31"/>
      <c r="E85" s="231" t="str">
        <f>E7</f>
        <v>Úprava heliportu HEMS Karlovarské krajské nemocnice</v>
      </c>
      <c r="F85" s="232"/>
      <c r="G85" s="232"/>
      <c r="H85" s="232"/>
      <c r="L85" s="31"/>
    </row>
    <row r="86" spans="2:12" ht="12" customHeight="1">
      <c r="B86" s="19"/>
      <c r="C86" s="26" t="s">
        <v>120</v>
      </c>
      <c r="L86" s="19"/>
    </row>
    <row r="87" spans="2:12" s="1" customFormat="1" ht="14.4" customHeight="1">
      <c r="B87" s="31"/>
      <c r="E87" s="231" t="s">
        <v>121</v>
      </c>
      <c r="F87" s="233"/>
      <c r="G87" s="233"/>
      <c r="H87" s="233"/>
      <c r="L87" s="31"/>
    </row>
    <row r="88" spans="2:12" s="1" customFormat="1" ht="12" customHeight="1">
      <c r="B88" s="31"/>
      <c r="C88" s="26" t="s">
        <v>122</v>
      </c>
      <c r="L88" s="31"/>
    </row>
    <row r="89" spans="2:12" s="1" customFormat="1" ht="15.6" customHeight="1">
      <c r="B89" s="31"/>
      <c r="E89" s="194" t="str">
        <f>E11</f>
        <v>D.1.01 - Architektonicko-stavební část (ARS)</v>
      </c>
      <c r="F89" s="233"/>
      <c r="G89" s="233"/>
      <c r="H89" s="233"/>
      <c r="L89" s="31"/>
    </row>
    <row r="90" spans="2:12" s="1" customFormat="1" ht="6.9" customHeight="1">
      <c r="B90" s="31"/>
      <c r="L90" s="31"/>
    </row>
    <row r="91" spans="2:12" s="1" customFormat="1" ht="12" customHeight="1">
      <c r="B91" s="31"/>
      <c r="C91" s="26" t="s">
        <v>20</v>
      </c>
      <c r="F91" s="24" t="str">
        <f>F14</f>
        <v>KKN a.s. Pavilon A, Bezručova 1190/19</v>
      </c>
      <c r="I91" s="26" t="s">
        <v>22</v>
      </c>
      <c r="J91" s="51" t="str">
        <f>IF(J14="","",J14)</f>
        <v>12. 1. 2024</v>
      </c>
      <c r="L91" s="31"/>
    </row>
    <row r="92" spans="2:12" s="1" customFormat="1" ht="6.9" customHeight="1">
      <c r="B92" s="31"/>
      <c r="L92" s="31"/>
    </row>
    <row r="93" spans="2:12" s="1" customFormat="1" ht="40.8" customHeight="1">
      <c r="B93" s="31"/>
      <c r="C93" s="26" t="s">
        <v>24</v>
      </c>
      <c r="F93" s="24" t="str">
        <f>E17</f>
        <v>KKN a.s. Pavilon A, Bezručova 1190/19 Karlovy Vary</v>
      </c>
      <c r="I93" s="26" t="s">
        <v>30</v>
      </c>
      <c r="J93" s="29" t="str">
        <f>E23</f>
        <v>SIEBERT+TALAŠ, spol. s r.o., Bucharova 1314/8</v>
      </c>
      <c r="L93" s="31"/>
    </row>
    <row r="94" spans="2:12" s="1" customFormat="1" ht="15.6" customHeight="1">
      <c r="B94" s="31"/>
      <c r="C94" s="26" t="s">
        <v>28</v>
      </c>
      <c r="F94" s="24" t="str">
        <f>IF(E20="","",E20)</f>
        <v>Vyplň údaj</v>
      </c>
      <c r="I94" s="26" t="s">
        <v>35</v>
      </c>
      <c r="J94" s="29" t="str">
        <f>E26</f>
        <v xml:space="preserve"> </v>
      </c>
      <c r="L94" s="31"/>
    </row>
    <row r="95" spans="2:12" s="1" customFormat="1" ht="10.35" customHeight="1">
      <c r="B95" s="31"/>
      <c r="L95" s="31"/>
    </row>
    <row r="96" spans="2:12" s="1" customFormat="1" ht="29.25" customHeight="1">
      <c r="B96" s="31"/>
      <c r="C96" s="104" t="s">
        <v>125</v>
      </c>
      <c r="D96" s="96"/>
      <c r="E96" s="96"/>
      <c r="F96" s="96"/>
      <c r="G96" s="96"/>
      <c r="H96" s="96"/>
      <c r="I96" s="96"/>
      <c r="J96" s="105" t="s">
        <v>126</v>
      </c>
      <c r="K96" s="96"/>
      <c r="L96" s="31"/>
    </row>
    <row r="97" spans="2:12" s="1" customFormat="1" ht="10.35" customHeight="1">
      <c r="B97" s="31"/>
      <c r="L97" s="31"/>
    </row>
    <row r="98" spans="2:47" s="1" customFormat="1" ht="22.8" customHeight="1">
      <c r="B98" s="31"/>
      <c r="C98" s="106" t="s">
        <v>127</v>
      </c>
      <c r="J98" s="65">
        <f>J127</f>
        <v>0</v>
      </c>
      <c r="L98" s="31"/>
      <c r="AU98" s="16" t="s">
        <v>128</v>
      </c>
    </row>
    <row r="99" spans="2:12" s="8" customFormat="1" ht="24.9" customHeight="1">
      <c r="B99" s="107"/>
      <c r="D99" s="108" t="s">
        <v>129</v>
      </c>
      <c r="E99" s="109"/>
      <c r="F99" s="109"/>
      <c r="G99" s="109"/>
      <c r="H99" s="109"/>
      <c r="I99" s="109"/>
      <c r="J99" s="110">
        <f>J128</f>
        <v>0</v>
      </c>
      <c r="L99" s="107"/>
    </row>
    <row r="100" spans="2:12" s="9" customFormat="1" ht="19.95" customHeight="1">
      <c r="B100" s="111"/>
      <c r="D100" s="112" t="s">
        <v>130</v>
      </c>
      <c r="E100" s="113"/>
      <c r="F100" s="113"/>
      <c r="G100" s="113"/>
      <c r="H100" s="113"/>
      <c r="I100" s="113"/>
      <c r="J100" s="114">
        <f>J129</f>
        <v>0</v>
      </c>
      <c r="L100" s="111"/>
    </row>
    <row r="101" spans="2:12" s="9" customFormat="1" ht="19.95" customHeight="1">
      <c r="B101" s="111"/>
      <c r="D101" s="112" t="s">
        <v>131</v>
      </c>
      <c r="E101" s="113"/>
      <c r="F101" s="113"/>
      <c r="G101" s="113"/>
      <c r="H101" s="113"/>
      <c r="I101" s="113"/>
      <c r="J101" s="114">
        <f>J142</f>
        <v>0</v>
      </c>
      <c r="L101" s="111"/>
    </row>
    <row r="102" spans="2:12" s="8" customFormat="1" ht="24.9" customHeight="1">
      <c r="B102" s="107"/>
      <c r="D102" s="108" t="s">
        <v>132</v>
      </c>
      <c r="E102" s="109"/>
      <c r="F102" s="109"/>
      <c r="G102" s="109"/>
      <c r="H102" s="109"/>
      <c r="I102" s="109"/>
      <c r="J102" s="110">
        <f>J146</f>
        <v>0</v>
      </c>
      <c r="L102" s="107"/>
    </row>
    <row r="103" spans="2:12" s="9" customFormat="1" ht="19.95" customHeight="1">
      <c r="B103" s="111"/>
      <c r="D103" s="112" t="s">
        <v>133</v>
      </c>
      <c r="E103" s="113"/>
      <c r="F103" s="113"/>
      <c r="G103" s="113"/>
      <c r="H103" s="113"/>
      <c r="I103" s="113"/>
      <c r="J103" s="114">
        <f>J147</f>
        <v>0</v>
      </c>
      <c r="L103" s="111"/>
    </row>
    <row r="104" spans="2:12" s="9" customFormat="1" ht="19.95" customHeight="1">
      <c r="B104" s="111"/>
      <c r="D104" s="112" t="s">
        <v>134</v>
      </c>
      <c r="E104" s="113"/>
      <c r="F104" s="113"/>
      <c r="G104" s="113"/>
      <c r="H104" s="113"/>
      <c r="I104" s="113"/>
      <c r="J104" s="114">
        <f>J152</f>
        <v>0</v>
      </c>
      <c r="L104" s="111"/>
    </row>
    <row r="105" spans="2:12" s="9" customFormat="1" ht="19.95" customHeight="1">
      <c r="B105" s="111"/>
      <c r="D105" s="112" t="s">
        <v>135</v>
      </c>
      <c r="E105" s="113"/>
      <c r="F105" s="113"/>
      <c r="G105" s="113"/>
      <c r="H105" s="113"/>
      <c r="I105" s="113"/>
      <c r="J105" s="114">
        <f>J156</f>
        <v>0</v>
      </c>
      <c r="L105" s="111"/>
    </row>
    <row r="106" spans="2:12" s="1" customFormat="1" ht="21.75" customHeight="1">
      <c r="B106" s="31"/>
      <c r="L106" s="31"/>
    </row>
    <row r="107" spans="2:12" s="1" customFormat="1" ht="6.9" customHeight="1">
      <c r="B107" s="43"/>
      <c r="C107" s="44"/>
      <c r="D107" s="44"/>
      <c r="E107" s="44"/>
      <c r="F107" s="44"/>
      <c r="G107" s="44"/>
      <c r="H107" s="44"/>
      <c r="I107" s="44"/>
      <c r="J107" s="44"/>
      <c r="K107" s="44"/>
      <c r="L107" s="31"/>
    </row>
    <row r="111" spans="2:12" s="1" customFormat="1" ht="6.9" customHeight="1">
      <c r="B111" s="45"/>
      <c r="C111" s="46"/>
      <c r="D111" s="46"/>
      <c r="E111" s="46"/>
      <c r="F111" s="46"/>
      <c r="G111" s="46"/>
      <c r="H111" s="46"/>
      <c r="I111" s="46"/>
      <c r="J111" s="46"/>
      <c r="K111" s="46"/>
      <c r="L111" s="31"/>
    </row>
    <row r="112" spans="2:12" s="1" customFormat="1" ht="24.9" customHeight="1">
      <c r="B112" s="31"/>
      <c r="C112" s="20" t="s">
        <v>136</v>
      </c>
      <c r="L112" s="31"/>
    </row>
    <row r="113" spans="2:12" s="1" customFormat="1" ht="6.9" customHeight="1">
      <c r="B113" s="31"/>
      <c r="L113" s="31"/>
    </row>
    <row r="114" spans="2:12" s="1" customFormat="1" ht="12" customHeight="1">
      <c r="B114" s="31"/>
      <c r="C114" s="26" t="s">
        <v>16</v>
      </c>
      <c r="L114" s="31"/>
    </row>
    <row r="115" spans="2:12" s="1" customFormat="1" ht="14.4" customHeight="1">
      <c r="B115" s="31"/>
      <c r="E115" s="231" t="str">
        <f>E7</f>
        <v>Úprava heliportu HEMS Karlovarské krajské nemocnice</v>
      </c>
      <c r="F115" s="232"/>
      <c r="G115" s="232"/>
      <c r="H115" s="232"/>
      <c r="L115" s="31"/>
    </row>
    <row r="116" spans="2:12" ht="12" customHeight="1">
      <c r="B116" s="19"/>
      <c r="C116" s="26" t="s">
        <v>120</v>
      </c>
      <c r="L116" s="19"/>
    </row>
    <row r="117" spans="2:12" s="1" customFormat="1" ht="14.4" customHeight="1">
      <c r="B117" s="31"/>
      <c r="E117" s="231" t="s">
        <v>121</v>
      </c>
      <c r="F117" s="233"/>
      <c r="G117" s="233"/>
      <c r="H117" s="233"/>
      <c r="L117" s="31"/>
    </row>
    <row r="118" spans="2:12" s="1" customFormat="1" ht="12" customHeight="1">
      <c r="B118" s="31"/>
      <c r="C118" s="26" t="s">
        <v>122</v>
      </c>
      <c r="L118" s="31"/>
    </row>
    <row r="119" spans="2:12" s="1" customFormat="1" ht="15.6" customHeight="1">
      <c r="B119" s="31"/>
      <c r="E119" s="194" t="str">
        <f>E11</f>
        <v>D.1.01 - Architektonicko-stavební část (ARS)</v>
      </c>
      <c r="F119" s="233"/>
      <c r="G119" s="233"/>
      <c r="H119" s="233"/>
      <c r="L119" s="31"/>
    </row>
    <row r="120" spans="2:12" s="1" customFormat="1" ht="6.9" customHeight="1">
      <c r="B120" s="31"/>
      <c r="L120" s="31"/>
    </row>
    <row r="121" spans="2:12" s="1" customFormat="1" ht="12" customHeight="1">
      <c r="B121" s="31"/>
      <c r="C121" s="26" t="s">
        <v>20</v>
      </c>
      <c r="F121" s="24" t="str">
        <f>F14</f>
        <v>KKN a.s. Pavilon A, Bezručova 1190/19</v>
      </c>
      <c r="I121" s="26" t="s">
        <v>22</v>
      </c>
      <c r="J121" s="51" t="str">
        <f>IF(J14="","",J14)</f>
        <v>12. 1. 2024</v>
      </c>
      <c r="L121" s="31"/>
    </row>
    <row r="122" spans="2:12" s="1" customFormat="1" ht="6.9" customHeight="1">
      <c r="B122" s="31"/>
      <c r="L122" s="31"/>
    </row>
    <row r="123" spans="2:12" s="1" customFormat="1" ht="40.8" customHeight="1">
      <c r="B123" s="31"/>
      <c r="C123" s="26" t="s">
        <v>24</v>
      </c>
      <c r="F123" s="24" t="str">
        <f>E17</f>
        <v>KKN a.s. Pavilon A, Bezručova 1190/19 Karlovy Vary</v>
      </c>
      <c r="I123" s="26" t="s">
        <v>30</v>
      </c>
      <c r="J123" s="29" t="str">
        <f>E23</f>
        <v>SIEBERT+TALAŠ, spol. s r.o., Bucharova 1314/8</v>
      </c>
      <c r="L123" s="31"/>
    </row>
    <row r="124" spans="2:12" s="1" customFormat="1" ht="15.6" customHeight="1">
      <c r="B124" s="31"/>
      <c r="C124" s="26" t="s">
        <v>28</v>
      </c>
      <c r="F124" s="24" t="str">
        <f>IF(E20="","",E20)</f>
        <v>Vyplň údaj</v>
      </c>
      <c r="I124" s="26" t="s">
        <v>35</v>
      </c>
      <c r="J124" s="29" t="str">
        <f>E26</f>
        <v xml:space="preserve"> </v>
      </c>
      <c r="L124" s="31"/>
    </row>
    <row r="125" spans="2:12" s="1" customFormat="1" ht="10.35" customHeight="1">
      <c r="B125" s="31"/>
      <c r="L125" s="31"/>
    </row>
    <row r="126" spans="2:20" s="10" customFormat="1" ht="29.25" customHeight="1">
      <c r="B126" s="115"/>
      <c r="C126" s="116" t="s">
        <v>137</v>
      </c>
      <c r="D126" s="117" t="s">
        <v>63</v>
      </c>
      <c r="E126" s="117" t="s">
        <v>59</v>
      </c>
      <c r="F126" s="117" t="s">
        <v>60</v>
      </c>
      <c r="G126" s="117" t="s">
        <v>138</v>
      </c>
      <c r="H126" s="117" t="s">
        <v>139</v>
      </c>
      <c r="I126" s="117" t="s">
        <v>140</v>
      </c>
      <c r="J126" s="117" t="s">
        <v>126</v>
      </c>
      <c r="K126" s="118" t="s">
        <v>141</v>
      </c>
      <c r="L126" s="115"/>
      <c r="M126" s="58" t="s">
        <v>1</v>
      </c>
      <c r="N126" s="59" t="s">
        <v>42</v>
      </c>
      <c r="O126" s="59" t="s">
        <v>142</v>
      </c>
      <c r="P126" s="59" t="s">
        <v>143</v>
      </c>
      <c r="Q126" s="59" t="s">
        <v>144</v>
      </c>
      <c r="R126" s="59" t="s">
        <v>145</v>
      </c>
      <c r="S126" s="59" t="s">
        <v>146</v>
      </c>
      <c r="T126" s="60" t="s">
        <v>147</v>
      </c>
    </row>
    <row r="127" spans="2:63" s="1" customFormat="1" ht="22.8" customHeight="1">
      <c r="B127" s="31"/>
      <c r="C127" s="63" t="s">
        <v>148</v>
      </c>
      <c r="J127" s="119">
        <f>BK127</f>
        <v>0</v>
      </c>
      <c r="L127" s="31"/>
      <c r="M127" s="61"/>
      <c r="N127" s="52"/>
      <c r="O127" s="52"/>
      <c r="P127" s="120">
        <f>P128+P146</f>
        <v>0</v>
      </c>
      <c r="Q127" s="52"/>
      <c r="R127" s="120">
        <f>R128+R146</f>
        <v>0.7456203</v>
      </c>
      <c r="S127" s="52"/>
      <c r="T127" s="121">
        <f>T128+T146</f>
        <v>0.23606</v>
      </c>
      <c r="AT127" s="16" t="s">
        <v>77</v>
      </c>
      <c r="AU127" s="16" t="s">
        <v>128</v>
      </c>
      <c r="BK127" s="122">
        <f>BK128+BK146</f>
        <v>0</v>
      </c>
    </row>
    <row r="128" spans="2:63" s="11" customFormat="1" ht="25.95" customHeight="1">
      <c r="B128" s="123"/>
      <c r="D128" s="124" t="s">
        <v>77</v>
      </c>
      <c r="E128" s="125" t="s">
        <v>149</v>
      </c>
      <c r="F128" s="125" t="s">
        <v>150</v>
      </c>
      <c r="I128" s="126"/>
      <c r="J128" s="127">
        <f>BK128</f>
        <v>0</v>
      </c>
      <c r="L128" s="123"/>
      <c r="M128" s="128"/>
      <c r="P128" s="129">
        <f>P129+P142</f>
        <v>0</v>
      </c>
      <c r="R128" s="129">
        <f>R129+R142</f>
        <v>0.0042875</v>
      </c>
      <c r="T128" s="130">
        <f>T129+T142</f>
        <v>0.059500000000000004</v>
      </c>
      <c r="AR128" s="124" t="s">
        <v>85</v>
      </c>
      <c r="AT128" s="131" t="s">
        <v>77</v>
      </c>
      <c r="AU128" s="131" t="s">
        <v>78</v>
      </c>
      <c r="AY128" s="124" t="s">
        <v>151</v>
      </c>
      <c r="BK128" s="132">
        <f>BK129+BK142</f>
        <v>0</v>
      </c>
    </row>
    <row r="129" spans="2:63" s="11" customFormat="1" ht="22.8" customHeight="1">
      <c r="B129" s="123"/>
      <c r="D129" s="124" t="s">
        <v>77</v>
      </c>
      <c r="E129" s="133" t="s">
        <v>152</v>
      </c>
      <c r="F129" s="133" t="s">
        <v>153</v>
      </c>
      <c r="I129" s="126"/>
      <c r="J129" s="134">
        <f>BK129</f>
        <v>0</v>
      </c>
      <c r="L129" s="123"/>
      <c r="M129" s="128"/>
      <c r="P129" s="129">
        <f>SUM(P130:P141)</f>
        <v>0</v>
      </c>
      <c r="R129" s="129">
        <f>SUM(R130:R141)</f>
        <v>0.0042875</v>
      </c>
      <c r="T129" s="130">
        <f>SUM(T130:T141)</f>
        <v>0.059500000000000004</v>
      </c>
      <c r="AR129" s="124" t="s">
        <v>85</v>
      </c>
      <c r="AT129" s="131" t="s">
        <v>77</v>
      </c>
      <c r="AU129" s="131" t="s">
        <v>85</v>
      </c>
      <c r="AY129" s="124" t="s">
        <v>151</v>
      </c>
      <c r="BK129" s="132">
        <f>SUM(BK130:BK141)</f>
        <v>0</v>
      </c>
    </row>
    <row r="130" spans="2:65" s="1" customFormat="1" ht="19.8" customHeight="1">
      <c r="B130" s="31"/>
      <c r="C130" s="135" t="s">
        <v>85</v>
      </c>
      <c r="D130" s="135" t="s">
        <v>154</v>
      </c>
      <c r="E130" s="136" t="s">
        <v>155</v>
      </c>
      <c r="F130" s="137" t="s">
        <v>156</v>
      </c>
      <c r="G130" s="138" t="s">
        <v>157</v>
      </c>
      <c r="H130" s="139">
        <v>1010.54</v>
      </c>
      <c r="I130" s="140"/>
      <c r="J130" s="141">
        <f>ROUND(I130*H130,2)</f>
        <v>0</v>
      </c>
      <c r="K130" s="137" t="s">
        <v>158</v>
      </c>
      <c r="L130" s="31"/>
      <c r="M130" s="142" t="s">
        <v>1</v>
      </c>
      <c r="N130" s="143" t="s">
        <v>43</v>
      </c>
      <c r="P130" s="144">
        <f>O130*H130</f>
        <v>0</v>
      </c>
      <c r="Q130" s="144">
        <v>0</v>
      </c>
      <c r="R130" s="144">
        <f>Q130*H130</f>
        <v>0</v>
      </c>
      <c r="S130" s="144">
        <v>0</v>
      </c>
      <c r="T130" s="145">
        <f>S130*H130</f>
        <v>0</v>
      </c>
      <c r="AR130" s="146" t="s">
        <v>159</v>
      </c>
      <c r="AT130" s="146" t="s">
        <v>154</v>
      </c>
      <c r="AU130" s="146" t="s">
        <v>87</v>
      </c>
      <c r="AY130" s="16" t="s">
        <v>151</v>
      </c>
      <c r="BE130" s="147">
        <f>IF(N130="základní",J130,0)</f>
        <v>0</v>
      </c>
      <c r="BF130" s="147">
        <f>IF(N130="snížená",J130,0)</f>
        <v>0</v>
      </c>
      <c r="BG130" s="147">
        <f>IF(N130="zákl. přenesená",J130,0)</f>
        <v>0</v>
      </c>
      <c r="BH130" s="147">
        <f>IF(N130="sníž. přenesená",J130,0)</f>
        <v>0</v>
      </c>
      <c r="BI130" s="147">
        <f>IF(N130="nulová",J130,0)</f>
        <v>0</v>
      </c>
      <c r="BJ130" s="16" t="s">
        <v>85</v>
      </c>
      <c r="BK130" s="147">
        <f>ROUND(I130*H130,2)</f>
        <v>0</v>
      </c>
      <c r="BL130" s="16" t="s">
        <v>159</v>
      </c>
      <c r="BM130" s="146" t="s">
        <v>160</v>
      </c>
    </row>
    <row r="131" spans="2:51" s="12" customFormat="1" ht="10.2">
      <c r="B131" s="148"/>
      <c r="D131" s="149" t="s">
        <v>161</v>
      </c>
      <c r="E131" s="150" t="s">
        <v>1</v>
      </c>
      <c r="F131" s="151" t="s">
        <v>162</v>
      </c>
      <c r="H131" s="152">
        <v>1010.54</v>
      </c>
      <c r="I131" s="153"/>
      <c r="L131" s="148"/>
      <c r="M131" s="154"/>
      <c r="T131" s="155"/>
      <c r="AT131" s="150" t="s">
        <v>161</v>
      </c>
      <c r="AU131" s="150" t="s">
        <v>87</v>
      </c>
      <c r="AV131" s="12" t="s">
        <v>87</v>
      </c>
      <c r="AW131" s="12" t="s">
        <v>34</v>
      </c>
      <c r="AX131" s="12" t="s">
        <v>85</v>
      </c>
      <c r="AY131" s="150" t="s">
        <v>151</v>
      </c>
    </row>
    <row r="132" spans="2:65" s="1" customFormat="1" ht="34.8" customHeight="1">
      <c r="B132" s="31"/>
      <c r="C132" s="135" t="s">
        <v>87</v>
      </c>
      <c r="D132" s="135" t="s">
        <v>154</v>
      </c>
      <c r="E132" s="136" t="s">
        <v>163</v>
      </c>
      <c r="F132" s="137" t="s">
        <v>164</v>
      </c>
      <c r="G132" s="138" t="s">
        <v>165</v>
      </c>
      <c r="H132" s="139">
        <v>1</v>
      </c>
      <c r="I132" s="140"/>
      <c r="J132" s="141">
        <f aca="true" t="shared" si="0" ref="J132:J140">ROUND(I132*H132,2)</f>
        <v>0</v>
      </c>
      <c r="K132" s="137" t="s">
        <v>1</v>
      </c>
      <c r="L132" s="31"/>
      <c r="M132" s="142" t="s">
        <v>1</v>
      </c>
      <c r="N132" s="143" t="s">
        <v>43</v>
      </c>
      <c r="P132" s="144">
        <f aca="true" t="shared" si="1" ref="P132:P140">O132*H132</f>
        <v>0</v>
      </c>
      <c r="Q132" s="144">
        <v>0</v>
      </c>
      <c r="R132" s="144">
        <f aca="true" t="shared" si="2" ref="R132:R140">Q132*H132</f>
        <v>0</v>
      </c>
      <c r="S132" s="144">
        <v>0</v>
      </c>
      <c r="T132" s="145">
        <f aca="true" t="shared" si="3" ref="T132:T140">S132*H132</f>
        <v>0</v>
      </c>
      <c r="AR132" s="146" t="s">
        <v>159</v>
      </c>
      <c r="AT132" s="146" t="s">
        <v>154</v>
      </c>
      <c r="AU132" s="146" t="s">
        <v>87</v>
      </c>
      <c r="AY132" s="16" t="s">
        <v>151</v>
      </c>
      <c r="BE132" s="147">
        <f aca="true" t="shared" si="4" ref="BE132:BE140">IF(N132="základní",J132,0)</f>
        <v>0</v>
      </c>
      <c r="BF132" s="147">
        <f aca="true" t="shared" si="5" ref="BF132:BF140">IF(N132="snížená",J132,0)</f>
        <v>0</v>
      </c>
      <c r="BG132" s="147">
        <f aca="true" t="shared" si="6" ref="BG132:BG140">IF(N132="zákl. přenesená",J132,0)</f>
        <v>0</v>
      </c>
      <c r="BH132" s="147">
        <f aca="true" t="shared" si="7" ref="BH132:BH140">IF(N132="sníž. přenesená",J132,0)</f>
        <v>0</v>
      </c>
      <c r="BI132" s="147">
        <f aca="true" t="shared" si="8" ref="BI132:BI140">IF(N132="nulová",J132,0)</f>
        <v>0</v>
      </c>
      <c r="BJ132" s="16" t="s">
        <v>85</v>
      </c>
      <c r="BK132" s="147">
        <f aca="true" t="shared" si="9" ref="BK132:BK140">ROUND(I132*H132,2)</f>
        <v>0</v>
      </c>
      <c r="BL132" s="16" t="s">
        <v>159</v>
      </c>
      <c r="BM132" s="146" t="s">
        <v>166</v>
      </c>
    </row>
    <row r="133" spans="2:65" s="1" customFormat="1" ht="34.8" customHeight="1">
      <c r="B133" s="31"/>
      <c r="C133" s="135" t="s">
        <v>167</v>
      </c>
      <c r="D133" s="135" t="s">
        <v>154</v>
      </c>
      <c r="E133" s="136" t="s">
        <v>168</v>
      </c>
      <c r="F133" s="137" t="s">
        <v>169</v>
      </c>
      <c r="G133" s="138" t="s">
        <v>165</v>
      </c>
      <c r="H133" s="139">
        <v>1</v>
      </c>
      <c r="I133" s="140"/>
      <c r="J133" s="141">
        <f t="shared" si="0"/>
        <v>0</v>
      </c>
      <c r="K133" s="137" t="s">
        <v>1</v>
      </c>
      <c r="L133" s="31"/>
      <c r="M133" s="142" t="s">
        <v>1</v>
      </c>
      <c r="N133" s="143" t="s">
        <v>43</v>
      </c>
      <c r="P133" s="144">
        <f t="shared" si="1"/>
        <v>0</v>
      </c>
      <c r="Q133" s="144">
        <v>0</v>
      </c>
      <c r="R133" s="144">
        <f t="shared" si="2"/>
        <v>0</v>
      </c>
      <c r="S133" s="144">
        <v>0</v>
      </c>
      <c r="T133" s="145">
        <f t="shared" si="3"/>
        <v>0</v>
      </c>
      <c r="AR133" s="146" t="s">
        <v>159</v>
      </c>
      <c r="AT133" s="146" t="s">
        <v>154</v>
      </c>
      <c r="AU133" s="146" t="s">
        <v>87</v>
      </c>
      <c r="AY133" s="16" t="s">
        <v>151</v>
      </c>
      <c r="BE133" s="147">
        <f t="shared" si="4"/>
        <v>0</v>
      </c>
      <c r="BF133" s="147">
        <f t="shared" si="5"/>
        <v>0</v>
      </c>
      <c r="BG133" s="147">
        <f t="shared" si="6"/>
        <v>0</v>
      </c>
      <c r="BH133" s="147">
        <f t="shared" si="7"/>
        <v>0</v>
      </c>
      <c r="BI133" s="147">
        <f t="shared" si="8"/>
        <v>0</v>
      </c>
      <c r="BJ133" s="16" t="s">
        <v>85</v>
      </c>
      <c r="BK133" s="147">
        <f t="shared" si="9"/>
        <v>0</v>
      </c>
      <c r="BL133" s="16" t="s">
        <v>159</v>
      </c>
      <c r="BM133" s="146" t="s">
        <v>170</v>
      </c>
    </row>
    <row r="134" spans="2:65" s="1" customFormat="1" ht="34.8" customHeight="1">
      <c r="B134" s="31"/>
      <c r="C134" s="135" t="s">
        <v>159</v>
      </c>
      <c r="D134" s="135" t="s">
        <v>154</v>
      </c>
      <c r="E134" s="136" t="s">
        <v>171</v>
      </c>
      <c r="F134" s="137" t="s">
        <v>172</v>
      </c>
      <c r="G134" s="138" t="s">
        <v>165</v>
      </c>
      <c r="H134" s="139">
        <v>1</v>
      </c>
      <c r="I134" s="140"/>
      <c r="J134" s="141">
        <f t="shared" si="0"/>
        <v>0</v>
      </c>
      <c r="K134" s="137" t="s">
        <v>1</v>
      </c>
      <c r="L134" s="31"/>
      <c r="M134" s="142" t="s">
        <v>1</v>
      </c>
      <c r="N134" s="143" t="s">
        <v>43</v>
      </c>
      <c r="P134" s="144">
        <f t="shared" si="1"/>
        <v>0</v>
      </c>
      <c r="Q134" s="144">
        <v>0</v>
      </c>
      <c r="R134" s="144">
        <f t="shared" si="2"/>
        <v>0</v>
      </c>
      <c r="S134" s="144">
        <v>0</v>
      </c>
      <c r="T134" s="145">
        <f t="shared" si="3"/>
        <v>0</v>
      </c>
      <c r="AR134" s="146" t="s">
        <v>159</v>
      </c>
      <c r="AT134" s="146" t="s">
        <v>154</v>
      </c>
      <c r="AU134" s="146" t="s">
        <v>87</v>
      </c>
      <c r="AY134" s="16" t="s">
        <v>151</v>
      </c>
      <c r="BE134" s="147">
        <f t="shared" si="4"/>
        <v>0</v>
      </c>
      <c r="BF134" s="147">
        <f t="shared" si="5"/>
        <v>0</v>
      </c>
      <c r="BG134" s="147">
        <f t="shared" si="6"/>
        <v>0</v>
      </c>
      <c r="BH134" s="147">
        <f t="shared" si="7"/>
        <v>0</v>
      </c>
      <c r="BI134" s="147">
        <f t="shared" si="8"/>
        <v>0</v>
      </c>
      <c r="BJ134" s="16" t="s">
        <v>85</v>
      </c>
      <c r="BK134" s="147">
        <f t="shared" si="9"/>
        <v>0</v>
      </c>
      <c r="BL134" s="16" t="s">
        <v>159</v>
      </c>
      <c r="BM134" s="146" t="s">
        <v>173</v>
      </c>
    </row>
    <row r="135" spans="2:65" s="1" customFormat="1" ht="30" customHeight="1">
      <c r="B135" s="31"/>
      <c r="C135" s="135" t="s">
        <v>174</v>
      </c>
      <c r="D135" s="135" t="s">
        <v>154</v>
      </c>
      <c r="E135" s="136" t="s">
        <v>175</v>
      </c>
      <c r="F135" s="137" t="s">
        <v>176</v>
      </c>
      <c r="G135" s="138" t="s">
        <v>165</v>
      </c>
      <c r="H135" s="139">
        <v>1</v>
      </c>
      <c r="I135" s="140"/>
      <c r="J135" s="141">
        <f t="shared" si="0"/>
        <v>0</v>
      </c>
      <c r="K135" s="137" t="s">
        <v>1</v>
      </c>
      <c r="L135" s="31"/>
      <c r="M135" s="142" t="s">
        <v>1</v>
      </c>
      <c r="N135" s="143" t="s">
        <v>43</v>
      </c>
      <c r="P135" s="144">
        <f t="shared" si="1"/>
        <v>0</v>
      </c>
      <c r="Q135" s="144">
        <v>0</v>
      </c>
      <c r="R135" s="144">
        <f t="shared" si="2"/>
        <v>0</v>
      </c>
      <c r="S135" s="144">
        <v>0</v>
      </c>
      <c r="T135" s="145">
        <f t="shared" si="3"/>
        <v>0</v>
      </c>
      <c r="AR135" s="146" t="s">
        <v>159</v>
      </c>
      <c r="AT135" s="146" t="s">
        <v>154</v>
      </c>
      <c r="AU135" s="146" t="s">
        <v>87</v>
      </c>
      <c r="AY135" s="16" t="s">
        <v>151</v>
      </c>
      <c r="BE135" s="147">
        <f t="shared" si="4"/>
        <v>0</v>
      </c>
      <c r="BF135" s="147">
        <f t="shared" si="5"/>
        <v>0</v>
      </c>
      <c r="BG135" s="147">
        <f t="shared" si="6"/>
        <v>0</v>
      </c>
      <c r="BH135" s="147">
        <f t="shared" si="7"/>
        <v>0</v>
      </c>
      <c r="BI135" s="147">
        <f t="shared" si="8"/>
        <v>0</v>
      </c>
      <c r="BJ135" s="16" t="s">
        <v>85</v>
      </c>
      <c r="BK135" s="147">
        <f t="shared" si="9"/>
        <v>0</v>
      </c>
      <c r="BL135" s="16" t="s">
        <v>159</v>
      </c>
      <c r="BM135" s="146" t="s">
        <v>177</v>
      </c>
    </row>
    <row r="136" spans="2:65" s="1" customFormat="1" ht="34.8" customHeight="1">
      <c r="B136" s="31"/>
      <c r="C136" s="135" t="s">
        <v>178</v>
      </c>
      <c r="D136" s="135" t="s">
        <v>154</v>
      </c>
      <c r="E136" s="136" t="s">
        <v>179</v>
      </c>
      <c r="F136" s="137" t="s">
        <v>180</v>
      </c>
      <c r="G136" s="138" t="s">
        <v>165</v>
      </c>
      <c r="H136" s="139">
        <v>1</v>
      </c>
      <c r="I136" s="140"/>
      <c r="J136" s="141">
        <f t="shared" si="0"/>
        <v>0</v>
      </c>
      <c r="K136" s="137" t="s">
        <v>1</v>
      </c>
      <c r="L136" s="31"/>
      <c r="M136" s="142" t="s">
        <v>1</v>
      </c>
      <c r="N136" s="143" t="s">
        <v>43</v>
      </c>
      <c r="P136" s="144">
        <f t="shared" si="1"/>
        <v>0</v>
      </c>
      <c r="Q136" s="144">
        <v>0</v>
      </c>
      <c r="R136" s="144">
        <f t="shared" si="2"/>
        <v>0</v>
      </c>
      <c r="S136" s="144">
        <v>0</v>
      </c>
      <c r="T136" s="145">
        <f t="shared" si="3"/>
        <v>0</v>
      </c>
      <c r="AR136" s="146" t="s">
        <v>159</v>
      </c>
      <c r="AT136" s="146" t="s">
        <v>154</v>
      </c>
      <c r="AU136" s="146" t="s">
        <v>87</v>
      </c>
      <c r="AY136" s="16" t="s">
        <v>151</v>
      </c>
      <c r="BE136" s="147">
        <f t="shared" si="4"/>
        <v>0</v>
      </c>
      <c r="BF136" s="147">
        <f t="shared" si="5"/>
        <v>0</v>
      </c>
      <c r="BG136" s="147">
        <f t="shared" si="6"/>
        <v>0</v>
      </c>
      <c r="BH136" s="147">
        <f t="shared" si="7"/>
        <v>0</v>
      </c>
      <c r="BI136" s="147">
        <f t="shared" si="8"/>
        <v>0</v>
      </c>
      <c r="BJ136" s="16" t="s">
        <v>85</v>
      </c>
      <c r="BK136" s="147">
        <f t="shared" si="9"/>
        <v>0</v>
      </c>
      <c r="BL136" s="16" t="s">
        <v>159</v>
      </c>
      <c r="BM136" s="146" t="s">
        <v>181</v>
      </c>
    </row>
    <row r="137" spans="2:65" s="1" customFormat="1" ht="40.2" customHeight="1">
      <c r="B137" s="31"/>
      <c r="C137" s="135" t="s">
        <v>182</v>
      </c>
      <c r="D137" s="135" t="s">
        <v>154</v>
      </c>
      <c r="E137" s="136" t="s">
        <v>183</v>
      </c>
      <c r="F137" s="137" t="s">
        <v>184</v>
      </c>
      <c r="G137" s="138" t="s">
        <v>165</v>
      </c>
      <c r="H137" s="139">
        <v>1</v>
      </c>
      <c r="I137" s="140"/>
      <c r="J137" s="141">
        <f t="shared" si="0"/>
        <v>0</v>
      </c>
      <c r="K137" s="137" t="s">
        <v>1</v>
      </c>
      <c r="L137" s="31"/>
      <c r="M137" s="142" t="s">
        <v>1</v>
      </c>
      <c r="N137" s="143" t="s">
        <v>43</v>
      </c>
      <c r="P137" s="144">
        <f t="shared" si="1"/>
        <v>0</v>
      </c>
      <c r="Q137" s="144">
        <v>0</v>
      </c>
      <c r="R137" s="144">
        <f t="shared" si="2"/>
        <v>0</v>
      </c>
      <c r="S137" s="144">
        <v>0</v>
      </c>
      <c r="T137" s="145">
        <f t="shared" si="3"/>
        <v>0</v>
      </c>
      <c r="AR137" s="146" t="s">
        <v>159</v>
      </c>
      <c r="AT137" s="146" t="s">
        <v>154</v>
      </c>
      <c r="AU137" s="146" t="s">
        <v>87</v>
      </c>
      <c r="AY137" s="16" t="s">
        <v>151</v>
      </c>
      <c r="BE137" s="147">
        <f t="shared" si="4"/>
        <v>0</v>
      </c>
      <c r="BF137" s="147">
        <f t="shared" si="5"/>
        <v>0</v>
      </c>
      <c r="BG137" s="147">
        <f t="shared" si="6"/>
        <v>0</v>
      </c>
      <c r="BH137" s="147">
        <f t="shared" si="7"/>
        <v>0</v>
      </c>
      <c r="BI137" s="147">
        <f t="shared" si="8"/>
        <v>0</v>
      </c>
      <c r="BJ137" s="16" t="s">
        <v>85</v>
      </c>
      <c r="BK137" s="147">
        <f t="shared" si="9"/>
        <v>0</v>
      </c>
      <c r="BL137" s="16" t="s">
        <v>159</v>
      </c>
      <c r="BM137" s="146" t="s">
        <v>185</v>
      </c>
    </row>
    <row r="138" spans="2:65" s="1" customFormat="1" ht="45" customHeight="1">
      <c r="B138" s="31"/>
      <c r="C138" s="135" t="s">
        <v>186</v>
      </c>
      <c r="D138" s="135" t="s">
        <v>154</v>
      </c>
      <c r="E138" s="136" t="s">
        <v>187</v>
      </c>
      <c r="F138" s="137" t="s">
        <v>188</v>
      </c>
      <c r="G138" s="138" t="s">
        <v>165</v>
      </c>
      <c r="H138" s="139">
        <v>1</v>
      </c>
      <c r="I138" s="140"/>
      <c r="J138" s="141">
        <f t="shared" si="0"/>
        <v>0</v>
      </c>
      <c r="K138" s="137" t="s">
        <v>1</v>
      </c>
      <c r="L138" s="31"/>
      <c r="M138" s="142" t="s">
        <v>1</v>
      </c>
      <c r="N138" s="143" t="s">
        <v>43</v>
      </c>
      <c r="P138" s="144">
        <f t="shared" si="1"/>
        <v>0</v>
      </c>
      <c r="Q138" s="144">
        <v>0</v>
      </c>
      <c r="R138" s="144">
        <f t="shared" si="2"/>
        <v>0</v>
      </c>
      <c r="S138" s="144">
        <v>0</v>
      </c>
      <c r="T138" s="145">
        <f t="shared" si="3"/>
        <v>0</v>
      </c>
      <c r="AR138" s="146" t="s">
        <v>159</v>
      </c>
      <c r="AT138" s="146" t="s">
        <v>154</v>
      </c>
      <c r="AU138" s="146" t="s">
        <v>87</v>
      </c>
      <c r="AY138" s="16" t="s">
        <v>151</v>
      </c>
      <c r="BE138" s="147">
        <f t="shared" si="4"/>
        <v>0</v>
      </c>
      <c r="BF138" s="147">
        <f t="shared" si="5"/>
        <v>0</v>
      </c>
      <c r="BG138" s="147">
        <f t="shared" si="6"/>
        <v>0</v>
      </c>
      <c r="BH138" s="147">
        <f t="shared" si="7"/>
        <v>0</v>
      </c>
      <c r="BI138" s="147">
        <f t="shared" si="8"/>
        <v>0</v>
      </c>
      <c r="BJ138" s="16" t="s">
        <v>85</v>
      </c>
      <c r="BK138" s="147">
        <f t="shared" si="9"/>
        <v>0</v>
      </c>
      <c r="BL138" s="16" t="s">
        <v>159</v>
      </c>
      <c r="BM138" s="146" t="s">
        <v>189</v>
      </c>
    </row>
    <row r="139" spans="2:65" s="1" customFormat="1" ht="14.4" customHeight="1">
      <c r="B139" s="31"/>
      <c r="C139" s="135" t="s">
        <v>152</v>
      </c>
      <c r="D139" s="135" t="s">
        <v>154</v>
      </c>
      <c r="E139" s="136" t="s">
        <v>190</v>
      </c>
      <c r="F139" s="137" t="s">
        <v>191</v>
      </c>
      <c r="G139" s="138" t="s">
        <v>165</v>
      </c>
      <c r="H139" s="139">
        <v>1</v>
      </c>
      <c r="I139" s="140"/>
      <c r="J139" s="141">
        <f t="shared" si="0"/>
        <v>0</v>
      </c>
      <c r="K139" s="137" t="s">
        <v>1</v>
      </c>
      <c r="L139" s="31"/>
      <c r="M139" s="142" t="s">
        <v>1</v>
      </c>
      <c r="N139" s="143" t="s">
        <v>43</v>
      </c>
      <c r="P139" s="144">
        <f t="shared" si="1"/>
        <v>0</v>
      </c>
      <c r="Q139" s="144">
        <v>0</v>
      </c>
      <c r="R139" s="144">
        <f t="shared" si="2"/>
        <v>0</v>
      </c>
      <c r="S139" s="144">
        <v>0</v>
      </c>
      <c r="T139" s="145">
        <f t="shared" si="3"/>
        <v>0</v>
      </c>
      <c r="AR139" s="146" t="s">
        <v>159</v>
      </c>
      <c r="AT139" s="146" t="s">
        <v>154</v>
      </c>
      <c r="AU139" s="146" t="s">
        <v>87</v>
      </c>
      <c r="AY139" s="16" t="s">
        <v>151</v>
      </c>
      <c r="BE139" s="147">
        <f t="shared" si="4"/>
        <v>0</v>
      </c>
      <c r="BF139" s="147">
        <f t="shared" si="5"/>
        <v>0</v>
      </c>
      <c r="BG139" s="147">
        <f t="shared" si="6"/>
        <v>0</v>
      </c>
      <c r="BH139" s="147">
        <f t="shared" si="7"/>
        <v>0</v>
      </c>
      <c r="BI139" s="147">
        <f t="shared" si="8"/>
        <v>0</v>
      </c>
      <c r="BJ139" s="16" t="s">
        <v>85</v>
      </c>
      <c r="BK139" s="147">
        <f t="shared" si="9"/>
        <v>0</v>
      </c>
      <c r="BL139" s="16" t="s">
        <v>159</v>
      </c>
      <c r="BM139" s="146" t="s">
        <v>192</v>
      </c>
    </row>
    <row r="140" spans="2:65" s="1" customFormat="1" ht="22.2" customHeight="1">
      <c r="B140" s="31"/>
      <c r="C140" s="135" t="s">
        <v>193</v>
      </c>
      <c r="D140" s="135" t="s">
        <v>154</v>
      </c>
      <c r="E140" s="136" t="s">
        <v>194</v>
      </c>
      <c r="F140" s="137" t="s">
        <v>195</v>
      </c>
      <c r="G140" s="138" t="s">
        <v>196</v>
      </c>
      <c r="H140" s="139">
        <v>3.5</v>
      </c>
      <c r="I140" s="140"/>
      <c r="J140" s="141">
        <f t="shared" si="0"/>
        <v>0</v>
      </c>
      <c r="K140" s="137" t="s">
        <v>158</v>
      </c>
      <c r="L140" s="31"/>
      <c r="M140" s="142" t="s">
        <v>1</v>
      </c>
      <c r="N140" s="143" t="s">
        <v>43</v>
      </c>
      <c r="P140" s="144">
        <f t="shared" si="1"/>
        <v>0</v>
      </c>
      <c r="Q140" s="144">
        <v>0.001225</v>
      </c>
      <c r="R140" s="144">
        <f t="shared" si="2"/>
        <v>0.0042875</v>
      </c>
      <c r="S140" s="144">
        <v>0.017</v>
      </c>
      <c r="T140" s="145">
        <f t="shared" si="3"/>
        <v>0.059500000000000004</v>
      </c>
      <c r="AR140" s="146" t="s">
        <v>159</v>
      </c>
      <c r="AT140" s="146" t="s">
        <v>154</v>
      </c>
      <c r="AU140" s="146" t="s">
        <v>87</v>
      </c>
      <c r="AY140" s="16" t="s">
        <v>151</v>
      </c>
      <c r="BE140" s="147">
        <f t="shared" si="4"/>
        <v>0</v>
      </c>
      <c r="BF140" s="147">
        <f t="shared" si="5"/>
        <v>0</v>
      </c>
      <c r="BG140" s="147">
        <f t="shared" si="6"/>
        <v>0</v>
      </c>
      <c r="BH140" s="147">
        <f t="shared" si="7"/>
        <v>0</v>
      </c>
      <c r="BI140" s="147">
        <f t="shared" si="8"/>
        <v>0</v>
      </c>
      <c r="BJ140" s="16" t="s">
        <v>85</v>
      </c>
      <c r="BK140" s="147">
        <f t="shared" si="9"/>
        <v>0</v>
      </c>
      <c r="BL140" s="16" t="s">
        <v>159</v>
      </c>
      <c r="BM140" s="146" t="s">
        <v>197</v>
      </c>
    </row>
    <row r="141" spans="2:51" s="12" customFormat="1" ht="10.2">
      <c r="B141" s="148"/>
      <c r="D141" s="149" t="s">
        <v>161</v>
      </c>
      <c r="E141" s="150" t="s">
        <v>1</v>
      </c>
      <c r="F141" s="151" t="s">
        <v>198</v>
      </c>
      <c r="H141" s="152">
        <v>3.5</v>
      </c>
      <c r="I141" s="153"/>
      <c r="L141" s="148"/>
      <c r="M141" s="154"/>
      <c r="T141" s="155"/>
      <c r="AT141" s="150" t="s">
        <v>161</v>
      </c>
      <c r="AU141" s="150" t="s">
        <v>87</v>
      </c>
      <c r="AV141" s="12" t="s">
        <v>87</v>
      </c>
      <c r="AW141" s="12" t="s">
        <v>34</v>
      </c>
      <c r="AX141" s="12" t="s">
        <v>85</v>
      </c>
      <c r="AY141" s="150" t="s">
        <v>151</v>
      </c>
    </row>
    <row r="142" spans="2:63" s="11" customFormat="1" ht="22.8" customHeight="1">
      <c r="B142" s="123"/>
      <c r="D142" s="124" t="s">
        <v>77</v>
      </c>
      <c r="E142" s="133" t="s">
        <v>199</v>
      </c>
      <c r="F142" s="133" t="s">
        <v>200</v>
      </c>
      <c r="I142" s="126"/>
      <c r="J142" s="134">
        <f>BK142</f>
        <v>0</v>
      </c>
      <c r="L142" s="123"/>
      <c r="M142" s="128"/>
      <c r="P142" s="129">
        <f>SUM(P143:P145)</f>
        <v>0</v>
      </c>
      <c r="R142" s="129">
        <f>SUM(R143:R145)</f>
        <v>0</v>
      </c>
      <c r="T142" s="130">
        <f>SUM(T143:T145)</f>
        <v>0</v>
      </c>
      <c r="AR142" s="124" t="s">
        <v>85</v>
      </c>
      <c r="AT142" s="131" t="s">
        <v>77</v>
      </c>
      <c r="AU142" s="131" t="s">
        <v>85</v>
      </c>
      <c r="AY142" s="124" t="s">
        <v>151</v>
      </c>
      <c r="BK142" s="132">
        <f>SUM(BK143:BK145)</f>
        <v>0</v>
      </c>
    </row>
    <row r="143" spans="2:65" s="1" customFormat="1" ht="22.2" customHeight="1">
      <c r="B143" s="31"/>
      <c r="C143" s="135" t="s">
        <v>201</v>
      </c>
      <c r="D143" s="135" t="s">
        <v>154</v>
      </c>
      <c r="E143" s="136" t="s">
        <v>202</v>
      </c>
      <c r="F143" s="137" t="s">
        <v>203</v>
      </c>
      <c r="G143" s="138" t="s">
        <v>204</v>
      </c>
      <c r="H143" s="139">
        <v>0.004</v>
      </c>
      <c r="I143" s="140"/>
      <c r="J143" s="141">
        <f>ROUND(I143*H143,2)</f>
        <v>0</v>
      </c>
      <c r="K143" s="137" t="s">
        <v>205</v>
      </c>
      <c r="L143" s="31"/>
      <c r="M143" s="142" t="s">
        <v>1</v>
      </c>
      <c r="N143" s="143" t="s">
        <v>43</v>
      </c>
      <c r="P143" s="144">
        <f>O143*H143</f>
        <v>0</v>
      </c>
      <c r="Q143" s="144">
        <v>0</v>
      </c>
      <c r="R143" s="144">
        <f>Q143*H143</f>
        <v>0</v>
      </c>
      <c r="S143" s="144">
        <v>0</v>
      </c>
      <c r="T143" s="145">
        <f>S143*H143</f>
        <v>0</v>
      </c>
      <c r="AR143" s="146" t="s">
        <v>159</v>
      </c>
      <c r="AT143" s="146" t="s">
        <v>154</v>
      </c>
      <c r="AU143" s="146" t="s">
        <v>87</v>
      </c>
      <c r="AY143" s="16" t="s">
        <v>151</v>
      </c>
      <c r="BE143" s="147">
        <f>IF(N143="základní",J143,0)</f>
        <v>0</v>
      </c>
      <c r="BF143" s="147">
        <f>IF(N143="snížená",J143,0)</f>
        <v>0</v>
      </c>
      <c r="BG143" s="147">
        <f>IF(N143="zákl. přenesená",J143,0)</f>
        <v>0</v>
      </c>
      <c r="BH143" s="147">
        <f>IF(N143="sníž. přenesená",J143,0)</f>
        <v>0</v>
      </c>
      <c r="BI143" s="147">
        <f>IF(N143="nulová",J143,0)</f>
        <v>0</v>
      </c>
      <c r="BJ143" s="16" t="s">
        <v>85</v>
      </c>
      <c r="BK143" s="147">
        <f>ROUND(I143*H143,2)</f>
        <v>0</v>
      </c>
      <c r="BL143" s="16" t="s">
        <v>159</v>
      </c>
      <c r="BM143" s="146" t="s">
        <v>206</v>
      </c>
    </row>
    <row r="144" spans="2:65" s="1" customFormat="1" ht="19.8" customHeight="1">
      <c r="B144" s="31"/>
      <c r="C144" s="135" t="s">
        <v>207</v>
      </c>
      <c r="D144" s="135" t="s">
        <v>154</v>
      </c>
      <c r="E144" s="136" t="s">
        <v>208</v>
      </c>
      <c r="F144" s="137" t="s">
        <v>209</v>
      </c>
      <c r="G144" s="138" t="s">
        <v>204</v>
      </c>
      <c r="H144" s="139">
        <v>0.004</v>
      </c>
      <c r="I144" s="140"/>
      <c r="J144" s="141">
        <f>ROUND(I144*H144,2)</f>
        <v>0</v>
      </c>
      <c r="K144" s="137" t="s">
        <v>1</v>
      </c>
      <c r="L144" s="31"/>
      <c r="M144" s="142" t="s">
        <v>1</v>
      </c>
      <c r="N144" s="143" t="s">
        <v>43</v>
      </c>
      <c r="P144" s="144">
        <f>O144*H144</f>
        <v>0</v>
      </c>
      <c r="Q144" s="144">
        <v>0</v>
      </c>
      <c r="R144" s="144">
        <f>Q144*H144</f>
        <v>0</v>
      </c>
      <c r="S144" s="144">
        <v>0</v>
      </c>
      <c r="T144" s="145">
        <f>S144*H144</f>
        <v>0</v>
      </c>
      <c r="AR144" s="146" t="s">
        <v>159</v>
      </c>
      <c r="AT144" s="146" t="s">
        <v>154</v>
      </c>
      <c r="AU144" s="146" t="s">
        <v>87</v>
      </c>
      <c r="AY144" s="16" t="s">
        <v>151</v>
      </c>
      <c r="BE144" s="147">
        <f>IF(N144="základní",J144,0)</f>
        <v>0</v>
      </c>
      <c r="BF144" s="147">
        <f>IF(N144="snížená",J144,0)</f>
        <v>0</v>
      </c>
      <c r="BG144" s="147">
        <f>IF(N144="zákl. přenesená",J144,0)</f>
        <v>0</v>
      </c>
      <c r="BH144" s="147">
        <f>IF(N144="sníž. přenesená",J144,0)</f>
        <v>0</v>
      </c>
      <c r="BI144" s="147">
        <f>IF(N144="nulová",J144,0)</f>
        <v>0</v>
      </c>
      <c r="BJ144" s="16" t="s">
        <v>85</v>
      </c>
      <c r="BK144" s="147">
        <f>ROUND(I144*H144,2)</f>
        <v>0</v>
      </c>
      <c r="BL144" s="16" t="s">
        <v>159</v>
      </c>
      <c r="BM144" s="146" t="s">
        <v>210</v>
      </c>
    </row>
    <row r="145" spans="2:65" s="1" customFormat="1" ht="14.4" customHeight="1">
      <c r="B145" s="31"/>
      <c r="C145" s="135" t="s">
        <v>211</v>
      </c>
      <c r="D145" s="135" t="s">
        <v>154</v>
      </c>
      <c r="E145" s="136" t="s">
        <v>212</v>
      </c>
      <c r="F145" s="137" t="s">
        <v>213</v>
      </c>
      <c r="G145" s="138" t="s">
        <v>214</v>
      </c>
      <c r="H145" s="139">
        <v>1</v>
      </c>
      <c r="I145" s="140"/>
      <c r="J145" s="141">
        <f>ROUND(I145*H145,2)</f>
        <v>0</v>
      </c>
      <c r="K145" s="137" t="s">
        <v>1</v>
      </c>
      <c r="L145" s="31"/>
      <c r="M145" s="142" t="s">
        <v>1</v>
      </c>
      <c r="N145" s="143" t="s">
        <v>43</v>
      </c>
      <c r="P145" s="144">
        <f>O145*H145</f>
        <v>0</v>
      </c>
      <c r="Q145" s="144">
        <v>0</v>
      </c>
      <c r="R145" s="144">
        <f>Q145*H145</f>
        <v>0</v>
      </c>
      <c r="S145" s="144">
        <v>0</v>
      </c>
      <c r="T145" s="145">
        <f>S145*H145</f>
        <v>0</v>
      </c>
      <c r="AR145" s="146" t="s">
        <v>159</v>
      </c>
      <c r="AT145" s="146" t="s">
        <v>154</v>
      </c>
      <c r="AU145" s="146" t="s">
        <v>87</v>
      </c>
      <c r="AY145" s="16" t="s">
        <v>151</v>
      </c>
      <c r="BE145" s="147">
        <f>IF(N145="základní",J145,0)</f>
        <v>0</v>
      </c>
      <c r="BF145" s="147">
        <f>IF(N145="snížená",J145,0)</f>
        <v>0</v>
      </c>
      <c r="BG145" s="147">
        <f>IF(N145="zákl. přenesená",J145,0)</f>
        <v>0</v>
      </c>
      <c r="BH145" s="147">
        <f>IF(N145="sníž. přenesená",J145,0)</f>
        <v>0</v>
      </c>
      <c r="BI145" s="147">
        <f>IF(N145="nulová",J145,0)</f>
        <v>0</v>
      </c>
      <c r="BJ145" s="16" t="s">
        <v>85</v>
      </c>
      <c r="BK145" s="147">
        <f>ROUND(I145*H145,2)</f>
        <v>0</v>
      </c>
      <c r="BL145" s="16" t="s">
        <v>159</v>
      </c>
      <c r="BM145" s="146" t="s">
        <v>215</v>
      </c>
    </row>
    <row r="146" spans="2:63" s="11" customFormat="1" ht="25.95" customHeight="1">
      <c r="B146" s="123"/>
      <c r="D146" s="124" t="s">
        <v>77</v>
      </c>
      <c r="E146" s="125" t="s">
        <v>216</v>
      </c>
      <c r="F146" s="125" t="s">
        <v>217</v>
      </c>
      <c r="I146" s="126"/>
      <c r="J146" s="127">
        <f>BK146</f>
        <v>0</v>
      </c>
      <c r="L146" s="123"/>
      <c r="M146" s="128"/>
      <c r="P146" s="129">
        <f>P147+P152+P156</f>
        <v>0</v>
      </c>
      <c r="R146" s="129">
        <f>R147+R152+R156</f>
        <v>0.7413328</v>
      </c>
      <c r="T146" s="130">
        <f>T147+T152+T156</f>
        <v>0.17656</v>
      </c>
      <c r="AR146" s="124" t="s">
        <v>87</v>
      </c>
      <c r="AT146" s="131" t="s">
        <v>77</v>
      </c>
      <c r="AU146" s="131" t="s">
        <v>78</v>
      </c>
      <c r="AY146" s="124" t="s">
        <v>151</v>
      </c>
      <c r="BK146" s="132">
        <f>BK147+BK152+BK156</f>
        <v>0</v>
      </c>
    </row>
    <row r="147" spans="2:63" s="11" customFormat="1" ht="22.8" customHeight="1">
      <c r="B147" s="123"/>
      <c r="D147" s="124" t="s">
        <v>77</v>
      </c>
      <c r="E147" s="133" t="s">
        <v>218</v>
      </c>
      <c r="F147" s="133" t="s">
        <v>219</v>
      </c>
      <c r="I147" s="126"/>
      <c r="J147" s="134">
        <f>BK147</f>
        <v>0</v>
      </c>
      <c r="L147" s="123"/>
      <c r="M147" s="128"/>
      <c r="P147" s="129">
        <f>SUM(P148:P151)</f>
        <v>0</v>
      </c>
      <c r="R147" s="129">
        <f>SUM(R148:R151)</f>
        <v>0.1</v>
      </c>
      <c r="T147" s="130">
        <f>SUM(T148:T151)</f>
        <v>0.1</v>
      </c>
      <c r="AR147" s="124" t="s">
        <v>87</v>
      </c>
      <c r="AT147" s="131" t="s">
        <v>77</v>
      </c>
      <c r="AU147" s="131" t="s">
        <v>85</v>
      </c>
      <c r="AY147" s="124" t="s">
        <v>151</v>
      </c>
      <c r="BK147" s="132">
        <f>SUM(BK148:BK151)</f>
        <v>0</v>
      </c>
    </row>
    <row r="148" spans="2:65" s="1" customFormat="1" ht="45" customHeight="1">
      <c r="B148" s="31"/>
      <c r="C148" s="135" t="s">
        <v>220</v>
      </c>
      <c r="D148" s="135" t="s">
        <v>154</v>
      </c>
      <c r="E148" s="136" t="s">
        <v>221</v>
      </c>
      <c r="F148" s="137" t="s">
        <v>222</v>
      </c>
      <c r="G148" s="138" t="s">
        <v>214</v>
      </c>
      <c r="H148" s="139">
        <v>4</v>
      </c>
      <c r="I148" s="140"/>
      <c r="J148" s="141">
        <f>ROUND(I148*H148,2)</f>
        <v>0</v>
      </c>
      <c r="K148" s="137" t="s">
        <v>1</v>
      </c>
      <c r="L148" s="31"/>
      <c r="M148" s="142" t="s">
        <v>1</v>
      </c>
      <c r="N148" s="143" t="s">
        <v>43</v>
      </c>
      <c r="P148" s="144">
        <f>O148*H148</f>
        <v>0</v>
      </c>
      <c r="Q148" s="144">
        <v>0.025</v>
      </c>
      <c r="R148" s="144">
        <f>Q148*H148</f>
        <v>0.1</v>
      </c>
      <c r="S148" s="144">
        <v>0.025</v>
      </c>
      <c r="T148" s="145">
        <f>S148*H148</f>
        <v>0.1</v>
      </c>
      <c r="AR148" s="146" t="s">
        <v>223</v>
      </c>
      <c r="AT148" s="146" t="s">
        <v>154</v>
      </c>
      <c r="AU148" s="146" t="s">
        <v>87</v>
      </c>
      <c r="AY148" s="16" t="s">
        <v>151</v>
      </c>
      <c r="BE148" s="147">
        <f>IF(N148="základní",J148,0)</f>
        <v>0</v>
      </c>
      <c r="BF148" s="147">
        <f>IF(N148="snížená",J148,0)</f>
        <v>0</v>
      </c>
      <c r="BG148" s="147">
        <f>IF(N148="zákl. přenesená",J148,0)</f>
        <v>0</v>
      </c>
      <c r="BH148" s="147">
        <f>IF(N148="sníž. přenesená",J148,0)</f>
        <v>0</v>
      </c>
      <c r="BI148" s="147">
        <f>IF(N148="nulová",J148,0)</f>
        <v>0</v>
      </c>
      <c r="BJ148" s="16" t="s">
        <v>85</v>
      </c>
      <c r="BK148" s="147">
        <f>ROUND(I148*H148,2)</f>
        <v>0</v>
      </c>
      <c r="BL148" s="16" t="s">
        <v>223</v>
      </c>
      <c r="BM148" s="146" t="s">
        <v>224</v>
      </c>
    </row>
    <row r="149" spans="2:47" s="1" customFormat="1" ht="134.4">
      <c r="B149" s="31"/>
      <c r="D149" s="149" t="s">
        <v>225</v>
      </c>
      <c r="F149" s="156" t="s">
        <v>226</v>
      </c>
      <c r="I149" s="157"/>
      <c r="L149" s="31"/>
      <c r="M149" s="158"/>
      <c r="T149" s="55"/>
      <c r="AT149" s="16" t="s">
        <v>225</v>
      </c>
      <c r="AU149" s="16" t="s">
        <v>87</v>
      </c>
    </row>
    <row r="150" spans="2:65" s="1" customFormat="1" ht="22.2" customHeight="1">
      <c r="B150" s="31"/>
      <c r="C150" s="135" t="s">
        <v>8</v>
      </c>
      <c r="D150" s="135" t="s">
        <v>154</v>
      </c>
      <c r="E150" s="136" t="s">
        <v>227</v>
      </c>
      <c r="F150" s="137" t="s">
        <v>228</v>
      </c>
      <c r="G150" s="138" t="s">
        <v>204</v>
      </c>
      <c r="H150" s="139">
        <v>0.1</v>
      </c>
      <c r="I150" s="140"/>
      <c r="J150" s="141">
        <f>ROUND(I150*H150,2)</f>
        <v>0</v>
      </c>
      <c r="K150" s="137" t="s">
        <v>158</v>
      </c>
      <c r="L150" s="31"/>
      <c r="M150" s="142" t="s">
        <v>1</v>
      </c>
      <c r="N150" s="143" t="s">
        <v>43</v>
      </c>
      <c r="P150" s="144">
        <f>O150*H150</f>
        <v>0</v>
      </c>
      <c r="Q150" s="144">
        <v>0</v>
      </c>
      <c r="R150" s="144">
        <f>Q150*H150</f>
        <v>0</v>
      </c>
      <c r="S150" s="144">
        <v>0</v>
      </c>
      <c r="T150" s="145">
        <f>S150*H150</f>
        <v>0</v>
      </c>
      <c r="AR150" s="146" t="s">
        <v>223</v>
      </c>
      <c r="AT150" s="146" t="s">
        <v>154</v>
      </c>
      <c r="AU150" s="146" t="s">
        <v>87</v>
      </c>
      <c r="AY150" s="16" t="s">
        <v>151</v>
      </c>
      <c r="BE150" s="147">
        <f>IF(N150="základní",J150,0)</f>
        <v>0</v>
      </c>
      <c r="BF150" s="147">
        <f>IF(N150="snížená",J150,0)</f>
        <v>0</v>
      </c>
      <c r="BG150" s="147">
        <f>IF(N150="zákl. přenesená",J150,0)</f>
        <v>0</v>
      </c>
      <c r="BH150" s="147">
        <f>IF(N150="sníž. přenesená",J150,0)</f>
        <v>0</v>
      </c>
      <c r="BI150" s="147">
        <f>IF(N150="nulová",J150,0)</f>
        <v>0</v>
      </c>
      <c r="BJ150" s="16" t="s">
        <v>85</v>
      </c>
      <c r="BK150" s="147">
        <f>ROUND(I150*H150,2)</f>
        <v>0</v>
      </c>
      <c r="BL150" s="16" t="s">
        <v>223</v>
      </c>
      <c r="BM150" s="146" t="s">
        <v>229</v>
      </c>
    </row>
    <row r="151" spans="2:65" s="1" customFormat="1" ht="22.2" customHeight="1">
      <c r="B151" s="31"/>
      <c r="C151" s="135" t="s">
        <v>223</v>
      </c>
      <c r="D151" s="135" t="s">
        <v>154</v>
      </c>
      <c r="E151" s="136" t="s">
        <v>230</v>
      </c>
      <c r="F151" s="137" t="s">
        <v>231</v>
      </c>
      <c r="G151" s="138" t="s">
        <v>204</v>
      </c>
      <c r="H151" s="139">
        <v>0.1</v>
      </c>
      <c r="I151" s="140"/>
      <c r="J151" s="141">
        <f>ROUND(I151*H151,2)</f>
        <v>0</v>
      </c>
      <c r="K151" s="137" t="s">
        <v>205</v>
      </c>
      <c r="L151" s="31"/>
      <c r="M151" s="142" t="s">
        <v>1</v>
      </c>
      <c r="N151" s="143" t="s">
        <v>43</v>
      </c>
      <c r="P151" s="144">
        <f>O151*H151</f>
        <v>0</v>
      </c>
      <c r="Q151" s="144">
        <v>0</v>
      </c>
      <c r="R151" s="144">
        <f>Q151*H151</f>
        <v>0</v>
      </c>
      <c r="S151" s="144">
        <v>0</v>
      </c>
      <c r="T151" s="145">
        <f>S151*H151</f>
        <v>0</v>
      </c>
      <c r="AR151" s="146" t="s">
        <v>223</v>
      </c>
      <c r="AT151" s="146" t="s">
        <v>154</v>
      </c>
      <c r="AU151" s="146" t="s">
        <v>87</v>
      </c>
      <c r="AY151" s="16" t="s">
        <v>151</v>
      </c>
      <c r="BE151" s="147">
        <f>IF(N151="základní",J151,0)</f>
        <v>0</v>
      </c>
      <c r="BF151" s="147">
        <f>IF(N151="snížená",J151,0)</f>
        <v>0</v>
      </c>
      <c r="BG151" s="147">
        <f>IF(N151="zákl. přenesená",J151,0)</f>
        <v>0</v>
      </c>
      <c r="BH151" s="147">
        <f>IF(N151="sníž. přenesená",J151,0)</f>
        <v>0</v>
      </c>
      <c r="BI151" s="147">
        <f>IF(N151="nulová",J151,0)</f>
        <v>0</v>
      </c>
      <c r="BJ151" s="16" t="s">
        <v>85</v>
      </c>
      <c r="BK151" s="147">
        <f>ROUND(I151*H151,2)</f>
        <v>0</v>
      </c>
      <c r="BL151" s="16" t="s">
        <v>223</v>
      </c>
      <c r="BM151" s="146" t="s">
        <v>232</v>
      </c>
    </row>
    <row r="152" spans="2:63" s="11" customFormat="1" ht="22.8" customHeight="1">
      <c r="B152" s="123"/>
      <c r="D152" s="124" t="s">
        <v>77</v>
      </c>
      <c r="E152" s="133" t="s">
        <v>233</v>
      </c>
      <c r="F152" s="133" t="s">
        <v>234</v>
      </c>
      <c r="I152" s="126"/>
      <c r="J152" s="134">
        <f>BK152</f>
        <v>0</v>
      </c>
      <c r="L152" s="123"/>
      <c r="M152" s="128"/>
      <c r="P152" s="129">
        <f>SUM(P153:P155)</f>
        <v>0</v>
      </c>
      <c r="R152" s="129">
        <f>SUM(R153:R155)</f>
        <v>0.0248</v>
      </c>
      <c r="T152" s="130">
        <f>SUM(T153:T155)</f>
        <v>0</v>
      </c>
      <c r="AR152" s="124" t="s">
        <v>87</v>
      </c>
      <c r="AT152" s="131" t="s">
        <v>77</v>
      </c>
      <c r="AU152" s="131" t="s">
        <v>85</v>
      </c>
      <c r="AY152" s="124" t="s">
        <v>151</v>
      </c>
      <c r="BK152" s="132">
        <f>SUM(BK153:BK155)</f>
        <v>0</v>
      </c>
    </row>
    <row r="153" spans="2:65" s="1" customFormat="1" ht="22.2" customHeight="1">
      <c r="B153" s="31"/>
      <c r="C153" s="135" t="s">
        <v>235</v>
      </c>
      <c r="D153" s="135" t="s">
        <v>154</v>
      </c>
      <c r="E153" s="136" t="s">
        <v>236</v>
      </c>
      <c r="F153" s="137" t="s">
        <v>237</v>
      </c>
      <c r="G153" s="138" t="s">
        <v>238</v>
      </c>
      <c r="H153" s="139">
        <v>2</v>
      </c>
      <c r="I153" s="140"/>
      <c r="J153" s="141">
        <f>ROUND(I153*H153,2)</f>
        <v>0</v>
      </c>
      <c r="K153" s="137" t="s">
        <v>1</v>
      </c>
      <c r="L153" s="31"/>
      <c r="M153" s="142" t="s">
        <v>1</v>
      </c>
      <c r="N153" s="143" t="s">
        <v>43</v>
      </c>
      <c r="P153" s="144">
        <f>O153*H153</f>
        <v>0</v>
      </c>
      <c r="Q153" s="144">
        <v>0.0124</v>
      </c>
      <c r="R153" s="144">
        <f>Q153*H153</f>
        <v>0.0248</v>
      </c>
      <c r="S153" s="144">
        <v>0</v>
      </c>
      <c r="T153" s="145">
        <f>S153*H153</f>
        <v>0</v>
      </c>
      <c r="AR153" s="146" t="s">
        <v>223</v>
      </c>
      <c r="AT153" s="146" t="s">
        <v>154</v>
      </c>
      <c r="AU153" s="146" t="s">
        <v>87</v>
      </c>
      <c r="AY153" s="16" t="s">
        <v>151</v>
      </c>
      <c r="BE153" s="147">
        <f>IF(N153="základní",J153,0)</f>
        <v>0</v>
      </c>
      <c r="BF153" s="147">
        <f>IF(N153="snížená",J153,0)</f>
        <v>0</v>
      </c>
      <c r="BG153" s="147">
        <f>IF(N153="zákl. přenesená",J153,0)</f>
        <v>0</v>
      </c>
      <c r="BH153" s="147">
        <f>IF(N153="sníž. přenesená",J153,0)</f>
        <v>0</v>
      </c>
      <c r="BI153" s="147">
        <f>IF(N153="nulová",J153,0)</f>
        <v>0</v>
      </c>
      <c r="BJ153" s="16" t="s">
        <v>85</v>
      </c>
      <c r="BK153" s="147">
        <f>ROUND(I153*H153,2)</f>
        <v>0</v>
      </c>
      <c r="BL153" s="16" t="s">
        <v>223</v>
      </c>
      <c r="BM153" s="146" t="s">
        <v>239</v>
      </c>
    </row>
    <row r="154" spans="2:65" s="1" customFormat="1" ht="22.2" customHeight="1">
      <c r="B154" s="31"/>
      <c r="C154" s="135" t="s">
        <v>240</v>
      </c>
      <c r="D154" s="135" t="s">
        <v>154</v>
      </c>
      <c r="E154" s="136" t="s">
        <v>241</v>
      </c>
      <c r="F154" s="137" t="s">
        <v>242</v>
      </c>
      <c r="G154" s="138" t="s">
        <v>204</v>
      </c>
      <c r="H154" s="139">
        <v>0.025</v>
      </c>
      <c r="I154" s="140"/>
      <c r="J154" s="141">
        <f>ROUND(I154*H154,2)</f>
        <v>0</v>
      </c>
      <c r="K154" s="137" t="s">
        <v>158</v>
      </c>
      <c r="L154" s="31"/>
      <c r="M154" s="142" t="s">
        <v>1</v>
      </c>
      <c r="N154" s="143" t="s">
        <v>43</v>
      </c>
      <c r="P154" s="144">
        <f>O154*H154</f>
        <v>0</v>
      </c>
      <c r="Q154" s="144">
        <v>0</v>
      </c>
      <c r="R154" s="144">
        <f>Q154*H154</f>
        <v>0</v>
      </c>
      <c r="S154" s="144">
        <v>0</v>
      </c>
      <c r="T154" s="145">
        <f>S154*H154</f>
        <v>0</v>
      </c>
      <c r="AR154" s="146" t="s">
        <v>223</v>
      </c>
      <c r="AT154" s="146" t="s">
        <v>154</v>
      </c>
      <c r="AU154" s="146" t="s">
        <v>87</v>
      </c>
      <c r="AY154" s="16" t="s">
        <v>151</v>
      </c>
      <c r="BE154" s="147">
        <f>IF(N154="základní",J154,0)</f>
        <v>0</v>
      </c>
      <c r="BF154" s="147">
        <f>IF(N154="snížená",J154,0)</f>
        <v>0</v>
      </c>
      <c r="BG154" s="147">
        <f>IF(N154="zákl. přenesená",J154,0)</f>
        <v>0</v>
      </c>
      <c r="BH154" s="147">
        <f>IF(N154="sníž. přenesená",J154,0)</f>
        <v>0</v>
      </c>
      <c r="BI154" s="147">
        <f>IF(N154="nulová",J154,0)</f>
        <v>0</v>
      </c>
      <c r="BJ154" s="16" t="s">
        <v>85</v>
      </c>
      <c r="BK154" s="147">
        <f>ROUND(I154*H154,2)</f>
        <v>0</v>
      </c>
      <c r="BL154" s="16" t="s">
        <v>223</v>
      </c>
      <c r="BM154" s="146" t="s">
        <v>243</v>
      </c>
    </row>
    <row r="155" spans="2:65" s="1" customFormat="1" ht="22.2" customHeight="1">
      <c r="B155" s="31"/>
      <c r="C155" s="135" t="s">
        <v>244</v>
      </c>
      <c r="D155" s="135" t="s">
        <v>154</v>
      </c>
      <c r="E155" s="136" t="s">
        <v>245</v>
      </c>
      <c r="F155" s="137" t="s">
        <v>246</v>
      </c>
      <c r="G155" s="138" t="s">
        <v>204</v>
      </c>
      <c r="H155" s="139">
        <v>0.025</v>
      </c>
      <c r="I155" s="140"/>
      <c r="J155" s="141">
        <f>ROUND(I155*H155,2)</f>
        <v>0</v>
      </c>
      <c r="K155" s="137" t="s">
        <v>205</v>
      </c>
      <c r="L155" s="31"/>
      <c r="M155" s="142" t="s">
        <v>1</v>
      </c>
      <c r="N155" s="143" t="s">
        <v>43</v>
      </c>
      <c r="P155" s="144">
        <f>O155*H155</f>
        <v>0</v>
      </c>
      <c r="Q155" s="144">
        <v>0</v>
      </c>
      <c r="R155" s="144">
        <f>Q155*H155</f>
        <v>0</v>
      </c>
      <c r="S155" s="144">
        <v>0</v>
      </c>
      <c r="T155" s="145">
        <f>S155*H155</f>
        <v>0</v>
      </c>
      <c r="AR155" s="146" t="s">
        <v>223</v>
      </c>
      <c r="AT155" s="146" t="s">
        <v>154</v>
      </c>
      <c r="AU155" s="146" t="s">
        <v>87</v>
      </c>
      <c r="AY155" s="16" t="s">
        <v>151</v>
      </c>
      <c r="BE155" s="147">
        <f>IF(N155="základní",J155,0)</f>
        <v>0</v>
      </c>
      <c r="BF155" s="147">
        <f>IF(N155="snížená",J155,0)</f>
        <v>0</v>
      </c>
      <c r="BG155" s="147">
        <f>IF(N155="zákl. přenesená",J155,0)</f>
        <v>0</v>
      </c>
      <c r="BH155" s="147">
        <f>IF(N155="sníž. přenesená",J155,0)</f>
        <v>0</v>
      </c>
      <c r="BI155" s="147">
        <f>IF(N155="nulová",J155,0)</f>
        <v>0</v>
      </c>
      <c r="BJ155" s="16" t="s">
        <v>85</v>
      </c>
      <c r="BK155" s="147">
        <f>ROUND(I155*H155,2)</f>
        <v>0</v>
      </c>
      <c r="BL155" s="16" t="s">
        <v>223</v>
      </c>
      <c r="BM155" s="146" t="s">
        <v>247</v>
      </c>
    </row>
    <row r="156" spans="2:63" s="11" customFormat="1" ht="22.8" customHeight="1">
      <c r="B156" s="123"/>
      <c r="D156" s="124" t="s">
        <v>77</v>
      </c>
      <c r="E156" s="133" t="s">
        <v>248</v>
      </c>
      <c r="F156" s="133" t="s">
        <v>249</v>
      </c>
      <c r="I156" s="126"/>
      <c r="J156" s="134">
        <f>BK156</f>
        <v>0</v>
      </c>
      <c r="L156" s="123"/>
      <c r="M156" s="128"/>
      <c r="P156" s="129">
        <f>SUM(P157:P167)</f>
        <v>0</v>
      </c>
      <c r="R156" s="129">
        <f>SUM(R157:R167)</f>
        <v>0.6165328</v>
      </c>
      <c r="T156" s="130">
        <f>SUM(T157:T167)</f>
        <v>0.07655999999999999</v>
      </c>
      <c r="AR156" s="124" t="s">
        <v>87</v>
      </c>
      <c r="AT156" s="131" t="s">
        <v>77</v>
      </c>
      <c r="AU156" s="131" t="s">
        <v>85</v>
      </c>
      <c r="AY156" s="124" t="s">
        <v>151</v>
      </c>
      <c r="BK156" s="132">
        <f>SUM(BK157:BK167)</f>
        <v>0</v>
      </c>
    </row>
    <row r="157" spans="2:65" s="1" customFormat="1" ht="50.4" customHeight="1">
      <c r="B157" s="31"/>
      <c r="C157" s="135" t="s">
        <v>250</v>
      </c>
      <c r="D157" s="135" t="s">
        <v>154</v>
      </c>
      <c r="E157" s="136" t="s">
        <v>251</v>
      </c>
      <c r="F157" s="137" t="s">
        <v>252</v>
      </c>
      <c r="G157" s="138" t="s">
        <v>196</v>
      </c>
      <c r="H157" s="139">
        <v>4.53</v>
      </c>
      <c r="I157" s="140"/>
      <c r="J157" s="141">
        <f aca="true" t="shared" si="10" ref="J157:J167">ROUND(I157*H157,2)</f>
        <v>0</v>
      </c>
      <c r="K157" s="137" t="s">
        <v>1</v>
      </c>
      <c r="L157" s="31"/>
      <c r="M157" s="142" t="s">
        <v>1</v>
      </c>
      <c r="N157" s="143" t="s">
        <v>43</v>
      </c>
      <c r="P157" s="144">
        <f aca="true" t="shared" si="11" ref="P157:P167">O157*H157</f>
        <v>0</v>
      </c>
      <c r="Q157" s="144">
        <v>0.00712</v>
      </c>
      <c r="R157" s="144">
        <f aca="true" t="shared" si="12" ref="R157:R167">Q157*H157</f>
        <v>0.0322536</v>
      </c>
      <c r="S157" s="144">
        <v>0</v>
      </c>
      <c r="T157" s="145">
        <f aca="true" t="shared" si="13" ref="T157:T167">S157*H157</f>
        <v>0</v>
      </c>
      <c r="AR157" s="146" t="s">
        <v>223</v>
      </c>
      <c r="AT157" s="146" t="s">
        <v>154</v>
      </c>
      <c r="AU157" s="146" t="s">
        <v>87</v>
      </c>
      <c r="AY157" s="16" t="s">
        <v>151</v>
      </c>
      <c r="BE157" s="147">
        <f aca="true" t="shared" si="14" ref="BE157:BE167">IF(N157="základní",J157,0)</f>
        <v>0</v>
      </c>
      <c r="BF157" s="147">
        <f aca="true" t="shared" si="15" ref="BF157:BF167">IF(N157="snížená",J157,0)</f>
        <v>0</v>
      </c>
      <c r="BG157" s="147">
        <f aca="true" t="shared" si="16" ref="BG157:BG167">IF(N157="zákl. přenesená",J157,0)</f>
        <v>0</v>
      </c>
      <c r="BH157" s="147">
        <f aca="true" t="shared" si="17" ref="BH157:BH167">IF(N157="sníž. přenesená",J157,0)</f>
        <v>0</v>
      </c>
      <c r="BI157" s="147">
        <f aca="true" t="shared" si="18" ref="BI157:BI167">IF(N157="nulová",J157,0)</f>
        <v>0</v>
      </c>
      <c r="BJ157" s="16" t="s">
        <v>85</v>
      </c>
      <c r="BK157" s="147">
        <f aca="true" t="shared" si="19" ref="BK157:BK167">ROUND(I157*H157,2)</f>
        <v>0</v>
      </c>
      <c r="BL157" s="16" t="s">
        <v>223</v>
      </c>
      <c r="BM157" s="146" t="s">
        <v>253</v>
      </c>
    </row>
    <row r="158" spans="2:65" s="1" customFormat="1" ht="50.4" customHeight="1">
      <c r="B158" s="31"/>
      <c r="C158" s="135" t="s">
        <v>7</v>
      </c>
      <c r="D158" s="135" t="s">
        <v>154</v>
      </c>
      <c r="E158" s="136" t="s">
        <v>254</v>
      </c>
      <c r="F158" s="137" t="s">
        <v>252</v>
      </c>
      <c r="G158" s="138" t="s">
        <v>196</v>
      </c>
      <c r="H158" s="139">
        <v>4.53</v>
      </c>
      <c r="I158" s="140"/>
      <c r="J158" s="141">
        <f t="shared" si="10"/>
        <v>0</v>
      </c>
      <c r="K158" s="137" t="s">
        <v>1</v>
      </c>
      <c r="L158" s="31"/>
      <c r="M158" s="142" t="s">
        <v>1</v>
      </c>
      <c r="N158" s="143" t="s">
        <v>43</v>
      </c>
      <c r="P158" s="144">
        <f t="shared" si="11"/>
        <v>0</v>
      </c>
      <c r="Q158" s="144">
        <v>0.00712</v>
      </c>
      <c r="R158" s="144">
        <f t="shared" si="12"/>
        <v>0.0322536</v>
      </c>
      <c r="S158" s="144">
        <v>0</v>
      </c>
      <c r="T158" s="145">
        <f t="shared" si="13"/>
        <v>0</v>
      </c>
      <c r="AR158" s="146" t="s">
        <v>223</v>
      </c>
      <c r="AT158" s="146" t="s">
        <v>154</v>
      </c>
      <c r="AU158" s="146" t="s">
        <v>87</v>
      </c>
      <c r="AY158" s="16" t="s">
        <v>151</v>
      </c>
      <c r="BE158" s="147">
        <f t="shared" si="14"/>
        <v>0</v>
      </c>
      <c r="BF158" s="147">
        <f t="shared" si="15"/>
        <v>0</v>
      </c>
      <c r="BG158" s="147">
        <f t="shared" si="16"/>
        <v>0</v>
      </c>
      <c r="BH158" s="147">
        <f t="shared" si="17"/>
        <v>0</v>
      </c>
      <c r="BI158" s="147">
        <f t="shared" si="18"/>
        <v>0</v>
      </c>
      <c r="BJ158" s="16" t="s">
        <v>85</v>
      </c>
      <c r="BK158" s="147">
        <f t="shared" si="19"/>
        <v>0</v>
      </c>
      <c r="BL158" s="16" t="s">
        <v>223</v>
      </c>
      <c r="BM158" s="146" t="s">
        <v>255</v>
      </c>
    </row>
    <row r="159" spans="2:65" s="1" customFormat="1" ht="45" customHeight="1">
      <c r="B159" s="31"/>
      <c r="C159" s="135" t="s">
        <v>256</v>
      </c>
      <c r="D159" s="135" t="s">
        <v>154</v>
      </c>
      <c r="E159" s="136" t="s">
        <v>257</v>
      </c>
      <c r="F159" s="137" t="s">
        <v>258</v>
      </c>
      <c r="G159" s="138" t="s">
        <v>196</v>
      </c>
      <c r="H159" s="139">
        <v>5.785</v>
      </c>
      <c r="I159" s="140"/>
      <c r="J159" s="141">
        <f t="shared" si="10"/>
        <v>0</v>
      </c>
      <c r="K159" s="137" t="s">
        <v>1</v>
      </c>
      <c r="L159" s="31"/>
      <c r="M159" s="142" t="s">
        <v>1</v>
      </c>
      <c r="N159" s="143" t="s">
        <v>43</v>
      </c>
      <c r="P159" s="144">
        <f t="shared" si="11"/>
        <v>0</v>
      </c>
      <c r="Q159" s="144">
        <v>0.00712</v>
      </c>
      <c r="R159" s="144">
        <f t="shared" si="12"/>
        <v>0.041189199999999995</v>
      </c>
      <c r="S159" s="144">
        <v>0</v>
      </c>
      <c r="T159" s="145">
        <f t="shared" si="13"/>
        <v>0</v>
      </c>
      <c r="AR159" s="146" t="s">
        <v>223</v>
      </c>
      <c r="AT159" s="146" t="s">
        <v>154</v>
      </c>
      <c r="AU159" s="146" t="s">
        <v>87</v>
      </c>
      <c r="AY159" s="16" t="s">
        <v>151</v>
      </c>
      <c r="BE159" s="147">
        <f t="shared" si="14"/>
        <v>0</v>
      </c>
      <c r="BF159" s="147">
        <f t="shared" si="15"/>
        <v>0</v>
      </c>
      <c r="BG159" s="147">
        <f t="shared" si="16"/>
        <v>0</v>
      </c>
      <c r="BH159" s="147">
        <f t="shared" si="17"/>
        <v>0</v>
      </c>
      <c r="BI159" s="147">
        <f t="shared" si="18"/>
        <v>0</v>
      </c>
      <c r="BJ159" s="16" t="s">
        <v>85</v>
      </c>
      <c r="BK159" s="147">
        <f t="shared" si="19"/>
        <v>0</v>
      </c>
      <c r="BL159" s="16" t="s">
        <v>223</v>
      </c>
      <c r="BM159" s="146" t="s">
        <v>259</v>
      </c>
    </row>
    <row r="160" spans="2:65" s="1" customFormat="1" ht="45" customHeight="1">
      <c r="B160" s="31"/>
      <c r="C160" s="135" t="s">
        <v>260</v>
      </c>
      <c r="D160" s="135" t="s">
        <v>154</v>
      </c>
      <c r="E160" s="136" t="s">
        <v>261</v>
      </c>
      <c r="F160" s="137" t="s">
        <v>262</v>
      </c>
      <c r="G160" s="138" t="s">
        <v>196</v>
      </c>
      <c r="H160" s="139">
        <v>4.5</v>
      </c>
      <c r="I160" s="140"/>
      <c r="J160" s="141">
        <f t="shared" si="10"/>
        <v>0</v>
      </c>
      <c r="K160" s="137" t="s">
        <v>1</v>
      </c>
      <c r="L160" s="31"/>
      <c r="M160" s="142" t="s">
        <v>1</v>
      </c>
      <c r="N160" s="143" t="s">
        <v>43</v>
      </c>
      <c r="P160" s="144">
        <f t="shared" si="11"/>
        <v>0</v>
      </c>
      <c r="Q160" s="144">
        <v>0.00712</v>
      </c>
      <c r="R160" s="144">
        <f t="shared" si="12"/>
        <v>0.03204</v>
      </c>
      <c r="S160" s="144">
        <v>0</v>
      </c>
      <c r="T160" s="145">
        <f t="shared" si="13"/>
        <v>0</v>
      </c>
      <c r="AR160" s="146" t="s">
        <v>223</v>
      </c>
      <c r="AT160" s="146" t="s">
        <v>154</v>
      </c>
      <c r="AU160" s="146" t="s">
        <v>87</v>
      </c>
      <c r="AY160" s="16" t="s">
        <v>151</v>
      </c>
      <c r="BE160" s="147">
        <f t="shared" si="14"/>
        <v>0</v>
      </c>
      <c r="BF160" s="147">
        <f t="shared" si="15"/>
        <v>0</v>
      </c>
      <c r="BG160" s="147">
        <f t="shared" si="16"/>
        <v>0</v>
      </c>
      <c r="BH160" s="147">
        <f t="shared" si="17"/>
        <v>0</v>
      </c>
      <c r="BI160" s="147">
        <f t="shared" si="18"/>
        <v>0</v>
      </c>
      <c r="BJ160" s="16" t="s">
        <v>85</v>
      </c>
      <c r="BK160" s="147">
        <f t="shared" si="19"/>
        <v>0</v>
      </c>
      <c r="BL160" s="16" t="s">
        <v>223</v>
      </c>
      <c r="BM160" s="146" t="s">
        <v>263</v>
      </c>
    </row>
    <row r="161" spans="2:65" s="1" customFormat="1" ht="40.2" customHeight="1">
      <c r="B161" s="31"/>
      <c r="C161" s="135" t="s">
        <v>264</v>
      </c>
      <c r="D161" s="135" t="s">
        <v>154</v>
      </c>
      <c r="E161" s="136" t="s">
        <v>265</v>
      </c>
      <c r="F161" s="137" t="s">
        <v>266</v>
      </c>
      <c r="G161" s="138" t="s">
        <v>196</v>
      </c>
      <c r="H161" s="139">
        <v>9.01</v>
      </c>
      <c r="I161" s="140"/>
      <c r="J161" s="141">
        <f t="shared" si="10"/>
        <v>0</v>
      </c>
      <c r="K161" s="137" t="s">
        <v>1</v>
      </c>
      <c r="L161" s="31"/>
      <c r="M161" s="142" t="s">
        <v>1</v>
      </c>
      <c r="N161" s="143" t="s">
        <v>43</v>
      </c>
      <c r="P161" s="144">
        <f t="shared" si="11"/>
        <v>0</v>
      </c>
      <c r="Q161" s="144">
        <v>0.01161</v>
      </c>
      <c r="R161" s="144">
        <f t="shared" si="12"/>
        <v>0.10460610000000001</v>
      </c>
      <c r="S161" s="144">
        <v>0</v>
      </c>
      <c r="T161" s="145">
        <f t="shared" si="13"/>
        <v>0</v>
      </c>
      <c r="AR161" s="146" t="s">
        <v>223</v>
      </c>
      <c r="AT161" s="146" t="s">
        <v>154</v>
      </c>
      <c r="AU161" s="146" t="s">
        <v>87</v>
      </c>
      <c r="AY161" s="16" t="s">
        <v>151</v>
      </c>
      <c r="BE161" s="147">
        <f t="shared" si="14"/>
        <v>0</v>
      </c>
      <c r="BF161" s="147">
        <f t="shared" si="15"/>
        <v>0</v>
      </c>
      <c r="BG161" s="147">
        <f t="shared" si="16"/>
        <v>0</v>
      </c>
      <c r="BH161" s="147">
        <f t="shared" si="17"/>
        <v>0</v>
      </c>
      <c r="BI161" s="147">
        <f t="shared" si="18"/>
        <v>0</v>
      </c>
      <c r="BJ161" s="16" t="s">
        <v>85</v>
      </c>
      <c r="BK161" s="147">
        <f t="shared" si="19"/>
        <v>0</v>
      </c>
      <c r="BL161" s="16" t="s">
        <v>223</v>
      </c>
      <c r="BM161" s="146" t="s">
        <v>267</v>
      </c>
    </row>
    <row r="162" spans="2:65" s="1" customFormat="1" ht="40.2" customHeight="1">
      <c r="B162" s="31"/>
      <c r="C162" s="135" t="s">
        <v>268</v>
      </c>
      <c r="D162" s="135" t="s">
        <v>154</v>
      </c>
      <c r="E162" s="136" t="s">
        <v>269</v>
      </c>
      <c r="F162" s="137" t="s">
        <v>266</v>
      </c>
      <c r="G162" s="138" t="s">
        <v>196</v>
      </c>
      <c r="H162" s="139">
        <v>2.43</v>
      </c>
      <c r="I162" s="140"/>
      <c r="J162" s="141">
        <f t="shared" si="10"/>
        <v>0</v>
      </c>
      <c r="K162" s="137" t="s">
        <v>1</v>
      </c>
      <c r="L162" s="31"/>
      <c r="M162" s="142" t="s">
        <v>1</v>
      </c>
      <c r="N162" s="143" t="s">
        <v>43</v>
      </c>
      <c r="P162" s="144">
        <f t="shared" si="11"/>
        <v>0</v>
      </c>
      <c r="Q162" s="144">
        <v>0.01161</v>
      </c>
      <c r="R162" s="144">
        <f t="shared" si="12"/>
        <v>0.028212300000000003</v>
      </c>
      <c r="S162" s="144">
        <v>0</v>
      </c>
      <c r="T162" s="145">
        <f t="shared" si="13"/>
        <v>0</v>
      </c>
      <c r="AR162" s="146" t="s">
        <v>223</v>
      </c>
      <c r="AT162" s="146" t="s">
        <v>154</v>
      </c>
      <c r="AU162" s="146" t="s">
        <v>87</v>
      </c>
      <c r="AY162" s="16" t="s">
        <v>151</v>
      </c>
      <c r="BE162" s="147">
        <f t="shared" si="14"/>
        <v>0</v>
      </c>
      <c r="BF162" s="147">
        <f t="shared" si="15"/>
        <v>0</v>
      </c>
      <c r="BG162" s="147">
        <f t="shared" si="16"/>
        <v>0</v>
      </c>
      <c r="BH162" s="147">
        <f t="shared" si="17"/>
        <v>0</v>
      </c>
      <c r="BI162" s="147">
        <f t="shared" si="18"/>
        <v>0</v>
      </c>
      <c r="BJ162" s="16" t="s">
        <v>85</v>
      </c>
      <c r="BK162" s="147">
        <f t="shared" si="19"/>
        <v>0</v>
      </c>
      <c r="BL162" s="16" t="s">
        <v>223</v>
      </c>
      <c r="BM162" s="146" t="s">
        <v>270</v>
      </c>
    </row>
    <row r="163" spans="2:65" s="1" customFormat="1" ht="40.2" customHeight="1">
      <c r="B163" s="31"/>
      <c r="C163" s="135" t="s">
        <v>271</v>
      </c>
      <c r="D163" s="135" t="s">
        <v>154</v>
      </c>
      <c r="E163" s="136" t="s">
        <v>272</v>
      </c>
      <c r="F163" s="137" t="s">
        <v>266</v>
      </c>
      <c r="G163" s="138" t="s">
        <v>196</v>
      </c>
      <c r="H163" s="139">
        <v>13.475</v>
      </c>
      <c r="I163" s="140"/>
      <c r="J163" s="141">
        <f t="shared" si="10"/>
        <v>0</v>
      </c>
      <c r="K163" s="137" t="s">
        <v>1</v>
      </c>
      <c r="L163" s="31"/>
      <c r="M163" s="142" t="s">
        <v>1</v>
      </c>
      <c r="N163" s="143" t="s">
        <v>43</v>
      </c>
      <c r="P163" s="144">
        <f t="shared" si="11"/>
        <v>0</v>
      </c>
      <c r="Q163" s="144">
        <v>0.01161</v>
      </c>
      <c r="R163" s="144">
        <f t="shared" si="12"/>
        <v>0.15644475</v>
      </c>
      <c r="S163" s="144">
        <v>0</v>
      </c>
      <c r="T163" s="145">
        <f t="shared" si="13"/>
        <v>0</v>
      </c>
      <c r="AR163" s="146" t="s">
        <v>223</v>
      </c>
      <c r="AT163" s="146" t="s">
        <v>154</v>
      </c>
      <c r="AU163" s="146" t="s">
        <v>87</v>
      </c>
      <c r="AY163" s="16" t="s">
        <v>151</v>
      </c>
      <c r="BE163" s="147">
        <f t="shared" si="14"/>
        <v>0</v>
      </c>
      <c r="BF163" s="147">
        <f t="shared" si="15"/>
        <v>0</v>
      </c>
      <c r="BG163" s="147">
        <f t="shared" si="16"/>
        <v>0</v>
      </c>
      <c r="BH163" s="147">
        <f t="shared" si="17"/>
        <v>0</v>
      </c>
      <c r="BI163" s="147">
        <f t="shared" si="18"/>
        <v>0</v>
      </c>
      <c r="BJ163" s="16" t="s">
        <v>85</v>
      </c>
      <c r="BK163" s="147">
        <f t="shared" si="19"/>
        <v>0</v>
      </c>
      <c r="BL163" s="16" t="s">
        <v>223</v>
      </c>
      <c r="BM163" s="146" t="s">
        <v>273</v>
      </c>
    </row>
    <row r="164" spans="2:65" s="1" customFormat="1" ht="40.2" customHeight="1">
      <c r="B164" s="31"/>
      <c r="C164" s="135" t="s">
        <v>274</v>
      </c>
      <c r="D164" s="135" t="s">
        <v>154</v>
      </c>
      <c r="E164" s="136" t="s">
        <v>275</v>
      </c>
      <c r="F164" s="137" t="s">
        <v>266</v>
      </c>
      <c r="G164" s="138" t="s">
        <v>196</v>
      </c>
      <c r="H164" s="139">
        <v>16.325</v>
      </c>
      <c r="I164" s="140"/>
      <c r="J164" s="141">
        <f t="shared" si="10"/>
        <v>0</v>
      </c>
      <c r="K164" s="137" t="s">
        <v>1</v>
      </c>
      <c r="L164" s="31"/>
      <c r="M164" s="142" t="s">
        <v>1</v>
      </c>
      <c r="N164" s="143" t="s">
        <v>43</v>
      </c>
      <c r="P164" s="144">
        <f t="shared" si="11"/>
        <v>0</v>
      </c>
      <c r="Q164" s="144">
        <v>0.01161</v>
      </c>
      <c r="R164" s="144">
        <f t="shared" si="12"/>
        <v>0.18953325000000001</v>
      </c>
      <c r="S164" s="144">
        <v>0</v>
      </c>
      <c r="T164" s="145">
        <f t="shared" si="13"/>
        <v>0</v>
      </c>
      <c r="AR164" s="146" t="s">
        <v>223</v>
      </c>
      <c r="AT164" s="146" t="s">
        <v>154</v>
      </c>
      <c r="AU164" s="146" t="s">
        <v>87</v>
      </c>
      <c r="AY164" s="16" t="s">
        <v>151</v>
      </c>
      <c r="BE164" s="147">
        <f t="shared" si="14"/>
        <v>0</v>
      </c>
      <c r="BF164" s="147">
        <f t="shared" si="15"/>
        <v>0</v>
      </c>
      <c r="BG164" s="147">
        <f t="shared" si="16"/>
        <v>0</v>
      </c>
      <c r="BH164" s="147">
        <f t="shared" si="17"/>
        <v>0</v>
      </c>
      <c r="BI164" s="147">
        <f t="shared" si="18"/>
        <v>0</v>
      </c>
      <c r="BJ164" s="16" t="s">
        <v>85</v>
      </c>
      <c r="BK164" s="147">
        <f t="shared" si="19"/>
        <v>0</v>
      </c>
      <c r="BL164" s="16" t="s">
        <v>223</v>
      </c>
      <c r="BM164" s="146" t="s">
        <v>276</v>
      </c>
    </row>
    <row r="165" spans="2:65" s="1" customFormat="1" ht="22.2" customHeight="1">
      <c r="B165" s="31"/>
      <c r="C165" s="135" t="s">
        <v>277</v>
      </c>
      <c r="D165" s="135" t="s">
        <v>154</v>
      </c>
      <c r="E165" s="136" t="s">
        <v>278</v>
      </c>
      <c r="F165" s="137" t="s">
        <v>279</v>
      </c>
      <c r="G165" s="138" t="s">
        <v>196</v>
      </c>
      <c r="H165" s="139">
        <v>6.6</v>
      </c>
      <c r="I165" s="140"/>
      <c r="J165" s="141">
        <f t="shared" si="10"/>
        <v>0</v>
      </c>
      <c r="K165" s="137" t="s">
        <v>1</v>
      </c>
      <c r="L165" s="31"/>
      <c r="M165" s="142" t="s">
        <v>1</v>
      </c>
      <c r="N165" s="143" t="s">
        <v>43</v>
      </c>
      <c r="P165" s="144">
        <f t="shared" si="11"/>
        <v>0</v>
      </c>
      <c r="Q165" s="144">
        <v>0</v>
      </c>
      <c r="R165" s="144">
        <f t="shared" si="12"/>
        <v>0</v>
      </c>
      <c r="S165" s="144">
        <v>0.0116</v>
      </c>
      <c r="T165" s="145">
        <f t="shared" si="13"/>
        <v>0.07655999999999999</v>
      </c>
      <c r="AR165" s="146" t="s">
        <v>223</v>
      </c>
      <c r="AT165" s="146" t="s">
        <v>154</v>
      </c>
      <c r="AU165" s="146" t="s">
        <v>87</v>
      </c>
      <c r="AY165" s="16" t="s">
        <v>151</v>
      </c>
      <c r="BE165" s="147">
        <f t="shared" si="14"/>
        <v>0</v>
      </c>
      <c r="BF165" s="147">
        <f t="shared" si="15"/>
        <v>0</v>
      </c>
      <c r="BG165" s="147">
        <f t="shared" si="16"/>
        <v>0</v>
      </c>
      <c r="BH165" s="147">
        <f t="shared" si="17"/>
        <v>0</v>
      </c>
      <c r="BI165" s="147">
        <f t="shared" si="18"/>
        <v>0</v>
      </c>
      <c r="BJ165" s="16" t="s">
        <v>85</v>
      </c>
      <c r="BK165" s="147">
        <f t="shared" si="19"/>
        <v>0</v>
      </c>
      <c r="BL165" s="16" t="s">
        <v>223</v>
      </c>
      <c r="BM165" s="146" t="s">
        <v>280</v>
      </c>
    </row>
    <row r="166" spans="2:65" s="1" customFormat="1" ht="22.2" customHeight="1">
      <c r="B166" s="31"/>
      <c r="C166" s="135" t="s">
        <v>281</v>
      </c>
      <c r="D166" s="135" t="s">
        <v>154</v>
      </c>
      <c r="E166" s="136" t="s">
        <v>282</v>
      </c>
      <c r="F166" s="137" t="s">
        <v>283</v>
      </c>
      <c r="G166" s="138" t="s">
        <v>204</v>
      </c>
      <c r="H166" s="139">
        <v>0.617</v>
      </c>
      <c r="I166" s="140"/>
      <c r="J166" s="141">
        <f t="shared" si="10"/>
        <v>0</v>
      </c>
      <c r="K166" s="137" t="s">
        <v>158</v>
      </c>
      <c r="L166" s="31"/>
      <c r="M166" s="142" t="s">
        <v>1</v>
      </c>
      <c r="N166" s="143" t="s">
        <v>43</v>
      </c>
      <c r="P166" s="144">
        <f t="shared" si="11"/>
        <v>0</v>
      </c>
      <c r="Q166" s="144">
        <v>0</v>
      </c>
      <c r="R166" s="144">
        <f t="shared" si="12"/>
        <v>0</v>
      </c>
      <c r="S166" s="144">
        <v>0</v>
      </c>
      <c r="T166" s="145">
        <f t="shared" si="13"/>
        <v>0</v>
      </c>
      <c r="AR166" s="146" t="s">
        <v>223</v>
      </c>
      <c r="AT166" s="146" t="s">
        <v>154</v>
      </c>
      <c r="AU166" s="146" t="s">
        <v>87</v>
      </c>
      <c r="AY166" s="16" t="s">
        <v>151</v>
      </c>
      <c r="BE166" s="147">
        <f t="shared" si="14"/>
        <v>0</v>
      </c>
      <c r="BF166" s="147">
        <f t="shared" si="15"/>
        <v>0</v>
      </c>
      <c r="BG166" s="147">
        <f t="shared" si="16"/>
        <v>0</v>
      </c>
      <c r="BH166" s="147">
        <f t="shared" si="17"/>
        <v>0</v>
      </c>
      <c r="BI166" s="147">
        <f t="shared" si="18"/>
        <v>0</v>
      </c>
      <c r="BJ166" s="16" t="s">
        <v>85</v>
      </c>
      <c r="BK166" s="147">
        <f t="shared" si="19"/>
        <v>0</v>
      </c>
      <c r="BL166" s="16" t="s">
        <v>223</v>
      </c>
      <c r="BM166" s="146" t="s">
        <v>284</v>
      </c>
    </row>
    <row r="167" spans="2:65" s="1" customFormat="1" ht="22.2" customHeight="1">
      <c r="B167" s="31"/>
      <c r="C167" s="135" t="s">
        <v>285</v>
      </c>
      <c r="D167" s="135" t="s">
        <v>154</v>
      </c>
      <c r="E167" s="136" t="s">
        <v>286</v>
      </c>
      <c r="F167" s="137" t="s">
        <v>287</v>
      </c>
      <c r="G167" s="138" t="s">
        <v>204</v>
      </c>
      <c r="H167" s="139">
        <v>0.617</v>
      </c>
      <c r="I167" s="140"/>
      <c r="J167" s="141">
        <f t="shared" si="10"/>
        <v>0</v>
      </c>
      <c r="K167" s="137" t="s">
        <v>205</v>
      </c>
      <c r="L167" s="31"/>
      <c r="M167" s="159" t="s">
        <v>1</v>
      </c>
      <c r="N167" s="160" t="s">
        <v>43</v>
      </c>
      <c r="O167" s="161"/>
      <c r="P167" s="162">
        <f t="shared" si="11"/>
        <v>0</v>
      </c>
      <c r="Q167" s="162">
        <v>0</v>
      </c>
      <c r="R167" s="162">
        <f t="shared" si="12"/>
        <v>0</v>
      </c>
      <c r="S167" s="162">
        <v>0</v>
      </c>
      <c r="T167" s="163">
        <f t="shared" si="13"/>
        <v>0</v>
      </c>
      <c r="AR167" s="146" t="s">
        <v>223</v>
      </c>
      <c r="AT167" s="146" t="s">
        <v>154</v>
      </c>
      <c r="AU167" s="146" t="s">
        <v>87</v>
      </c>
      <c r="AY167" s="16" t="s">
        <v>151</v>
      </c>
      <c r="BE167" s="147">
        <f t="shared" si="14"/>
        <v>0</v>
      </c>
      <c r="BF167" s="147">
        <f t="shared" si="15"/>
        <v>0</v>
      </c>
      <c r="BG167" s="147">
        <f t="shared" si="16"/>
        <v>0</v>
      </c>
      <c r="BH167" s="147">
        <f t="shared" si="17"/>
        <v>0</v>
      </c>
      <c r="BI167" s="147">
        <f t="shared" si="18"/>
        <v>0</v>
      </c>
      <c r="BJ167" s="16" t="s">
        <v>85</v>
      </c>
      <c r="BK167" s="147">
        <f t="shared" si="19"/>
        <v>0</v>
      </c>
      <c r="BL167" s="16" t="s">
        <v>223</v>
      </c>
      <c r="BM167" s="146" t="s">
        <v>288</v>
      </c>
    </row>
    <row r="168" spans="2:12" s="1" customFormat="1" ht="6.9" customHeight="1">
      <c r="B168" s="43"/>
      <c r="C168" s="44"/>
      <c r="D168" s="44"/>
      <c r="E168" s="44"/>
      <c r="F168" s="44"/>
      <c r="G168" s="44"/>
      <c r="H168" s="44"/>
      <c r="I168" s="44"/>
      <c r="J168" s="44"/>
      <c r="K168" s="44"/>
      <c r="L168" s="31"/>
    </row>
  </sheetData>
  <sheetProtection algorithmName="SHA-512" hashValue="CmyQDC1Chx49mAEIDvfVUYkauY46u/are668UJ539MpCzM5efhBXFFcfm4jycDZk3Vug7EJIW34XJRp1aYOLyA==" saltValue="hEj8noFLgKgjsz6lcP4aOf9JKe4f+yqmDdu8fyfpIsIvxMNvhBwaEv2vpMdE6LNahqTixrrXv81MamalYgTIzg==" spinCount="100000" sheet="1" objects="1" scenarios="1" formatColumns="0" formatRows="0" autoFilter="0"/>
  <autoFilter ref="C126:K167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1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408"/>
  <sheetViews>
    <sheetView showGridLines="0" view="pageBreakPreview" zoomScale="80" zoomScaleSheetLayoutView="80" workbookViewId="0" topLeftCell="A1"/>
  </sheetViews>
  <sheetFormatPr defaultColWidth="9.140625" defaultRowHeight="12"/>
  <cols>
    <col min="1" max="1" width="8.8515625" style="0" customWidth="1"/>
    <col min="2" max="2" width="1.1484375" style="0" customWidth="1"/>
    <col min="3" max="3" width="4.421875" style="0" customWidth="1"/>
    <col min="4" max="4" width="4.57421875" style="0" customWidth="1"/>
    <col min="5" max="5" width="18.28125" style="0" customWidth="1"/>
    <col min="6" max="6" width="54.421875" style="0" customWidth="1"/>
    <col min="7" max="7" width="8.00390625" style="0" customWidth="1"/>
    <col min="8" max="8" width="15.00390625" style="0" customWidth="1"/>
    <col min="9" max="9" width="16.8515625" style="0" customWidth="1"/>
    <col min="10" max="11" width="23.8515625" style="0" customWidth="1"/>
    <col min="12" max="12" width="10.00390625" style="0" customWidth="1"/>
    <col min="13" max="13" width="11.57421875" style="0" hidden="1" customWidth="1"/>
    <col min="14" max="14" width="9.140625" style="0" hidden="1" customWidth="1"/>
    <col min="15" max="20" width="15.140625" style="0" hidden="1" customWidth="1"/>
    <col min="21" max="21" width="17.421875" style="0" hidden="1" customWidth="1"/>
    <col min="22" max="22" width="13.140625" style="0" customWidth="1"/>
    <col min="23" max="23" width="17.421875" style="0" customWidth="1"/>
    <col min="24" max="24" width="13.140625" style="0" customWidth="1"/>
    <col min="25" max="25" width="16.00390625" style="0" customWidth="1"/>
    <col min="26" max="26" width="11.7109375" style="0" customWidth="1"/>
    <col min="27" max="27" width="16.00390625" style="0" customWidth="1"/>
    <col min="28" max="28" width="17.421875" style="0" customWidth="1"/>
    <col min="29" max="29" width="11.7109375" style="0" customWidth="1"/>
    <col min="30" max="30" width="16.00390625" style="0" customWidth="1"/>
    <col min="31" max="31" width="17.421875" style="0" customWidth="1"/>
    <col min="44" max="65" width="9.140625" style="0" hidden="1" customWidth="1"/>
  </cols>
  <sheetData>
    <row r="2" spans="12:46" ht="36.9" customHeight="1"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AT2" s="16" t="s">
        <v>95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87</v>
      </c>
    </row>
    <row r="4" spans="2:46" ht="24.9" customHeight="1">
      <c r="B4" s="19"/>
      <c r="D4" s="20" t="s">
        <v>119</v>
      </c>
      <c r="L4" s="19"/>
      <c r="M4" s="92" t="s">
        <v>10</v>
      </c>
      <c r="AT4" s="16" t="s">
        <v>4</v>
      </c>
    </row>
    <row r="5" spans="2:12" ht="6.9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4.4" customHeight="1">
      <c r="B7" s="19"/>
      <c r="E7" s="231" t="str">
        <f>'Rekapitulace stavby'!K6</f>
        <v>Úprava heliportu HEMS Karlovarské krajské nemocnice</v>
      </c>
      <c r="F7" s="232"/>
      <c r="G7" s="232"/>
      <c r="H7" s="232"/>
      <c r="L7" s="19"/>
    </row>
    <row r="8" spans="2:12" ht="12" customHeight="1">
      <c r="B8" s="19"/>
      <c r="D8" s="26" t="s">
        <v>120</v>
      </c>
      <c r="L8" s="19"/>
    </row>
    <row r="9" spans="2:12" s="1" customFormat="1" ht="14.4" customHeight="1">
      <c r="B9" s="31"/>
      <c r="E9" s="231" t="s">
        <v>121</v>
      </c>
      <c r="F9" s="233"/>
      <c r="G9" s="233"/>
      <c r="H9" s="233"/>
      <c r="L9" s="31"/>
    </row>
    <row r="10" spans="2:12" s="1" customFormat="1" ht="12" customHeight="1">
      <c r="B10" s="31"/>
      <c r="D10" s="26" t="s">
        <v>122</v>
      </c>
      <c r="L10" s="31"/>
    </row>
    <row r="11" spans="2:12" s="1" customFormat="1" ht="15.6" customHeight="1">
      <c r="B11" s="31"/>
      <c r="E11" s="194" t="s">
        <v>289</v>
      </c>
      <c r="F11" s="233"/>
      <c r="G11" s="233"/>
      <c r="H11" s="233"/>
      <c r="L11" s="31"/>
    </row>
    <row r="12" spans="2:12" s="1" customFormat="1" ht="10.2">
      <c r="B12" s="31"/>
      <c r="L12" s="31"/>
    </row>
    <row r="13" spans="2:12" s="1" customFormat="1" ht="12" customHeight="1">
      <c r="B13" s="31"/>
      <c r="D13" s="26" t="s">
        <v>18</v>
      </c>
      <c r="F13" s="24" t="s">
        <v>1</v>
      </c>
      <c r="I13" s="26" t="s">
        <v>19</v>
      </c>
      <c r="J13" s="24" t="s">
        <v>1</v>
      </c>
      <c r="L13" s="31"/>
    </row>
    <row r="14" spans="2:12" s="1" customFormat="1" ht="12" customHeight="1">
      <c r="B14" s="31"/>
      <c r="D14" s="26" t="s">
        <v>20</v>
      </c>
      <c r="F14" s="24" t="s">
        <v>21</v>
      </c>
      <c r="I14" s="26" t="s">
        <v>22</v>
      </c>
      <c r="J14" s="51" t="str">
        <f>'Rekapitulace stavby'!AN8</f>
        <v>12. 1. 2024</v>
      </c>
      <c r="L14" s="31"/>
    </row>
    <row r="15" spans="2:12" s="1" customFormat="1" ht="10.8" customHeight="1">
      <c r="B15" s="31"/>
      <c r="L15" s="31"/>
    </row>
    <row r="16" spans="2:12" s="1" customFormat="1" ht="12" customHeight="1">
      <c r="B16" s="31"/>
      <c r="D16" s="26" t="s">
        <v>24</v>
      </c>
      <c r="I16" s="26" t="s">
        <v>25</v>
      </c>
      <c r="J16" s="24" t="s">
        <v>1</v>
      </c>
      <c r="L16" s="31"/>
    </row>
    <row r="17" spans="2:12" s="1" customFormat="1" ht="18" customHeight="1">
      <c r="B17" s="31"/>
      <c r="E17" s="24" t="s">
        <v>26</v>
      </c>
      <c r="I17" s="26" t="s">
        <v>27</v>
      </c>
      <c r="J17" s="24" t="s">
        <v>1</v>
      </c>
      <c r="L17" s="31"/>
    </row>
    <row r="18" spans="2:12" s="1" customFormat="1" ht="6.9" customHeight="1">
      <c r="B18" s="31"/>
      <c r="L18" s="31"/>
    </row>
    <row r="19" spans="2:12" s="1" customFormat="1" ht="12" customHeight="1">
      <c r="B19" s="31"/>
      <c r="D19" s="26" t="s">
        <v>28</v>
      </c>
      <c r="I19" s="26" t="s">
        <v>25</v>
      </c>
      <c r="J19" s="27" t="str">
        <f>'Rekapitulace stavby'!AN13</f>
        <v>Vyplň údaj</v>
      </c>
      <c r="L19" s="31"/>
    </row>
    <row r="20" spans="2:12" s="1" customFormat="1" ht="18" customHeight="1">
      <c r="B20" s="31"/>
      <c r="E20" s="234" t="str">
        <f>'Rekapitulace stavby'!E14</f>
        <v>Vyplň údaj</v>
      </c>
      <c r="F20" s="199"/>
      <c r="G20" s="199"/>
      <c r="H20" s="199"/>
      <c r="I20" s="26" t="s">
        <v>27</v>
      </c>
      <c r="J20" s="27" t="str">
        <f>'Rekapitulace stavby'!AN14</f>
        <v>Vyplň údaj</v>
      </c>
      <c r="L20" s="31"/>
    </row>
    <row r="21" spans="2:12" s="1" customFormat="1" ht="6.9" customHeight="1">
      <c r="B21" s="31"/>
      <c r="L21" s="31"/>
    </row>
    <row r="22" spans="2:12" s="1" customFormat="1" ht="12" customHeight="1">
      <c r="B22" s="31"/>
      <c r="D22" s="26" t="s">
        <v>30</v>
      </c>
      <c r="I22" s="26" t="s">
        <v>25</v>
      </c>
      <c r="J22" s="24" t="s">
        <v>290</v>
      </c>
      <c r="L22" s="31"/>
    </row>
    <row r="23" spans="2:12" s="1" customFormat="1" ht="18" customHeight="1">
      <c r="B23" s="31"/>
      <c r="E23" s="24" t="s">
        <v>32</v>
      </c>
      <c r="I23" s="26" t="s">
        <v>27</v>
      </c>
      <c r="J23" s="24" t="s">
        <v>33</v>
      </c>
      <c r="L23" s="31"/>
    </row>
    <row r="24" spans="2:12" s="1" customFormat="1" ht="6.9" customHeight="1">
      <c r="B24" s="31"/>
      <c r="L24" s="31"/>
    </row>
    <row r="25" spans="2:12" s="1" customFormat="1" ht="12" customHeight="1">
      <c r="B25" s="31"/>
      <c r="D25" s="26" t="s">
        <v>35</v>
      </c>
      <c r="I25" s="26" t="s">
        <v>25</v>
      </c>
      <c r="J25" s="24" t="str">
        <f>IF('Rekapitulace stavby'!AN19="","",'Rekapitulace stavby'!AN19)</f>
        <v/>
      </c>
      <c r="L25" s="31"/>
    </row>
    <row r="26" spans="2:12" s="1" customFormat="1" ht="18" customHeight="1">
      <c r="B26" s="31"/>
      <c r="E26" s="24" t="str">
        <f>IF('Rekapitulace stavby'!E20="","",'Rekapitulace stavby'!E20)</f>
        <v xml:space="preserve"> </v>
      </c>
      <c r="I26" s="26" t="s">
        <v>27</v>
      </c>
      <c r="J26" s="24" t="str">
        <f>IF('Rekapitulace stavby'!AN20="","",'Rekapitulace stavby'!AN20)</f>
        <v/>
      </c>
      <c r="L26" s="31"/>
    </row>
    <row r="27" spans="2:12" s="1" customFormat="1" ht="6.9" customHeight="1">
      <c r="B27" s="31"/>
      <c r="L27" s="31"/>
    </row>
    <row r="28" spans="2:12" s="1" customFormat="1" ht="12" customHeight="1">
      <c r="B28" s="31"/>
      <c r="D28" s="26" t="s">
        <v>37</v>
      </c>
      <c r="L28" s="31"/>
    </row>
    <row r="29" spans="2:12" s="7" customFormat="1" ht="14.4" customHeight="1">
      <c r="B29" s="93"/>
      <c r="E29" s="204" t="s">
        <v>1</v>
      </c>
      <c r="F29" s="204"/>
      <c r="G29" s="204"/>
      <c r="H29" s="204"/>
      <c r="L29" s="93"/>
    </row>
    <row r="30" spans="2:12" s="1" customFormat="1" ht="6.9" customHeight="1">
      <c r="B30" s="31"/>
      <c r="L30" s="31"/>
    </row>
    <row r="31" spans="2:12" s="1" customFormat="1" ht="6.9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25.35" customHeight="1">
      <c r="B32" s="31"/>
      <c r="D32" s="94" t="s">
        <v>38</v>
      </c>
      <c r="J32" s="65">
        <f>ROUND(J130,2)</f>
        <v>0</v>
      </c>
      <c r="L32" s="31"/>
    </row>
    <row r="33" spans="2:12" s="1" customFormat="1" ht="6.9" customHeight="1">
      <c r="B33" s="31"/>
      <c r="D33" s="52"/>
      <c r="E33" s="52"/>
      <c r="F33" s="52"/>
      <c r="G33" s="52"/>
      <c r="H33" s="52"/>
      <c r="I33" s="52"/>
      <c r="J33" s="52"/>
      <c r="K33" s="52"/>
      <c r="L33" s="31"/>
    </row>
    <row r="34" spans="2:12" s="1" customFormat="1" ht="14.4" customHeight="1">
      <c r="B34" s="31"/>
      <c r="F34" s="34" t="s">
        <v>40</v>
      </c>
      <c r="I34" s="34" t="s">
        <v>39</v>
      </c>
      <c r="J34" s="34" t="s">
        <v>41</v>
      </c>
      <c r="L34" s="31"/>
    </row>
    <row r="35" spans="2:12" s="1" customFormat="1" ht="14.4" customHeight="1">
      <c r="B35" s="31"/>
      <c r="D35" s="54" t="s">
        <v>42</v>
      </c>
      <c r="E35" s="26" t="s">
        <v>43</v>
      </c>
      <c r="F35" s="85">
        <f>ROUND((SUM(BE130:BE407)),2)</f>
        <v>0</v>
      </c>
      <c r="I35" s="95">
        <v>0.21</v>
      </c>
      <c r="J35" s="85">
        <f>ROUND(((SUM(BE130:BE407))*I35),2)</f>
        <v>0</v>
      </c>
      <c r="L35" s="31"/>
    </row>
    <row r="36" spans="2:12" s="1" customFormat="1" ht="14.4" customHeight="1">
      <c r="B36" s="31"/>
      <c r="E36" s="26" t="s">
        <v>44</v>
      </c>
      <c r="F36" s="85">
        <f>ROUND((SUM(BF130:BF407)),2)</f>
        <v>0</v>
      </c>
      <c r="I36" s="95">
        <v>0.15</v>
      </c>
      <c r="J36" s="85">
        <f>ROUND(((SUM(BF130:BF407))*I36),2)</f>
        <v>0</v>
      </c>
      <c r="L36" s="31"/>
    </row>
    <row r="37" spans="2:12" s="1" customFormat="1" ht="14.4" customHeight="1" hidden="1">
      <c r="B37" s="31"/>
      <c r="E37" s="26" t="s">
        <v>45</v>
      </c>
      <c r="F37" s="85">
        <f>ROUND((SUM(BG130:BG407)),2)</f>
        <v>0</v>
      </c>
      <c r="I37" s="95">
        <v>0.21</v>
      </c>
      <c r="J37" s="85">
        <f>0</f>
        <v>0</v>
      </c>
      <c r="L37" s="31"/>
    </row>
    <row r="38" spans="2:12" s="1" customFormat="1" ht="14.4" customHeight="1" hidden="1">
      <c r="B38" s="31"/>
      <c r="E38" s="26" t="s">
        <v>46</v>
      </c>
      <c r="F38" s="85">
        <f>ROUND((SUM(BH130:BH407)),2)</f>
        <v>0</v>
      </c>
      <c r="I38" s="95">
        <v>0.15</v>
      </c>
      <c r="J38" s="85">
        <f>0</f>
        <v>0</v>
      </c>
      <c r="L38" s="31"/>
    </row>
    <row r="39" spans="2:12" s="1" customFormat="1" ht="14.4" customHeight="1" hidden="1">
      <c r="B39" s="31"/>
      <c r="E39" s="26" t="s">
        <v>47</v>
      </c>
      <c r="F39" s="85">
        <f>ROUND((SUM(BI130:BI407)),2)</f>
        <v>0</v>
      </c>
      <c r="I39" s="95">
        <v>0</v>
      </c>
      <c r="J39" s="85">
        <f>0</f>
        <v>0</v>
      </c>
      <c r="L39" s="31"/>
    </row>
    <row r="40" spans="2:12" s="1" customFormat="1" ht="6.9" customHeight="1">
      <c r="B40" s="31"/>
      <c r="L40" s="31"/>
    </row>
    <row r="41" spans="2:12" s="1" customFormat="1" ht="25.35" customHeight="1">
      <c r="B41" s="31"/>
      <c r="C41" s="96"/>
      <c r="D41" s="97" t="s">
        <v>48</v>
      </c>
      <c r="E41" s="56"/>
      <c r="F41" s="56"/>
      <c r="G41" s="98" t="s">
        <v>49</v>
      </c>
      <c r="H41" s="99" t="s">
        <v>50</v>
      </c>
      <c r="I41" s="56"/>
      <c r="J41" s="100">
        <f>SUM(J32:J39)</f>
        <v>0</v>
      </c>
      <c r="K41" s="101"/>
      <c r="L41" s="31"/>
    </row>
    <row r="42" spans="2:12" s="1" customFormat="1" ht="14.4" customHeight="1">
      <c r="B42" s="31"/>
      <c r="L42" s="31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31"/>
      <c r="D50" s="40" t="s">
        <v>51</v>
      </c>
      <c r="E50" s="41"/>
      <c r="F50" s="41"/>
      <c r="G50" s="40" t="s">
        <v>52</v>
      </c>
      <c r="H50" s="41"/>
      <c r="I50" s="41"/>
      <c r="J50" s="41"/>
      <c r="K50" s="41"/>
      <c r="L50" s="31"/>
    </row>
    <row r="51" spans="2:12" ht="10.2">
      <c r="B51" s="19"/>
      <c r="L51" s="19"/>
    </row>
    <row r="52" spans="2:12" ht="10.2">
      <c r="B52" s="19"/>
      <c r="L52" s="19"/>
    </row>
    <row r="53" spans="2:12" ht="10.2">
      <c r="B53" s="19"/>
      <c r="L53" s="19"/>
    </row>
    <row r="54" spans="2:12" ht="10.2">
      <c r="B54" s="19"/>
      <c r="L54" s="19"/>
    </row>
    <row r="55" spans="2:12" ht="10.2">
      <c r="B55" s="19"/>
      <c r="L55" s="19"/>
    </row>
    <row r="56" spans="2:12" ht="10.2">
      <c r="B56" s="19"/>
      <c r="L56" s="19"/>
    </row>
    <row r="57" spans="2:12" ht="10.2">
      <c r="B57" s="19"/>
      <c r="L57" s="19"/>
    </row>
    <row r="58" spans="2:12" ht="10.2">
      <c r="B58" s="19"/>
      <c r="L58" s="19"/>
    </row>
    <row r="59" spans="2:12" ht="10.2">
      <c r="B59" s="19"/>
      <c r="L59" s="19"/>
    </row>
    <row r="60" spans="2:12" ht="10.2">
      <c r="B60" s="19"/>
      <c r="L60" s="19"/>
    </row>
    <row r="61" spans="2:12" s="1" customFormat="1" ht="13.2">
      <c r="B61" s="31"/>
      <c r="D61" s="42" t="s">
        <v>53</v>
      </c>
      <c r="E61" s="33"/>
      <c r="F61" s="102" t="s">
        <v>54</v>
      </c>
      <c r="G61" s="42" t="s">
        <v>53</v>
      </c>
      <c r="H61" s="33"/>
      <c r="I61" s="33"/>
      <c r="J61" s="103" t="s">
        <v>54</v>
      </c>
      <c r="K61" s="33"/>
      <c r="L61" s="31"/>
    </row>
    <row r="62" spans="2:12" ht="10.2">
      <c r="B62" s="19"/>
      <c r="L62" s="19"/>
    </row>
    <row r="63" spans="2:12" ht="10.2">
      <c r="B63" s="19"/>
      <c r="L63" s="19"/>
    </row>
    <row r="64" spans="2:12" ht="10.2">
      <c r="B64" s="19"/>
      <c r="L64" s="19"/>
    </row>
    <row r="65" spans="2:12" s="1" customFormat="1" ht="13.2">
      <c r="B65" s="31"/>
      <c r="D65" s="40" t="s">
        <v>55</v>
      </c>
      <c r="E65" s="41"/>
      <c r="F65" s="41"/>
      <c r="G65" s="40" t="s">
        <v>56</v>
      </c>
      <c r="H65" s="41"/>
      <c r="I65" s="41"/>
      <c r="J65" s="41"/>
      <c r="K65" s="41"/>
      <c r="L65" s="31"/>
    </row>
    <row r="66" spans="2:12" ht="10.2">
      <c r="B66" s="19"/>
      <c r="L66" s="19"/>
    </row>
    <row r="67" spans="2:12" ht="10.2">
      <c r="B67" s="19"/>
      <c r="L67" s="19"/>
    </row>
    <row r="68" spans="2:12" ht="10.2">
      <c r="B68" s="19"/>
      <c r="L68" s="19"/>
    </row>
    <row r="69" spans="2:12" ht="10.2">
      <c r="B69" s="19"/>
      <c r="L69" s="19"/>
    </row>
    <row r="70" spans="2:12" ht="10.2">
      <c r="B70" s="19"/>
      <c r="L70" s="19"/>
    </row>
    <row r="71" spans="2:12" ht="10.2">
      <c r="B71" s="19"/>
      <c r="L71" s="19"/>
    </row>
    <row r="72" spans="2:12" ht="10.2">
      <c r="B72" s="19"/>
      <c r="L72" s="19"/>
    </row>
    <row r="73" spans="2:12" ht="10.2">
      <c r="B73" s="19"/>
      <c r="L73" s="19"/>
    </row>
    <row r="74" spans="2:12" ht="10.2">
      <c r="B74" s="19"/>
      <c r="L74" s="19"/>
    </row>
    <row r="75" spans="2:12" ht="10.2">
      <c r="B75" s="19"/>
      <c r="L75" s="19"/>
    </row>
    <row r="76" spans="2:12" s="1" customFormat="1" ht="13.2">
      <c r="B76" s="31"/>
      <c r="D76" s="42" t="s">
        <v>53</v>
      </c>
      <c r="E76" s="33"/>
      <c r="F76" s="102" t="s">
        <v>54</v>
      </c>
      <c r="G76" s="42" t="s">
        <v>53</v>
      </c>
      <c r="H76" s="33"/>
      <c r="I76" s="33"/>
      <c r="J76" s="103" t="s">
        <v>54</v>
      </c>
      <c r="K76" s="33"/>
      <c r="L76" s="31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" customHeight="1">
      <c r="B82" s="31"/>
      <c r="C82" s="20" t="s">
        <v>124</v>
      </c>
      <c r="L82" s="31"/>
    </row>
    <row r="83" spans="2:12" s="1" customFormat="1" ht="6.9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4.4" customHeight="1">
      <c r="B85" s="31"/>
      <c r="E85" s="231" t="str">
        <f>E7</f>
        <v>Úprava heliportu HEMS Karlovarské krajské nemocnice</v>
      </c>
      <c r="F85" s="232"/>
      <c r="G85" s="232"/>
      <c r="H85" s="232"/>
      <c r="L85" s="31"/>
    </row>
    <row r="86" spans="2:12" ht="12" customHeight="1">
      <c r="B86" s="19"/>
      <c r="C86" s="26" t="s">
        <v>120</v>
      </c>
      <c r="L86" s="19"/>
    </row>
    <row r="87" spans="2:12" s="1" customFormat="1" ht="14.4" customHeight="1">
      <c r="B87" s="31"/>
      <c r="E87" s="231" t="s">
        <v>121</v>
      </c>
      <c r="F87" s="233"/>
      <c r="G87" s="233"/>
      <c r="H87" s="233"/>
      <c r="L87" s="31"/>
    </row>
    <row r="88" spans="2:12" s="1" customFormat="1" ht="12" customHeight="1">
      <c r="B88" s="31"/>
      <c r="C88" s="26" t="s">
        <v>122</v>
      </c>
      <c r="L88" s="31"/>
    </row>
    <row r="89" spans="2:12" s="1" customFormat="1" ht="15.6" customHeight="1">
      <c r="B89" s="31"/>
      <c r="E89" s="194" t="str">
        <f>E11</f>
        <v>D.1.02 - Stavebně-konstrukční část (SK)</v>
      </c>
      <c r="F89" s="233"/>
      <c r="G89" s="233"/>
      <c r="H89" s="233"/>
      <c r="L89" s="31"/>
    </row>
    <row r="90" spans="2:12" s="1" customFormat="1" ht="6.9" customHeight="1">
      <c r="B90" s="31"/>
      <c r="L90" s="31"/>
    </row>
    <row r="91" spans="2:12" s="1" customFormat="1" ht="12" customHeight="1">
      <c r="B91" s="31"/>
      <c r="C91" s="26" t="s">
        <v>20</v>
      </c>
      <c r="F91" s="24" t="str">
        <f>F14</f>
        <v>KKN a.s. Pavilon A, Bezručova 1190/19</v>
      </c>
      <c r="I91" s="26" t="s">
        <v>22</v>
      </c>
      <c r="J91" s="51" t="str">
        <f>IF(J14="","",J14)</f>
        <v>12. 1. 2024</v>
      </c>
      <c r="L91" s="31"/>
    </row>
    <row r="92" spans="2:12" s="1" customFormat="1" ht="6.9" customHeight="1">
      <c r="B92" s="31"/>
      <c r="L92" s="31"/>
    </row>
    <row r="93" spans="2:12" s="1" customFormat="1" ht="40.8" customHeight="1">
      <c r="B93" s="31"/>
      <c r="C93" s="26" t="s">
        <v>24</v>
      </c>
      <c r="F93" s="24" t="str">
        <f>E17</f>
        <v>KKN a.s. Pavilon A, Bezručova 1190/19 Karlovy Vary</v>
      </c>
      <c r="I93" s="26" t="s">
        <v>30</v>
      </c>
      <c r="J93" s="29" t="str">
        <f>E23</f>
        <v>SIEBERT+TALAŠ, spol. s r.o., Bucharova 1314/8</v>
      </c>
      <c r="L93" s="31"/>
    </row>
    <row r="94" spans="2:12" s="1" customFormat="1" ht="15.6" customHeight="1">
      <c r="B94" s="31"/>
      <c r="C94" s="26" t="s">
        <v>28</v>
      </c>
      <c r="F94" s="24" t="str">
        <f>IF(E20="","",E20)</f>
        <v>Vyplň údaj</v>
      </c>
      <c r="I94" s="26" t="s">
        <v>35</v>
      </c>
      <c r="J94" s="29" t="str">
        <f>E26</f>
        <v xml:space="preserve"> </v>
      </c>
      <c r="L94" s="31"/>
    </row>
    <row r="95" spans="2:12" s="1" customFormat="1" ht="10.35" customHeight="1">
      <c r="B95" s="31"/>
      <c r="L95" s="31"/>
    </row>
    <row r="96" spans="2:12" s="1" customFormat="1" ht="29.25" customHeight="1">
      <c r="B96" s="31"/>
      <c r="C96" s="104" t="s">
        <v>125</v>
      </c>
      <c r="D96" s="96"/>
      <c r="E96" s="96"/>
      <c r="F96" s="96"/>
      <c r="G96" s="96"/>
      <c r="H96" s="96"/>
      <c r="I96" s="96"/>
      <c r="J96" s="105" t="s">
        <v>126</v>
      </c>
      <c r="K96" s="96"/>
      <c r="L96" s="31"/>
    </row>
    <row r="97" spans="2:12" s="1" customFormat="1" ht="10.35" customHeight="1">
      <c r="B97" s="31"/>
      <c r="L97" s="31"/>
    </row>
    <row r="98" spans="2:47" s="1" customFormat="1" ht="22.8" customHeight="1">
      <c r="B98" s="31"/>
      <c r="C98" s="106" t="s">
        <v>127</v>
      </c>
      <c r="J98" s="65">
        <f>J130</f>
        <v>0</v>
      </c>
      <c r="L98" s="31"/>
      <c r="AU98" s="16" t="s">
        <v>128</v>
      </c>
    </row>
    <row r="99" spans="2:12" s="8" customFormat="1" ht="24.9" customHeight="1">
      <c r="B99" s="107"/>
      <c r="D99" s="108" t="s">
        <v>129</v>
      </c>
      <c r="E99" s="109"/>
      <c r="F99" s="109"/>
      <c r="G99" s="109"/>
      <c r="H99" s="109"/>
      <c r="I99" s="109"/>
      <c r="J99" s="110">
        <f>J131</f>
        <v>0</v>
      </c>
      <c r="L99" s="107"/>
    </row>
    <row r="100" spans="2:12" s="9" customFormat="1" ht="19.95" customHeight="1">
      <c r="B100" s="111"/>
      <c r="D100" s="112" t="s">
        <v>291</v>
      </c>
      <c r="E100" s="113"/>
      <c r="F100" s="113"/>
      <c r="G100" s="113"/>
      <c r="H100" s="113"/>
      <c r="I100" s="113"/>
      <c r="J100" s="114">
        <f>J132</f>
        <v>0</v>
      </c>
      <c r="L100" s="111"/>
    </row>
    <row r="101" spans="2:12" s="9" customFormat="1" ht="14.85" customHeight="1">
      <c r="B101" s="111"/>
      <c r="D101" s="112" t="s">
        <v>292</v>
      </c>
      <c r="E101" s="113"/>
      <c r="F101" s="113"/>
      <c r="G101" s="113"/>
      <c r="H101" s="113"/>
      <c r="I101" s="113"/>
      <c r="J101" s="114">
        <f>J133</f>
        <v>0</v>
      </c>
      <c r="L101" s="111"/>
    </row>
    <row r="102" spans="2:12" s="9" customFormat="1" ht="14.85" customHeight="1">
      <c r="B102" s="111"/>
      <c r="D102" s="112" t="s">
        <v>293</v>
      </c>
      <c r="E102" s="113"/>
      <c r="F102" s="113"/>
      <c r="G102" s="113"/>
      <c r="H102" s="113"/>
      <c r="I102" s="113"/>
      <c r="J102" s="114">
        <f>J190</f>
        <v>0</v>
      </c>
      <c r="L102" s="111"/>
    </row>
    <row r="103" spans="2:12" s="9" customFormat="1" ht="14.85" customHeight="1">
      <c r="B103" s="111"/>
      <c r="D103" s="112" t="s">
        <v>294</v>
      </c>
      <c r="E103" s="113"/>
      <c r="F103" s="113"/>
      <c r="G103" s="113"/>
      <c r="H103" s="113"/>
      <c r="I103" s="113"/>
      <c r="J103" s="114">
        <f>J226</f>
        <v>0</v>
      </c>
      <c r="L103" s="111"/>
    </row>
    <row r="104" spans="2:12" s="9" customFormat="1" ht="14.85" customHeight="1">
      <c r="B104" s="111"/>
      <c r="D104" s="112" t="s">
        <v>295</v>
      </c>
      <c r="E104" s="113"/>
      <c r="F104" s="113"/>
      <c r="G104" s="113"/>
      <c r="H104" s="113"/>
      <c r="I104" s="113"/>
      <c r="J104" s="114">
        <f>J279</f>
        <v>0</v>
      </c>
      <c r="L104" s="111"/>
    </row>
    <row r="105" spans="2:12" s="9" customFormat="1" ht="14.85" customHeight="1">
      <c r="B105" s="111"/>
      <c r="D105" s="112" t="s">
        <v>296</v>
      </c>
      <c r="E105" s="113"/>
      <c r="F105" s="113"/>
      <c r="G105" s="113"/>
      <c r="H105" s="113"/>
      <c r="I105" s="113"/>
      <c r="J105" s="114">
        <f>J339</f>
        <v>0</v>
      </c>
      <c r="L105" s="111"/>
    </row>
    <row r="106" spans="2:12" s="9" customFormat="1" ht="19.95" customHeight="1">
      <c r="B106" s="111"/>
      <c r="D106" s="112" t="s">
        <v>130</v>
      </c>
      <c r="E106" s="113"/>
      <c r="F106" s="113"/>
      <c r="G106" s="113"/>
      <c r="H106" s="113"/>
      <c r="I106" s="113"/>
      <c r="J106" s="114">
        <f>J363</f>
        <v>0</v>
      </c>
      <c r="L106" s="111"/>
    </row>
    <row r="107" spans="2:12" s="9" customFormat="1" ht="19.95" customHeight="1">
      <c r="B107" s="111"/>
      <c r="D107" s="112" t="s">
        <v>297</v>
      </c>
      <c r="E107" s="113"/>
      <c r="F107" s="113"/>
      <c r="G107" s="113"/>
      <c r="H107" s="113"/>
      <c r="I107" s="113"/>
      <c r="J107" s="114">
        <f>J389</f>
        <v>0</v>
      </c>
      <c r="L107" s="111"/>
    </row>
    <row r="108" spans="2:12" s="9" customFormat="1" ht="19.95" customHeight="1">
      <c r="B108" s="111"/>
      <c r="D108" s="112" t="s">
        <v>131</v>
      </c>
      <c r="E108" s="113"/>
      <c r="F108" s="113"/>
      <c r="G108" s="113"/>
      <c r="H108" s="113"/>
      <c r="I108" s="113"/>
      <c r="J108" s="114">
        <f>J404</f>
        <v>0</v>
      </c>
      <c r="L108" s="111"/>
    </row>
    <row r="109" spans="2:12" s="1" customFormat="1" ht="21.75" customHeight="1">
      <c r="B109" s="31"/>
      <c r="L109" s="31"/>
    </row>
    <row r="110" spans="2:12" s="1" customFormat="1" ht="6.9" customHeight="1">
      <c r="B110" s="43"/>
      <c r="C110" s="44"/>
      <c r="D110" s="44"/>
      <c r="E110" s="44"/>
      <c r="F110" s="44"/>
      <c r="G110" s="44"/>
      <c r="H110" s="44"/>
      <c r="I110" s="44"/>
      <c r="J110" s="44"/>
      <c r="K110" s="44"/>
      <c r="L110" s="31"/>
    </row>
    <row r="114" spans="2:12" s="1" customFormat="1" ht="6.9" customHeight="1">
      <c r="B114" s="45"/>
      <c r="C114" s="46"/>
      <c r="D114" s="46"/>
      <c r="E114" s="46"/>
      <c r="F114" s="46"/>
      <c r="G114" s="46"/>
      <c r="H114" s="46"/>
      <c r="I114" s="46"/>
      <c r="J114" s="46"/>
      <c r="K114" s="46"/>
      <c r="L114" s="31"/>
    </row>
    <row r="115" spans="2:12" s="1" customFormat="1" ht="24.9" customHeight="1">
      <c r="B115" s="31"/>
      <c r="C115" s="20" t="s">
        <v>136</v>
      </c>
      <c r="L115" s="31"/>
    </row>
    <row r="116" spans="2:12" s="1" customFormat="1" ht="6.9" customHeight="1">
      <c r="B116" s="31"/>
      <c r="L116" s="31"/>
    </row>
    <row r="117" spans="2:12" s="1" customFormat="1" ht="12" customHeight="1">
      <c r="B117" s="31"/>
      <c r="C117" s="26" t="s">
        <v>16</v>
      </c>
      <c r="L117" s="31"/>
    </row>
    <row r="118" spans="2:12" s="1" customFormat="1" ht="14.4" customHeight="1">
      <c r="B118" s="31"/>
      <c r="E118" s="231" t="str">
        <f>E7</f>
        <v>Úprava heliportu HEMS Karlovarské krajské nemocnice</v>
      </c>
      <c r="F118" s="232"/>
      <c r="G118" s="232"/>
      <c r="H118" s="232"/>
      <c r="L118" s="31"/>
    </row>
    <row r="119" spans="2:12" ht="12" customHeight="1">
      <c r="B119" s="19"/>
      <c r="C119" s="26" t="s">
        <v>120</v>
      </c>
      <c r="L119" s="19"/>
    </row>
    <row r="120" spans="2:12" s="1" customFormat="1" ht="14.4" customHeight="1">
      <c r="B120" s="31"/>
      <c r="E120" s="231" t="s">
        <v>121</v>
      </c>
      <c r="F120" s="233"/>
      <c r="G120" s="233"/>
      <c r="H120" s="233"/>
      <c r="L120" s="31"/>
    </row>
    <row r="121" spans="2:12" s="1" customFormat="1" ht="12" customHeight="1">
      <c r="B121" s="31"/>
      <c r="C121" s="26" t="s">
        <v>122</v>
      </c>
      <c r="L121" s="31"/>
    </row>
    <row r="122" spans="2:12" s="1" customFormat="1" ht="15.6" customHeight="1">
      <c r="B122" s="31"/>
      <c r="E122" s="194" t="str">
        <f>E11</f>
        <v>D.1.02 - Stavebně-konstrukční část (SK)</v>
      </c>
      <c r="F122" s="233"/>
      <c r="G122" s="233"/>
      <c r="H122" s="233"/>
      <c r="L122" s="31"/>
    </row>
    <row r="123" spans="2:12" s="1" customFormat="1" ht="6.9" customHeight="1">
      <c r="B123" s="31"/>
      <c r="L123" s="31"/>
    </row>
    <row r="124" spans="2:12" s="1" customFormat="1" ht="12" customHeight="1">
      <c r="B124" s="31"/>
      <c r="C124" s="26" t="s">
        <v>20</v>
      </c>
      <c r="F124" s="24" t="str">
        <f>F14</f>
        <v>KKN a.s. Pavilon A, Bezručova 1190/19</v>
      </c>
      <c r="I124" s="26" t="s">
        <v>22</v>
      </c>
      <c r="J124" s="51" t="str">
        <f>IF(J14="","",J14)</f>
        <v>12. 1. 2024</v>
      </c>
      <c r="L124" s="31"/>
    </row>
    <row r="125" spans="2:12" s="1" customFormat="1" ht="6.9" customHeight="1">
      <c r="B125" s="31"/>
      <c r="L125" s="31"/>
    </row>
    <row r="126" spans="2:12" s="1" customFormat="1" ht="40.8" customHeight="1">
      <c r="B126" s="31"/>
      <c r="C126" s="26" t="s">
        <v>24</v>
      </c>
      <c r="F126" s="24" t="str">
        <f>E17</f>
        <v>KKN a.s. Pavilon A, Bezručova 1190/19 Karlovy Vary</v>
      </c>
      <c r="I126" s="26" t="s">
        <v>30</v>
      </c>
      <c r="J126" s="29" t="str">
        <f>E23</f>
        <v>SIEBERT+TALAŠ, spol. s r.o., Bucharova 1314/8</v>
      </c>
      <c r="L126" s="31"/>
    </row>
    <row r="127" spans="2:12" s="1" customFormat="1" ht="15.6" customHeight="1">
      <c r="B127" s="31"/>
      <c r="C127" s="26" t="s">
        <v>28</v>
      </c>
      <c r="F127" s="24" t="str">
        <f>IF(E20="","",E20)</f>
        <v>Vyplň údaj</v>
      </c>
      <c r="I127" s="26" t="s">
        <v>35</v>
      </c>
      <c r="J127" s="29" t="str">
        <f>E26</f>
        <v xml:space="preserve"> </v>
      </c>
      <c r="L127" s="31"/>
    </row>
    <row r="128" spans="2:12" s="1" customFormat="1" ht="10.35" customHeight="1">
      <c r="B128" s="31"/>
      <c r="L128" s="31"/>
    </row>
    <row r="129" spans="2:20" s="10" customFormat="1" ht="29.25" customHeight="1">
      <c r="B129" s="115"/>
      <c r="C129" s="116" t="s">
        <v>137</v>
      </c>
      <c r="D129" s="117" t="s">
        <v>63</v>
      </c>
      <c r="E129" s="117" t="s">
        <v>59</v>
      </c>
      <c r="F129" s="117" t="s">
        <v>60</v>
      </c>
      <c r="G129" s="117" t="s">
        <v>138</v>
      </c>
      <c r="H129" s="117" t="s">
        <v>139</v>
      </c>
      <c r="I129" s="117" t="s">
        <v>140</v>
      </c>
      <c r="J129" s="117" t="s">
        <v>126</v>
      </c>
      <c r="K129" s="118" t="s">
        <v>141</v>
      </c>
      <c r="L129" s="115"/>
      <c r="M129" s="58" t="s">
        <v>1</v>
      </c>
      <c r="N129" s="59" t="s">
        <v>42</v>
      </c>
      <c r="O129" s="59" t="s">
        <v>142</v>
      </c>
      <c r="P129" s="59" t="s">
        <v>143</v>
      </c>
      <c r="Q129" s="59" t="s">
        <v>144</v>
      </c>
      <c r="R129" s="59" t="s">
        <v>145</v>
      </c>
      <c r="S129" s="59" t="s">
        <v>146</v>
      </c>
      <c r="T129" s="60" t="s">
        <v>147</v>
      </c>
    </row>
    <row r="130" spans="2:63" s="1" customFormat="1" ht="22.8" customHeight="1">
      <c r="B130" s="31"/>
      <c r="C130" s="63" t="s">
        <v>148</v>
      </c>
      <c r="J130" s="119">
        <f>BK130</f>
        <v>0</v>
      </c>
      <c r="L130" s="31"/>
      <c r="M130" s="61"/>
      <c r="N130" s="52"/>
      <c r="O130" s="52"/>
      <c r="P130" s="120">
        <f>P131</f>
        <v>0</v>
      </c>
      <c r="Q130" s="52"/>
      <c r="R130" s="120">
        <f>R131</f>
        <v>28.641362712399996</v>
      </c>
      <c r="S130" s="52"/>
      <c r="T130" s="121">
        <f>T131</f>
        <v>10.971044999999998</v>
      </c>
      <c r="AT130" s="16" t="s">
        <v>77</v>
      </c>
      <c r="AU130" s="16" t="s">
        <v>128</v>
      </c>
      <c r="BK130" s="122">
        <f>BK131</f>
        <v>0</v>
      </c>
    </row>
    <row r="131" spans="2:63" s="11" customFormat="1" ht="25.95" customHeight="1">
      <c r="B131" s="123"/>
      <c r="D131" s="124" t="s">
        <v>77</v>
      </c>
      <c r="E131" s="125" t="s">
        <v>149</v>
      </c>
      <c r="F131" s="125" t="s">
        <v>150</v>
      </c>
      <c r="I131" s="126"/>
      <c r="J131" s="127">
        <f>BK131</f>
        <v>0</v>
      </c>
      <c r="L131" s="123"/>
      <c r="M131" s="128"/>
      <c r="P131" s="129">
        <f>P132+P363+P389+P404</f>
        <v>0</v>
      </c>
      <c r="R131" s="129">
        <f>R132+R363+R389+R404</f>
        <v>28.641362712399996</v>
      </c>
      <c r="T131" s="130">
        <f>T132+T363+T389+T404</f>
        <v>10.971044999999998</v>
      </c>
      <c r="AR131" s="124" t="s">
        <v>85</v>
      </c>
      <c r="AT131" s="131" t="s">
        <v>77</v>
      </c>
      <c r="AU131" s="131" t="s">
        <v>78</v>
      </c>
      <c r="AY131" s="124" t="s">
        <v>151</v>
      </c>
      <c r="BK131" s="132">
        <f>BK132+BK363+BK389+BK404</f>
        <v>0</v>
      </c>
    </row>
    <row r="132" spans="2:63" s="11" customFormat="1" ht="22.8" customHeight="1">
      <c r="B132" s="123"/>
      <c r="D132" s="124" t="s">
        <v>77</v>
      </c>
      <c r="E132" s="133" t="s">
        <v>159</v>
      </c>
      <c r="F132" s="133" t="s">
        <v>298</v>
      </c>
      <c r="I132" s="126"/>
      <c r="J132" s="134">
        <f>BK132</f>
        <v>0</v>
      </c>
      <c r="L132" s="123"/>
      <c r="M132" s="128"/>
      <c r="P132" s="129">
        <f>P133+P190+P226+P279+P339</f>
        <v>0</v>
      </c>
      <c r="R132" s="129">
        <f>R133+R190+R226+R279+R339</f>
        <v>25.711062462399997</v>
      </c>
      <c r="T132" s="130">
        <f>T133+T190+T226+T279+T339</f>
        <v>8.291044999999999</v>
      </c>
      <c r="AR132" s="124" t="s">
        <v>85</v>
      </c>
      <c r="AT132" s="131" t="s">
        <v>77</v>
      </c>
      <c r="AU132" s="131" t="s">
        <v>85</v>
      </c>
      <c r="AY132" s="124" t="s">
        <v>151</v>
      </c>
      <c r="BK132" s="132">
        <f>BK133+BK190+BK226+BK279+BK339</f>
        <v>0</v>
      </c>
    </row>
    <row r="133" spans="2:63" s="11" customFormat="1" ht="20.85" customHeight="1">
      <c r="B133" s="123"/>
      <c r="D133" s="124" t="s">
        <v>77</v>
      </c>
      <c r="E133" s="133" t="s">
        <v>299</v>
      </c>
      <c r="F133" s="133" t="s">
        <v>300</v>
      </c>
      <c r="I133" s="126"/>
      <c r="J133" s="134">
        <f>BK133</f>
        <v>0</v>
      </c>
      <c r="L133" s="123"/>
      <c r="M133" s="128"/>
      <c r="P133" s="129">
        <f>SUM(P134:P189)</f>
        <v>0</v>
      </c>
      <c r="R133" s="129">
        <f>SUM(R134:R189)</f>
        <v>5.269478614079999</v>
      </c>
      <c r="T133" s="130">
        <f>SUM(T134:T189)</f>
        <v>1.9895239999999998</v>
      </c>
      <c r="AR133" s="124" t="s">
        <v>85</v>
      </c>
      <c r="AT133" s="131" t="s">
        <v>77</v>
      </c>
      <c r="AU133" s="131" t="s">
        <v>87</v>
      </c>
      <c r="AY133" s="124" t="s">
        <v>151</v>
      </c>
      <c r="BK133" s="132">
        <f>SUM(BK134:BK189)</f>
        <v>0</v>
      </c>
    </row>
    <row r="134" spans="2:65" s="1" customFormat="1" ht="30" customHeight="1">
      <c r="B134" s="31"/>
      <c r="C134" s="135" t="s">
        <v>85</v>
      </c>
      <c r="D134" s="135" t="s">
        <v>154</v>
      </c>
      <c r="E134" s="136" t="s">
        <v>301</v>
      </c>
      <c r="F134" s="137" t="s">
        <v>302</v>
      </c>
      <c r="G134" s="138" t="s">
        <v>303</v>
      </c>
      <c r="H134" s="139">
        <v>2570.467</v>
      </c>
      <c r="I134" s="140"/>
      <c r="J134" s="141">
        <f>ROUND(I134*H134,2)</f>
        <v>0</v>
      </c>
      <c r="K134" s="137" t="s">
        <v>1</v>
      </c>
      <c r="L134" s="31"/>
      <c r="M134" s="142" t="s">
        <v>1</v>
      </c>
      <c r="N134" s="143" t="s">
        <v>43</v>
      </c>
      <c r="P134" s="144">
        <f>O134*H134</f>
        <v>0</v>
      </c>
      <c r="Q134" s="144">
        <v>0.00012</v>
      </c>
      <c r="R134" s="144">
        <f>Q134*H134</f>
        <v>0.30845604000000004</v>
      </c>
      <c r="S134" s="144">
        <v>0</v>
      </c>
      <c r="T134" s="145">
        <f>S134*H134</f>
        <v>0</v>
      </c>
      <c r="AR134" s="146" t="s">
        <v>159</v>
      </c>
      <c r="AT134" s="146" t="s">
        <v>154</v>
      </c>
      <c r="AU134" s="146" t="s">
        <v>167</v>
      </c>
      <c r="AY134" s="16" t="s">
        <v>151</v>
      </c>
      <c r="BE134" s="147">
        <f>IF(N134="základní",J134,0)</f>
        <v>0</v>
      </c>
      <c r="BF134" s="147">
        <f>IF(N134="snížená",J134,0)</f>
        <v>0</v>
      </c>
      <c r="BG134" s="147">
        <f>IF(N134="zákl. přenesená",J134,0)</f>
        <v>0</v>
      </c>
      <c r="BH134" s="147">
        <f>IF(N134="sníž. přenesená",J134,0)</f>
        <v>0</v>
      </c>
      <c r="BI134" s="147">
        <f>IF(N134="nulová",J134,0)</f>
        <v>0</v>
      </c>
      <c r="BJ134" s="16" t="s">
        <v>85</v>
      </c>
      <c r="BK134" s="147">
        <f>ROUND(I134*H134,2)</f>
        <v>0</v>
      </c>
      <c r="BL134" s="16" t="s">
        <v>159</v>
      </c>
      <c r="BM134" s="146" t="s">
        <v>304</v>
      </c>
    </row>
    <row r="135" spans="2:51" s="12" customFormat="1" ht="10.2">
      <c r="B135" s="148"/>
      <c r="D135" s="149" t="s">
        <v>161</v>
      </c>
      <c r="E135" s="150" t="s">
        <v>1</v>
      </c>
      <c r="F135" s="151" t="s">
        <v>305</v>
      </c>
      <c r="H135" s="152">
        <v>420.178</v>
      </c>
      <c r="I135" s="153"/>
      <c r="L135" s="148"/>
      <c r="M135" s="154"/>
      <c r="T135" s="155"/>
      <c r="AT135" s="150" t="s">
        <v>161</v>
      </c>
      <c r="AU135" s="150" t="s">
        <v>167</v>
      </c>
      <c r="AV135" s="12" t="s">
        <v>87</v>
      </c>
      <c r="AW135" s="12" t="s">
        <v>34</v>
      </c>
      <c r="AX135" s="12" t="s">
        <v>78</v>
      </c>
      <c r="AY135" s="150" t="s">
        <v>151</v>
      </c>
    </row>
    <row r="136" spans="2:51" s="12" customFormat="1" ht="10.2">
      <c r="B136" s="148"/>
      <c r="D136" s="149" t="s">
        <v>161</v>
      </c>
      <c r="E136" s="150" t="s">
        <v>1</v>
      </c>
      <c r="F136" s="151" t="s">
        <v>306</v>
      </c>
      <c r="H136" s="152">
        <v>671.814</v>
      </c>
      <c r="I136" s="153"/>
      <c r="L136" s="148"/>
      <c r="M136" s="154"/>
      <c r="T136" s="155"/>
      <c r="AT136" s="150" t="s">
        <v>161</v>
      </c>
      <c r="AU136" s="150" t="s">
        <v>167</v>
      </c>
      <c r="AV136" s="12" t="s">
        <v>87</v>
      </c>
      <c r="AW136" s="12" t="s">
        <v>34</v>
      </c>
      <c r="AX136" s="12" t="s">
        <v>78</v>
      </c>
      <c r="AY136" s="150" t="s">
        <v>151</v>
      </c>
    </row>
    <row r="137" spans="2:51" s="12" customFormat="1" ht="10.2">
      <c r="B137" s="148"/>
      <c r="D137" s="149" t="s">
        <v>161</v>
      </c>
      <c r="E137" s="150" t="s">
        <v>1</v>
      </c>
      <c r="F137" s="151" t="s">
        <v>307</v>
      </c>
      <c r="H137" s="152">
        <v>613.316</v>
      </c>
      <c r="I137" s="153"/>
      <c r="L137" s="148"/>
      <c r="M137" s="154"/>
      <c r="T137" s="155"/>
      <c r="AT137" s="150" t="s">
        <v>161</v>
      </c>
      <c r="AU137" s="150" t="s">
        <v>167</v>
      </c>
      <c r="AV137" s="12" t="s">
        <v>87</v>
      </c>
      <c r="AW137" s="12" t="s">
        <v>34</v>
      </c>
      <c r="AX137" s="12" t="s">
        <v>78</v>
      </c>
      <c r="AY137" s="150" t="s">
        <v>151</v>
      </c>
    </row>
    <row r="138" spans="2:51" s="12" customFormat="1" ht="10.2">
      <c r="B138" s="148"/>
      <c r="D138" s="149" t="s">
        <v>161</v>
      </c>
      <c r="E138" s="150" t="s">
        <v>1</v>
      </c>
      <c r="F138" s="151" t="s">
        <v>308</v>
      </c>
      <c r="H138" s="152">
        <v>44.022</v>
      </c>
      <c r="I138" s="153"/>
      <c r="L138" s="148"/>
      <c r="M138" s="154"/>
      <c r="T138" s="155"/>
      <c r="AT138" s="150" t="s">
        <v>161</v>
      </c>
      <c r="AU138" s="150" t="s">
        <v>167</v>
      </c>
      <c r="AV138" s="12" t="s">
        <v>87</v>
      </c>
      <c r="AW138" s="12" t="s">
        <v>34</v>
      </c>
      <c r="AX138" s="12" t="s">
        <v>78</v>
      </c>
      <c r="AY138" s="150" t="s">
        <v>151</v>
      </c>
    </row>
    <row r="139" spans="2:51" s="12" customFormat="1" ht="10.2">
      <c r="B139" s="148"/>
      <c r="D139" s="149" t="s">
        <v>161</v>
      </c>
      <c r="E139" s="150" t="s">
        <v>1</v>
      </c>
      <c r="F139" s="151" t="s">
        <v>309</v>
      </c>
      <c r="H139" s="152">
        <v>175.45</v>
      </c>
      <c r="I139" s="153"/>
      <c r="L139" s="148"/>
      <c r="M139" s="154"/>
      <c r="T139" s="155"/>
      <c r="AT139" s="150" t="s">
        <v>161</v>
      </c>
      <c r="AU139" s="150" t="s">
        <v>167</v>
      </c>
      <c r="AV139" s="12" t="s">
        <v>87</v>
      </c>
      <c r="AW139" s="12" t="s">
        <v>34</v>
      </c>
      <c r="AX139" s="12" t="s">
        <v>78</v>
      </c>
      <c r="AY139" s="150" t="s">
        <v>151</v>
      </c>
    </row>
    <row r="140" spans="2:51" s="12" customFormat="1" ht="10.2">
      <c r="B140" s="148"/>
      <c r="D140" s="149" t="s">
        <v>161</v>
      </c>
      <c r="E140" s="150" t="s">
        <v>1</v>
      </c>
      <c r="F140" s="151" t="s">
        <v>310</v>
      </c>
      <c r="H140" s="152">
        <v>16.632</v>
      </c>
      <c r="I140" s="153"/>
      <c r="L140" s="148"/>
      <c r="M140" s="154"/>
      <c r="T140" s="155"/>
      <c r="AT140" s="150" t="s">
        <v>161</v>
      </c>
      <c r="AU140" s="150" t="s">
        <v>167</v>
      </c>
      <c r="AV140" s="12" t="s">
        <v>87</v>
      </c>
      <c r="AW140" s="12" t="s">
        <v>34</v>
      </c>
      <c r="AX140" s="12" t="s">
        <v>78</v>
      </c>
      <c r="AY140" s="150" t="s">
        <v>151</v>
      </c>
    </row>
    <row r="141" spans="2:51" s="12" customFormat="1" ht="10.2">
      <c r="B141" s="148"/>
      <c r="D141" s="149" t="s">
        <v>161</v>
      </c>
      <c r="E141" s="150" t="s">
        <v>1</v>
      </c>
      <c r="F141" s="151" t="s">
        <v>311</v>
      </c>
      <c r="H141" s="152">
        <v>76.577</v>
      </c>
      <c r="I141" s="153"/>
      <c r="L141" s="148"/>
      <c r="M141" s="154"/>
      <c r="T141" s="155"/>
      <c r="AT141" s="150" t="s">
        <v>161</v>
      </c>
      <c r="AU141" s="150" t="s">
        <v>167</v>
      </c>
      <c r="AV141" s="12" t="s">
        <v>87</v>
      </c>
      <c r="AW141" s="12" t="s">
        <v>34</v>
      </c>
      <c r="AX141" s="12" t="s">
        <v>78</v>
      </c>
      <c r="AY141" s="150" t="s">
        <v>151</v>
      </c>
    </row>
    <row r="142" spans="2:51" s="12" customFormat="1" ht="10.2">
      <c r="B142" s="148"/>
      <c r="D142" s="149" t="s">
        <v>161</v>
      </c>
      <c r="E142" s="150" t="s">
        <v>1</v>
      </c>
      <c r="F142" s="151" t="s">
        <v>312</v>
      </c>
      <c r="H142" s="152">
        <v>120</v>
      </c>
      <c r="I142" s="153"/>
      <c r="L142" s="148"/>
      <c r="M142" s="154"/>
      <c r="T142" s="155"/>
      <c r="AT142" s="150" t="s">
        <v>161</v>
      </c>
      <c r="AU142" s="150" t="s">
        <v>167</v>
      </c>
      <c r="AV142" s="12" t="s">
        <v>87</v>
      </c>
      <c r="AW142" s="12" t="s">
        <v>34</v>
      </c>
      <c r="AX142" s="12" t="s">
        <v>78</v>
      </c>
      <c r="AY142" s="150" t="s">
        <v>151</v>
      </c>
    </row>
    <row r="143" spans="2:51" s="12" customFormat="1" ht="10.2">
      <c r="B143" s="148"/>
      <c r="D143" s="149" t="s">
        <v>161</v>
      </c>
      <c r="E143" s="150" t="s">
        <v>1</v>
      </c>
      <c r="F143" s="151" t="s">
        <v>313</v>
      </c>
      <c r="H143" s="152">
        <v>88</v>
      </c>
      <c r="I143" s="153"/>
      <c r="L143" s="148"/>
      <c r="M143" s="154"/>
      <c r="T143" s="155"/>
      <c r="AT143" s="150" t="s">
        <v>161</v>
      </c>
      <c r="AU143" s="150" t="s">
        <v>167</v>
      </c>
      <c r="AV143" s="12" t="s">
        <v>87</v>
      </c>
      <c r="AW143" s="12" t="s">
        <v>34</v>
      </c>
      <c r="AX143" s="12" t="s">
        <v>78</v>
      </c>
      <c r="AY143" s="150" t="s">
        <v>151</v>
      </c>
    </row>
    <row r="144" spans="2:51" s="12" customFormat="1" ht="10.2">
      <c r="B144" s="148"/>
      <c r="D144" s="149" t="s">
        <v>161</v>
      </c>
      <c r="E144" s="150" t="s">
        <v>1</v>
      </c>
      <c r="F144" s="151" t="s">
        <v>314</v>
      </c>
      <c r="H144" s="152">
        <v>9.2</v>
      </c>
      <c r="I144" s="153"/>
      <c r="L144" s="148"/>
      <c r="M144" s="154"/>
      <c r="T144" s="155"/>
      <c r="AT144" s="150" t="s">
        <v>161</v>
      </c>
      <c r="AU144" s="150" t="s">
        <v>167</v>
      </c>
      <c r="AV144" s="12" t="s">
        <v>87</v>
      </c>
      <c r="AW144" s="12" t="s">
        <v>34</v>
      </c>
      <c r="AX144" s="12" t="s">
        <v>78</v>
      </c>
      <c r="AY144" s="150" t="s">
        <v>151</v>
      </c>
    </row>
    <row r="145" spans="2:51" s="12" customFormat="1" ht="10.2">
      <c r="B145" s="148"/>
      <c r="D145" s="149" t="s">
        <v>161</v>
      </c>
      <c r="E145" s="150" t="s">
        <v>1</v>
      </c>
      <c r="F145" s="151" t="s">
        <v>315</v>
      </c>
      <c r="H145" s="152">
        <v>335.278</v>
      </c>
      <c r="I145" s="153"/>
      <c r="L145" s="148"/>
      <c r="M145" s="154"/>
      <c r="T145" s="155"/>
      <c r="AT145" s="150" t="s">
        <v>161</v>
      </c>
      <c r="AU145" s="150" t="s">
        <v>167</v>
      </c>
      <c r="AV145" s="12" t="s">
        <v>87</v>
      </c>
      <c r="AW145" s="12" t="s">
        <v>34</v>
      </c>
      <c r="AX145" s="12" t="s">
        <v>78</v>
      </c>
      <c r="AY145" s="150" t="s">
        <v>151</v>
      </c>
    </row>
    <row r="146" spans="2:51" s="13" customFormat="1" ht="10.2">
      <c r="B146" s="164"/>
      <c r="D146" s="149" t="s">
        <v>161</v>
      </c>
      <c r="E146" s="165" t="s">
        <v>1</v>
      </c>
      <c r="F146" s="166" t="s">
        <v>316</v>
      </c>
      <c r="H146" s="167">
        <v>2570.4669999999996</v>
      </c>
      <c r="I146" s="168"/>
      <c r="L146" s="164"/>
      <c r="M146" s="169"/>
      <c r="T146" s="170"/>
      <c r="AT146" s="165" t="s">
        <v>161</v>
      </c>
      <c r="AU146" s="165" t="s">
        <v>167</v>
      </c>
      <c r="AV146" s="13" t="s">
        <v>159</v>
      </c>
      <c r="AW146" s="13" t="s">
        <v>34</v>
      </c>
      <c r="AX146" s="13" t="s">
        <v>85</v>
      </c>
      <c r="AY146" s="165" t="s">
        <v>151</v>
      </c>
    </row>
    <row r="147" spans="2:65" s="1" customFormat="1" ht="19.8" customHeight="1">
      <c r="B147" s="31"/>
      <c r="C147" s="171" t="s">
        <v>87</v>
      </c>
      <c r="D147" s="171" t="s">
        <v>317</v>
      </c>
      <c r="E147" s="172" t="s">
        <v>318</v>
      </c>
      <c r="F147" s="173" t="s">
        <v>319</v>
      </c>
      <c r="G147" s="174" t="s">
        <v>204</v>
      </c>
      <c r="H147" s="175">
        <v>0.462</v>
      </c>
      <c r="I147" s="176"/>
      <c r="J147" s="177">
        <f>ROUND(I147*H147,2)</f>
        <v>0</v>
      </c>
      <c r="K147" s="173" t="s">
        <v>158</v>
      </c>
      <c r="L147" s="178"/>
      <c r="M147" s="179" t="s">
        <v>1</v>
      </c>
      <c r="N147" s="180" t="s">
        <v>43</v>
      </c>
      <c r="P147" s="144">
        <f>O147*H147</f>
        <v>0</v>
      </c>
      <c r="Q147" s="144">
        <v>1</v>
      </c>
      <c r="R147" s="144">
        <f>Q147*H147</f>
        <v>0.462</v>
      </c>
      <c r="S147" s="144">
        <v>0</v>
      </c>
      <c r="T147" s="145">
        <f>S147*H147</f>
        <v>0</v>
      </c>
      <c r="AR147" s="146" t="s">
        <v>186</v>
      </c>
      <c r="AT147" s="146" t="s">
        <v>317</v>
      </c>
      <c r="AU147" s="146" t="s">
        <v>167</v>
      </c>
      <c r="AY147" s="16" t="s">
        <v>151</v>
      </c>
      <c r="BE147" s="147">
        <f>IF(N147="základní",J147,0)</f>
        <v>0</v>
      </c>
      <c r="BF147" s="147">
        <f>IF(N147="snížená",J147,0)</f>
        <v>0</v>
      </c>
      <c r="BG147" s="147">
        <f>IF(N147="zákl. přenesená",J147,0)</f>
        <v>0</v>
      </c>
      <c r="BH147" s="147">
        <f>IF(N147="sníž. přenesená",J147,0)</f>
        <v>0</v>
      </c>
      <c r="BI147" s="147">
        <f>IF(N147="nulová",J147,0)</f>
        <v>0</v>
      </c>
      <c r="BJ147" s="16" t="s">
        <v>85</v>
      </c>
      <c r="BK147" s="147">
        <f>ROUND(I147*H147,2)</f>
        <v>0</v>
      </c>
      <c r="BL147" s="16" t="s">
        <v>159</v>
      </c>
      <c r="BM147" s="146" t="s">
        <v>320</v>
      </c>
    </row>
    <row r="148" spans="2:47" s="1" customFormat="1" ht="19.2">
      <c r="B148" s="31"/>
      <c r="D148" s="149" t="s">
        <v>225</v>
      </c>
      <c r="F148" s="156" t="s">
        <v>321</v>
      </c>
      <c r="I148" s="157"/>
      <c r="L148" s="31"/>
      <c r="M148" s="158"/>
      <c r="T148" s="55"/>
      <c r="AT148" s="16" t="s">
        <v>225</v>
      </c>
      <c r="AU148" s="16" t="s">
        <v>167</v>
      </c>
    </row>
    <row r="149" spans="2:51" s="12" customFormat="1" ht="10.2">
      <c r="B149" s="148"/>
      <c r="D149" s="149" t="s">
        <v>161</v>
      </c>
      <c r="E149" s="150" t="s">
        <v>1</v>
      </c>
      <c r="F149" s="151" t="s">
        <v>322</v>
      </c>
      <c r="H149" s="152">
        <v>0.462</v>
      </c>
      <c r="I149" s="153"/>
      <c r="L149" s="148"/>
      <c r="M149" s="154"/>
      <c r="T149" s="155"/>
      <c r="AT149" s="150" t="s">
        <v>161</v>
      </c>
      <c r="AU149" s="150" t="s">
        <v>167</v>
      </c>
      <c r="AV149" s="12" t="s">
        <v>87</v>
      </c>
      <c r="AW149" s="12" t="s">
        <v>34</v>
      </c>
      <c r="AX149" s="12" t="s">
        <v>85</v>
      </c>
      <c r="AY149" s="150" t="s">
        <v>151</v>
      </c>
    </row>
    <row r="150" spans="2:65" s="1" customFormat="1" ht="19.8" customHeight="1">
      <c r="B150" s="31"/>
      <c r="C150" s="171" t="s">
        <v>167</v>
      </c>
      <c r="D150" s="171" t="s">
        <v>317</v>
      </c>
      <c r="E150" s="172" t="s">
        <v>323</v>
      </c>
      <c r="F150" s="173" t="s">
        <v>324</v>
      </c>
      <c r="G150" s="174" t="s">
        <v>204</v>
      </c>
      <c r="H150" s="175">
        <v>0.739</v>
      </c>
      <c r="I150" s="176"/>
      <c r="J150" s="177">
        <f>ROUND(I150*H150,2)</f>
        <v>0</v>
      </c>
      <c r="K150" s="173" t="s">
        <v>158</v>
      </c>
      <c r="L150" s="178"/>
      <c r="M150" s="179" t="s">
        <v>1</v>
      </c>
      <c r="N150" s="180" t="s">
        <v>43</v>
      </c>
      <c r="P150" s="144">
        <f>O150*H150</f>
        <v>0</v>
      </c>
      <c r="Q150" s="144">
        <v>1</v>
      </c>
      <c r="R150" s="144">
        <f>Q150*H150</f>
        <v>0.739</v>
      </c>
      <c r="S150" s="144">
        <v>0</v>
      </c>
      <c r="T150" s="145">
        <f>S150*H150</f>
        <v>0</v>
      </c>
      <c r="AR150" s="146" t="s">
        <v>186</v>
      </c>
      <c r="AT150" s="146" t="s">
        <v>317</v>
      </c>
      <c r="AU150" s="146" t="s">
        <v>167</v>
      </c>
      <c r="AY150" s="16" t="s">
        <v>151</v>
      </c>
      <c r="BE150" s="147">
        <f>IF(N150="základní",J150,0)</f>
        <v>0</v>
      </c>
      <c r="BF150" s="147">
        <f>IF(N150="snížená",J150,0)</f>
        <v>0</v>
      </c>
      <c r="BG150" s="147">
        <f>IF(N150="zákl. přenesená",J150,0)</f>
        <v>0</v>
      </c>
      <c r="BH150" s="147">
        <f>IF(N150="sníž. přenesená",J150,0)</f>
        <v>0</v>
      </c>
      <c r="BI150" s="147">
        <f>IF(N150="nulová",J150,0)</f>
        <v>0</v>
      </c>
      <c r="BJ150" s="16" t="s">
        <v>85</v>
      </c>
      <c r="BK150" s="147">
        <f>ROUND(I150*H150,2)</f>
        <v>0</v>
      </c>
      <c r="BL150" s="16" t="s">
        <v>159</v>
      </c>
      <c r="BM150" s="146" t="s">
        <v>325</v>
      </c>
    </row>
    <row r="151" spans="2:47" s="1" customFormat="1" ht="19.2">
      <c r="B151" s="31"/>
      <c r="D151" s="149" t="s">
        <v>225</v>
      </c>
      <c r="F151" s="156" t="s">
        <v>326</v>
      </c>
      <c r="I151" s="157"/>
      <c r="L151" s="31"/>
      <c r="M151" s="158"/>
      <c r="T151" s="55"/>
      <c r="AT151" s="16" t="s">
        <v>225</v>
      </c>
      <c r="AU151" s="16" t="s">
        <v>167</v>
      </c>
    </row>
    <row r="152" spans="2:51" s="12" customFormat="1" ht="20.4">
      <c r="B152" s="148"/>
      <c r="D152" s="149" t="s">
        <v>161</v>
      </c>
      <c r="E152" s="150" t="s">
        <v>1</v>
      </c>
      <c r="F152" s="151" t="s">
        <v>327</v>
      </c>
      <c r="H152" s="152">
        <v>0.739</v>
      </c>
      <c r="I152" s="153"/>
      <c r="L152" s="148"/>
      <c r="M152" s="154"/>
      <c r="T152" s="155"/>
      <c r="AT152" s="150" t="s">
        <v>161</v>
      </c>
      <c r="AU152" s="150" t="s">
        <v>167</v>
      </c>
      <c r="AV152" s="12" t="s">
        <v>87</v>
      </c>
      <c r="AW152" s="12" t="s">
        <v>34</v>
      </c>
      <c r="AX152" s="12" t="s">
        <v>85</v>
      </c>
      <c r="AY152" s="150" t="s">
        <v>151</v>
      </c>
    </row>
    <row r="153" spans="2:65" s="1" customFormat="1" ht="19.8" customHeight="1">
      <c r="B153" s="31"/>
      <c r="C153" s="171" t="s">
        <v>159</v>
      </c>
      <c r="D153" s="171" t="s">
        <v>317</v>
      </c>
      <c r="E153" s="172" t="s">
        <v>328</v>
      </c>
      <c r="F153" s="173" t="s">
        <v>329</v>
      </c>
      <c r="G153" s="174" t="s">
        <v>204</v>
      </c>
      <c r="H153" s="175">
        <v>0.675</v>
      </c>
      <c r="I153" s="176"/>
      <c r="J153" s="177">
        <f>ROUND(I153*H153,2)</f>
        <v>0</v>
      </c>
      <c r="K153" s="173" t="s">
        <v>158</v>
      </c>
      <c r="L153" s="178"/>
      <c r="M153" s="179" t="s">
        <v>1</v>
      </c>
      <c r="N153" s="180" t="s">
        <v>43</v>
      </c>
      <c r="P153" s="144">
        <f>O153*H153</f>
        <v>0</v>
      </c>
      <c r="Q153" s="144">
        <v>1</v>
      </c>
      <c r="R153" s="144">
        <f>Q153*H153</f>
        <v>0.675</v>
      </c>
      <c r="S153" s="144">
        <v>0</v>
      </c>
      <c r="T153" s="145">
        <f>S153*H153</f>
        <v>0</v>
      </c>
      <c r="AR153" s="146" t="s">
        <v>186</v>
      </c>
      <c r="AT153" s="146" t="s">
        <v>317</v>
      </c>
      <c r="AU153" s="146" t="s">
        <v>167</v>
      </c>
      <c r="AY153" s="16" t="s">
        <v>151</v>
      </c>
      <c r="BE153" s="147">
        <f>IF(N153="základní",J153,0)</f>
        <v>0</v>
      </c>
      <c r="BF153" s="147">
        <f>IF(N153="snížená",J153,0)</f>
        <v>0</v>
      </c>
      <c r="BG153" s="147">
        <f>IF(N153="zákl. přenesená",J153,0)</f>
        <v>0</v>
      </c>
      <c r="BH153" s="147">
        <f>IF(N153="sníž. přenesená",J153,0)</f>
        <v>0</v>
      </c>
      <c r="BI153" s="147">
        <f>IF(N153="nulová",J153,0)</f>
        <v>0</v>
      </c>
      <c r="BJ153" s="16" t="s">
        <v>85</v>
      </c>
      <c r="BK153" s="147">
        <f>ROUND(I153*H153,2)</f>
        <v>0</v>
      </c>
      <c r="BL153" s="16" t="s">
        <v>159</v>
      </c>
      <c r="BM153" s="146" t="s">
        <v>330</v>
      </c>
    </row>
    <row r="154" spans="2:47" s="1" customFormat="1" ht="19.2">
      <c r="B154" s="31"/>
      <c r="D154" s="149" t="s">
        <v>225</v>
      </c>
      <c r="F154" s="156" t="s">
        <v>331</v>
      </c>
      <c r="I154" s="157"/>
      <c r="L154" s="31"/>
      <c r="M154" s="158"/>
      <c r="T154" s="55"/>
      <c r="AT154" s="16" t="s">
        <v>225</v>
      </c>
      <c r="AU154" s="16" t="s">
        <v>167</v>
      </c>
    </row>
    <row r="155" spans="2:51" s="12" customFormat="1" ht="10.2">
      <c r="B155" s="148"/>
      <c r="D155" s="149" t="s">
        <v>161</v>
      </c>
      <c r="E155" s="150" t="s">
        <v>1</v>
      </c>
      <c r="F155" s="151" t="s">
        <v>332</v>
      </c>
      <c r="H155" s="152">
        <v>0.675</v>
      </c>
      <c r="I155" s="153"/>
      <c r="L155" s="148"/>
      <c r="M155" s="154"/>
      <c r="T155" s="155"/>
      <c r="AT155" s="150" t="s">
        <v>161</v>
      </c>
      <c r="AU155" s="150" t="s">
        <v>167</v>
      </c>
      <c r="AV155" s="12" t="s">
        <v>87</v>
      </c>
      <c r="AW155" s="12" t="s">
        <v>34</v>
      </c>
      <c r="AX155" s="12" t="s">
        <v>85</v>
      </c>
      <c r="AY155" s="150" t="s">
        <v>151</v>
      </c>
    </row>
    <row r="156" spans="2:65" s="1" customFormat="1" ht="19.8" customHeight="1">
      <c r="B156" s="31"/>
      <c r="C156" s="171" t="s">
        <v>174</v>
      </c>
      <c r="D156" s="171" t="s">
        <v>317</v>
      </c>
      <c r="E156" s="172" t="s">
        <v>333</v>
      </c>
      <c r="F156" s="173" t="s">
        <v>334</v>
      </c>
      <c r="G156" s="174" t="s">
        <v>204</v>
      </c>
      <c r="H156" s="175">
        <v>0.048</v>
      </c>
      <c r="I156" s="176"/>
      <c r="J156" s="177">
        <f>ROUND(I156*H156,2)</f>
        <v>0</v>
      </c>
      <c r="K156" s="173" t="s">
        <v>158</v>
      </c>
      <c r="L156" s="178"/>
      <c r="M156" s="179" t="s">
        <v>1</v>
      </c>
      <c r="N156" s="180" t="s">
        <v>43</v>
      </c>
      <c r="P156" s="144">
        <f>O156*H156</f>
        <v>0</v>
      </c>
      <c r="Q156" s="144">
        <v>1</v>
      </c>
      <c r="R156" s="144">
        <f>Q156*H156</f>
        <v>0.048</v>
      </c>
      <c r="S156" s="144">
        <v>0</v>
      </c>
      <c r="T156" s="145">
        <f>S156*H156</f>
        <v>0</v>
      </c>
      <c r="AR156" s="146" t="s">
        <v>186</v>
      </c>
      <c r="AT156" s="146" t="s">
        <v>317</v>
      </c>
      <c r="AU156" s="146" t="s">
        <v>167</v>
      </c>
      <c r="AY156" s="16" t="s">
        <v>151</v>
      </c>
      <c r="BE156" s="147">
        <f>IF(N156="základní",J156,0)</f>
        <v>0</v>
      </c>
      <c r="BF156" s="147">
        <f>IF(N156="snížená",J156,0)</f>
        <v>0</v>
      </c>
      <c r="BG156" s="147">
        <f>IF(N156="zákl. přenesená",J156,0)</f>
        <v>0</v>
      </c>
      <c r="BH156" s="147">
        <f>IF(N156="sníž. přenesená",J156,0)</f>
        <v>0</v>
      </c>
      <c r="BI156" s="147">
        <f>IF(N156="nulová",J156,0)</f>
        <v>0</v>
      </c>
      <c r="BJ156" s="16" t="s">
        <v>85</v>
      </c>
      <c r="BK156" s="147">
        <f>ROUND(I156*H156,2)</f>
        <v>0</v>
      </c>
      <c r="BL156" s="16" t="s">
        <v>159</v>
      </c>
      <c r="BM156" s="146" t="s">
        <v>335</v>
      </c>
    </row>
    <row r="157" spans="2:47" s="1" customFormat="1" ht="19.2">
      <c r="B157" s="31"/>
      <c r="D157" s="149" t="s">
        <v>225</v>
      </c>
      <c r="F157" s="156" t="s">
        <v>336</v>
      </c>
      <c r="I157" s="157"/>
      <c r="L157" s="31"/>
      <c r="M157" s="158"/>
      <c r="T157" s="55"/>
      <c r="AT157" s="16" t="s">
        <v>225</v>
      </c>
      <c r="AU157" s="16" t="s">
        <v>167</v>
      </c>
    </row>
    <row r="158" spans="2:51" s="12" customFormat="1" ht="10.2">
      <c r="B158" s="148"/>
      <c r="D158" s="149" t="s">
        <v>161</v>
      </c>
      <c r="E158" s="150" t="s">
        <v>1</v>
      </c>
      <c r="F158" s="151" t="s">
        <v>337</v>
      </c>
      <c r="H158" s="152">
        <v>0.048</v>
      </c>
      <c r="I158" s="153"/>
      <c r="L158" s="148"/>
      <c r="M158" s="154"/>
      <c r="T158" s="155"/>
      <c r="AT158" s="150" t="s">
        <v>161</v>
      </c>
      <c r="AU158" s="150" t="s">
        <v>167</v>
      </c>
      <c r="AV158" s="12" t="s">
        <v>87</v>
      </c>
      <c r="AW158" s="12" t="s">
        <v>34</v>
      </c>
      <c r="AX158" s="12" t="s">
        <v>85</v>
      </c>
      <c r="AY158" s="150" t="s">
        <v>151</v>
      </c>
    </row>
    <row r="159" spans="2:65" s="1" customFormat="1" ht="19.8" customHeight="1">
      <c r="B159" s="31"/>
      <c r="C159" s="171" t="s">
        <v>178</v>
      </c>
      <c r="D159" s="171" t="s">
        <v>317</v>
      </c>
      <c r="E159" s="172" t="s">
        <v>338</v>
      </c>
      <c r="F159" s="173" t="s">
        <v>339</v>
      </c>
      <c r="G159" s="174" t="s">
        <v>196</v>
      </c>
      <c r="H159" s="175">
        <v>60.5</v>
      </c>
      <c r="I159" s="176"/>
      <c r="J159" s="177">
        <f>ROUND(I159*H159,2)</f>
        <v>0</v>
      </c>
      <c r="K159" s="173" t="s">
        <v>158</v>
      </c>
      <c r="L159" s="178"/>
      <c r="M159" s="179" t="s">
        <v>1</v>
      </c>
      <c r="N159" s="180" t="s">
        <v>43</v>
      </c>
      <c r="P159" s="144">
        <f>O159*H159</f>
        <v>0</v>
      </c>
      <c r="Q159" s="144">
        <v>0.00317</v>
      </c>
      <c r="R159" s="144">
        <f>Q159*H159</f>
        <v>0.191785</v>
      </c>
      <c r="S159" s="144">
        <v>0</v>
      </c>
      <c r="T159" s="145">
        <f>S159*H159</f>
        <v>0</v>
      </c>
      <c r="AR159" s="146" t="s">
        <v>186</v>
      </c>
      <c r="AT159" s="146" t="s">
        <v>317</v>
      </c>
      <c r="AU159" s="146" t="s">
        <v>167</v>
      </c>
      <c r="AY159" s="16" t="s">
        <v>151</v>
      </c>
      <c r="BE159" s="147">
        <f>IF(N159="základní",J159,0)</f>
        <v>0</v>
      </c>
      <c r="BF159" s="147">
        <f>IF(N159="snížená",J159,0)</f>
        <v>0</v>
      </c>
      <c r="BG159" s="147">
        <f>IF(N159="zákl. přenesená",J159,0)</f>
        <v>0</v>
      </c>
      <c r="BH159" s="147">
        <f>IF(N159="sníž. přenesená",J159,0)</f>
        <v>0</v>
      </c>
      <c r="BI159" s="147">
        <f>IF(N159="nulová",J159,0)</f>
        <v>0</v>
      </c>
      <c r="BJ159" s="16" t="s">
        <v>85</v>
      </c>
      <c r="BK159" s="147">
        <f>ROUND(I159*H159,2)</f>
        <v>0</v>
      </c>
      <c r="BL159" s="16" t="s">
        <v>159</v>
      </c>
      <c r="BM159" s="146" t="s">
        <v>340</v>
      </c>
    </row>
    <row r="160" spans="2:51" s="12" customFormat="1" ht="10.2">
      <c r="B160" s="148"/>
      <c r="D160" s="149" t="s">
        <v>161</v>
      </c>
      <c r="E160" s="150" t="s">
        <v>1</v>
      </c>
      <c r="F160" s="151" t="s">
        <v>341</v>
      </c>
      <c r="H160" s="152">
        <v>60.5</v>
      </c>
      <c r="I160" s="153"/>
      <c r="L160" s="148"/>
      <c r="M160" s="154"/>
      <c r="T160" s="155"/>
      <c r="AT160" s="150" t="s">
        <v>161</v>
      </c>
      <c r="AU160" s="150" t="s">
        <v>167</v>
      </c>
      <c r="AV160" s="12" t="s">
        <v>87</v>
      </c>
      <c r="AW160" s="12" t="s">
        <v>34</v>
      </c>
      <c r="AX160" s="12" t="s">
        <v>85</v>
      </c>
      <c r="AY160" s="150" t="s">
        <v>151</v>
      </c>
    </row>
    <row r="161" spans="2:65" s="1" customFormat="1" ht="19.8" customHeight="1">
      <c r="B161" s="31"/>
      <c r="C161" s="171" t="s">
        <v>182</v>
      </c>
      <c r="D161" s="171" t="s">
        <v>317</v>
      </c>
      <c r="E161" s="172" t="s">
        <v>342</v>
      </c>
      <c r="F161" s="173" t="s">
        <v>343</v>
      </c>
      <c r="G161" s="174" t="s">
        <v>196</v>
      </c>
      <c r="H161" s="175">
        <v>8.509</v>
      </c>
      <c r="I161" s="176"/>
      <c r="J161" s="177">
        <f>ROUND(I161*H161,2)</f>
        <v>0</v>
      </c>
      <c r="K161" s="173" t="s">
        <v>1</v>
      </c>
      <c r="L161" s="178"/>
      <c r="M161" s="179" t="s">
        <v>1</v>
      </c>
      <c r="N161" s="180" t="s">
        <v>43</v>
      </c>
      <c r="P161" s="144">
        <f>O161*H161</f>
        <v>0</v>
      </c>
      <c r="Q161" s="144">
        <v>0.009</v>
      </c>
      <c r="R161" s="144">
        <f>Q161*H161</f>
        <v>0.076581</v>
      </c>
      <c r="S161" s="144">
        <v>0</v>
      </c>
      <c r="T161" s="145">
        <f>S161*H161</f>
        <v>0</v>
      </c>
      <c r="AR161" s="146" t="s">
        <v>186</v>
      </c>
      <c r="AT161" s="146" t="s">
        <v>317</v>
      </c>
      <c r="AU161" s="146" t="s">
        <v>167</v>
      </c>
      <c r="AY161" s="16" t="s">
        <v>151</v>
      </c>
      <c r="BE161" s="147">
        <f>IF(N161="základní",J161,0)</f>
        <v>0</v>
      </c>
      <c r="BF161" s="147">
        <f>IF(N161="snížená",J161,0)</f>
        <v>0</v>
      </c>
      <c r="BG161" s="147">
        <f>IF(N161="zákl. přenesená",J161,0)</f>
        <v>0</v>
      </c>
      <c r="BH161" s="147">
        <f>IF(N161="sníž. přenesená",J161,0)</f>
        <v>0</v>
      </c>
      <c r="BI161" s="147">
        <f>IF(N161="nulová",J161,0)</f>
        <v>0</v>
      </c>
      <c r="BJ161" s="16" t="s">
        <v>85</v>
      </c>
      <c r="BK161" s="147">
        <f>ROUND(I161*H161,2)</f>
        <v>0</v>
      </c>
      <c r="BL161" s="16" t="s">
        <v>159</v>
      </c>
      <c r="BM161" s="146" t="s">
        <v>344</v>
      </c>
    </row>
    <row r="162" spans="2:51" s="12" customFormat="1" ht="10.2">
      <c r="B162" s="148"/>
      <c r="D162" s="149" t="s">
        <v>161</v>
      </c>
      <c r="E162" s="150" t="s">
        <v>1</v>
      </c>
      <c r="F162" s="151" t="s">
        <v>345</v>
      </c>
      <c r="H162" s="152">
        <v>8.509</v>
      </c>
      <c r="I162" s="153"/>
      <c r="L162" s="148"/>
      <c r="M162" s="154"/>
      <c r="T162" s="155"/>
      <c r="AT162" s="150" t="s">
        <v>161</v>
      </c>
      <c r="AU162" s="150" t="s">
        <v>167</v>
      </c>
      <c r="AV162" s="12" t="s">
        <v>87</v>
      </c>
      <c r="AW162" s="12" t="s">
        <v>34</v>
      </c>
      <c r="AX162" s="12" t="s">
        <v>85</v>
      </c>
      <c r="AY162" s="150" t="s">
        <v>151</v>
      </c>
    </row>
    <row r="163" spans="2:65" s="1" customFormat="1" ht="19.8" customHeight="1">
      <c r="B163" s="31"/>
      <c r="C163" s="171" t="s">
        <v>186</v>
      </c>
      <c r="D163" s="171" t="s">
        <v>317</v>
      </c>
      <c r="E163" s="172" t="s">
        <v>346</v>
      </c>
      <c r="F163" s="173" t="s">
        <v>347</v>
      </c>
      <c r="G163" s="174" t="s">
        <v>196</v>
      </c>
      <c r="H163" s="175">
        <v>2.31</v>
      </c>
      <c r="I163" s="176"/>
      <c r="J163" s="177">
        <f>ROUND(I163*H163,2)</f>
        <v>0</v>
      </c>
      <c r="K163" s="173" t="s">
        <v>1</v>
      </c>
      <c r="L163" s="178"/>
      <c r="M163" s="179" t="s">
        <v>1</v>
      </c>
      <c r="N163" s="180" t="s">
        <v>43</v>
      </c>
      <c r="P163" s="144">
        <f>O163*H163</f>
        <v>0</v>
      </c>
      <c r="Q163" s="144">
        <v>0.0072</v>
      </c>
      <c r="R163" s="144">
        <f>Q163*H163</f>
        <v>0.016632</v>
      </c>
      <c r="S163" s="144">
        <v>0</v>
      </c>
      <c r="T163" s="145">
        <f>S163*H163</f>
        <v>0</v>
      </c>
      <c r="AR163" s="146" t="s">
        <v>186</v>
      </c>
      <c r="AT163" s="146" t="s">
        <v>317</v>
      </c>
      <c r="AU163" s="146" t="s">
        <v>167</v>
      </c>
      <c r="AY163" s="16" t="s">
        <v>151</v>
      </c>
      <c r="BE163" s="147">
        <f>IF(N163="základní",J163,0)</f>
        <v>0</v>
      </c>
      <c r="BF163" s="147">
        <f>IF(N163="snížená",J163,0)</f>
        <v>0</v>
      </c>
      <c r="BG163" s="147">
        <f>IF(N163="zákl. přenesená",J163,0)</f>
        <v>0</v>
      </c>
      <c r="BH163" s="147">
        <f>IF(N163="sníž. přenesená",J163,0)</f>
        <v>0</v>
      </c>
      <c r="BI163" s="147">
        <f>IF(N163="nulová",J163,0)</f>
        <v>0</v>
      </c>
      <c r="BJ163" s="16" t="s">
        <v>85</v>
      </c>
      <c r="BK163" s="147">
        <f>ROUND(I163*H163,2)</f>
        <v>0</v>
      </c>
      <c r="BL163" s="16" t="s">
        <v>159</v>
      </c>
      <c r="BM163" s="146" t="s">
        <v>348</v>
      </c>
    </row>
    <row r="164" spans="2:51" s="12" customFormat="1" ht="10.2">
      <c r="B164" s="148"/>
      <c r="D164" s="149" t="s">
        <v>161</v>
      </c>
      <c r="E164" s="150" t="s">
        <v>1</v>
      </c>
      <c r="F164" s="151" t="s">
        <v>349</v>
      </c>
      <c r="H164" s="152">
        <v>2.31</v>
      </c>
      <c r="I164" s="153"/>
      <c r="L164" s="148"/>
      <c r="M164" s="154"/>
      <c r="T164" s="155"/>
      <c r="AT164" s="150" t="s">
        <v>161</v>
      </c>
      <c r="AU164" s="150" t="s">
        <v>167</v>
      </c>
      <c r="AV164" s="12" t="s">
        <v>87</v>
      </c>
      <c r="AW164" s="12" t="s">
        <v>34</v>
      </c>
      <c r="AX164" s="12" t="s">
        <v>85</v>
      </c>
      <c r="AY164" s="150" t="s">
        <v>151</v>
      </c>
    </row>
    <row r="165" spans="2:65" s="1" customFormat="1" ht="19.8" customHeight="1">
      <c r="B165" s="31"/>
      <c r="C165" s="171" t="s">
        <v>152</v>
      </c>
      <c r="D165" s="171" t="s">
        <v>317</v>
      </c>
      <c r="E165" s="172" t="s">
        <v>350</v>
      </c>
      <c r="F165" s="173" t="s">
        <v>351</v>
      </c>
      <c r="G165" s="174" t="s">
        <v>204</v>
      </c>
      <c r="H165" s="175">
        <v>0.132</v>
      </c>
      <c r="I165" s="176"/>
      <c r="J165" s="177">
        <f>ROUND(I165*H165,2)</f>
        <v>0</v>
      </c>
      <c r="K165" s="173" t="s">
        <v>158</v>
      </c>
      <c r="L165" s="178"/>
      <c r="M165" s="179" t="s">
        <v>1</v>
      </c>
      <c r="N165" s="180" t="s">
        <v>43</v>
      </c>
      <c r="P165" s="144">
        <f>O165*H165</f>
        <v>0</v>
      </c>
      <c r="Q165" s="144">
        <v>1</v>
      </c>
      <c r="R165" s="144">
        <f>Q165*H165</f>
        <v>0.132</v>
      </c>
      <c r="S165" s="144">
        <v>0</v>
      </c>
      <c r="T165" s="145">
        <f>S165*H165</f>
        <v>0</v>
      </c>
      <c r="AR165" s="146" t="s">
        <v>186</v>
      </c>
      <c r="AT165" s="146" t="s">
        <v>317</v>
      </c>
      <c r="AU165" s="146" t="s">
        <v>167</v>
      </c>
      <c r="AY165" s="16" t="s">
        <v>151</v>
      </c>
      <c r="BE165" s="147">
        <f>IF(N165="základní",J165,0)</f>
        <v>0</v>
      </c>
      <c r="BF165" s="147">
        <f>IF(N165="snížená",J165,0)</f>
        <v>0</v>
      </c>
      <c r="BG165" s="147">
        <f>IF(N165="zákl. přenesená",J165,0)</f>
        <v>0</v>
      </c>
      <c r="BH165" s="147">
        <f>IF(N165="sníž. přenesená",J165,0)</f>
        <v>0</v>
      </c>
      <c r="BI165" s="147">
        <f>IF(N165="nulová",J165,0)</f>
        <v>0</v>
      </c>
      <c r="BJ165" s="16" t="s">
        <v>85</v>
      </c>
      <c r="BK165" s="147">
        <f>ROUND(I165*H165,2)</f>
        <v>0</v>
      </c>
      <c r="BL165" s="16" t="s">
        <v>159</v>
      </c>
      <c r="BM165" s="146" t="s">
        <v>352</v>
      </c>
    </row>
    <row r="166" spans="2:47" s="1" customFormat="1" ht="19.2">
      <c r="B166" s="31"/>
      <c r="D166" s="149" t="s">
        <v>225</v>
      </c>
      <c r="F166" s="156" t="s">
        <v>353</v>
      </c>
      <c r="I166" s="157"/>
      <c r="L166" s="31"/>
      <c r="M166" s="158"/>
      <c r="T166" s="55"/>
      <c r="AT166" s="16" t="s">
        <v>225</v>
      </c>
      <c r="AU166" s="16" t="s">
        <v>167</v>
      </c>
    </row>
    <row r="167" spans="2:51" s="12" customFormat="1" ht="10.2">
      <c r="B167" s="148"/>
      <c r="D167" s="149" t="s">
        <v>161</v>
      </c>
      <c r="E167" s="150" t="s">
        <v>1</v>
      </c>
      <c r="F167" s="151" t="s">
        <v>354</v>
      </c>
      <c r="H167" s="152">
        <v>0.132</v>
      </c>
      <c r="I167" s="153"/>
      <c r="L167" s="148"/>
      <c r="M167" s="154"/>
      <c r="T167" s="155"/>
      <c r="AT167" s="150" t="s">
        <v>161</v>
      </c>
      <c r="AU167" s="150" t="s">
        <v>167</v>
      </c>
      <c r="AV167" s="12" t="s">
        <v>87</v>
      </c>
      <c r="AW167" s="12" t="s">
        <v>34</v>
      </c>
      <c r="AX167" s="12" t="s">
        <v>85</v>
      </c>
      <c r="AY167" s="150" t="s">
        <v>151</v>
      </c>
    </row>
    <row r="168" spans="2:65" s="1" customFormat="1" ht="19.8" customHeight="1">
      <c r="B168" s="31"/>
      <c r="C168" s="171" t="s">
        <v>193</v>
      </c>
      <c r="D168" s="171" t="s">
        <v>317</v>
      </c>
      <c r="E168" s="172" t="s">
        <v>355</v>
      </c>
      <c r="F168" s="173" t="s">
        <v>356</v>
      </c>
      <c r="G168" s="174" t="s">
        <v>204</v>
      </c>
      <c r="H168" s="175">
        <v>0.097</v>
      </c>
      <c r="I168" s="176"/>
      <c r="J168" s="177">
        <f>ROUND(I168*H168,2)</f>
        <v>0</v>
      </c>
      <c r="K168" s="173" t="s">
        <v>158</v>
      </c>
      <c r="L168" s="178"/>
      <c r="M168" s="179" t="s">
        <v>1</v>
      </c>
      <c r="N168" s="180" t="s">
        <v>43</v>
      </c>
      <c r="P168" s="144">
        <f>O168*H168</f>
        <v>0</v>
      </c>
      <c r="Q168" s="144">
        <v>1</v>
      </c>
      <c r="R168" s="144">
        <f>Q168*H168</f>
        <v>0.097</v>
      </c>
      <c r="S168" s="144">
        <v>0</v>
      </c>
      <c r="T168" s="145">
        <f>S168*H168</f>
        <v>0</v>
      </c>
      <c r="AR168" s="146" t="s">
        <v>186</v>
      </c>
      <c r="AT168" s="146" t="s">
        <v>317</v>
      </c>
      <c r="AU168" s="146" t="s">
        <v>167</v>
      </c>
      <c r="AY168" s="16" t="s">
        <v>151</v>
      </c>
      <c r="BE168" s="147">
        <f>IF(N168="základní",J168,0)</f>
        <v>0</v>
      </c>
      <c r="BF168" s="147">
        <f>IF(N168="snížená",J168,0)</f>
        <v>0</v>
      </c>
      <c r="BG168" s="147">
        <f>IF(N168="zákl. přenesená",J168,0)</f>
        <v>0</v>
      </c>
      <c r="BH168" s="147">
        <f>IF(N168="sníž. přenesená",J168,0)</f>
        <v>0</v>
      </c>
      <c r="BI168" s="147">
        <f>IF(N168="nulová",J168,0)</f>
        <v>0</v>
      </c>
      <c r="BJ168" s="16" t="s">
        <v>85</v>
      </c>
      <c r="BK168" s="147">
        <f>ROUND(I168*H168,2)</f>
        <v>0</v>
      </c>
      <c r="BL168" s="16" t="s">
        <v>159</v>
      </c>
      <c r="BM168" s="146" t="s">
        <v>357</v>
      </c>
    </row>
    <row r="169" spans="2:47" s="1" customFormat="1" ht="19.2">
      <c r="B169" s="31"/>
      <c r="D169" s="149" t="s">
        <v>225</v>
      </c>
      <c r="F169" s="156" t="s">
        <v>358</v>
      </c>
      <c r="I169" s="157"/>
      <c r="L169" s="31"/>
      <c r="M169" s="158"/>
      <c r="T169" s="55"/>
      <c r="AT169" s="16" t="s">
        <v>225</v>
      </c>
      <c r="AU169" s="16" t="s">
        <v>167</v>
      </c>
    </row>
    <row r="170" spans="2:51" s="12" customFormat="1" ht="10.2">
      <c r="B170" s="148"/>
      <c r="D170" s="149" t="s">
        <v>161</v>
      </c>
      <c r="E170" s="150" t="s">
        <v>1</v>
      </c>
      <c r="F170" s="151" t="s">
        <v>359</v>
      </c>
      <c r="H170" s="152">
        <v>0.097</v>
      </c>
      <c r="I170" s="153"/>
      <c r="L170" s="148"/>
      <c r="M170" s="154"/>
      <c r="T170" s="155"/>
      <c r="AT170" s="150" t="s">
        <v>161</v>
      </c>
      <c r="AU170" s="150" t="s">
        <v>167</v>
      </c>
      <c r="AV170" s="12" t="s">
        <v>87</v>
      </c>
      <c r="AW170" s="12" t="s">
        <v>34</v>
      </c>
      <c r="AX170" s="12" t="s">
        <v>85</v>
      </c>
      <c r="AY170" s="150" t="s">
        <v>151</v>
      </c>
    </row>
    <row r="171" spans="2:65" s="1" customFormat="1" ht="19.8" customHeight="1">
      <c r="B171" s="31"/>
      <c r="C171" s="171" t="s">
        <v>201</v>
      </c>
      <c r="D171" s="171" t="s">
        <v>317</v>
      </c>
      <c r="E171" s="172" t="s">
        <v>360</v>
      </c>
      <c r="F171" s="173" t="s">
        <v>361</v>
      </c>
      <c r="G171" s="174" t="s">
        <v>204</v>
      </c>
      <c r="H171" s="175">
        <v>0.01</v>
      </c>
      <c r="I171" s="176"/>
      <c r="J171" s="177">
        <f>ROUND(I171*H171,2)</f>
        <v>0</v>
      </c>
      <c r="K171" s="173" t="s">
        <v>158</v>
      </c>
      <c r="L171" s="178"/>
      <c r="M171" s="179" t="s">
        <v>1</v>
      </c>
      <c r="N171" s="180" t="s">
        <v>43</v>
      </c>
      <c r="P171" s="144">
        <f>O171*H171</f>
        <v>0</v>
      </c>
      <c r="Q171" s="144">
        <v>1</v>
      </c>
      <c r="R171" s="144">
        <f>Q171*H171</f>
        <v>0.01</v>
      </c>
      <c r="S171" s="144">
        <v>0</v>
      </c>
      <c r="T171" s="145">
        <f>S171*H171</f>
        <v>0</v>
      </c>
      <c r="AR171" s="146" t="s">
        <v>186</v>
      </c>
      <c r="AT171" s="146" t="s">
        <v>317</v>
      </c>
      <c r="AU171" s="146" t="s">
        <v>167</v>
      </c>
      <c r="AY171" s="16" t="s">
        <v>151</v>
      </c>
      <c r="BE171" s="147">
        <f>IF(N171="základní",J171,0)</f>
        <v>0</v>
      </c>
      <c r="BF171" s="147">
        <f>IF(N171="snížená",J171,0)</f>
        <v>0</v>
      </c>
      <c r="BG171" s="147">
        <f>IF(N171="zákl. přenesená",J171,0)</f>
        <v>0</v>
      </c>
      <c r="BH171" s="147">
        <f>IF(N171="sníž. přenesená",J171,0)</f>
        <v>0</v>
      </c>
      <c r="BI171" s="147">
        <f>IF(N171="nulová",J171,0)</f>
        <v>0</v>
      </c>
      <c r="BJ171" s="16" t="s">
        <v>85</v>
      </c>
      <c r="BK171" s="147">
        <f>ROUND(I171*H171,2)</f>
        <v>0</v>
      </c>
      <c r="BL171" s="16" t="s">
        <v>159</v>
      </c>
      <c r="BM171" s="146" t="s">
        <v>362</v>
      </c>
    </row>
    <row r="172" spans="2:47" s="1" customFormat="1" ht="19.2">
      <c r="B172" s="31"/>
      <c r="D172" s="149" t="s">
        <v>225</v>
      </c>
      <c r="F172" s="156" t="s">
        <v>363</v>
      </c>
      <c r="I172" s="157"/>
      <c r="L172" s="31"/>
      <c r="M172" s="158"/>
      <c r="T172" s="55"/>
      <c r="AT172" s="16" t="s">
        <v>225</v>
      </c>
      <c r="AU172" s="16" t="s">
        <v>167</v>
      </c>
    </row>
    <row r="173" spans="2:51" s="12" customFormat="1" ht="10.2">
      <c r="B173" s="148"/>
      <c r="D173" s="149" t="s">
        <v>161</v>
      </c>
      <c r="E173" s="150" t="s">
        <v>1</v>
      </c>
      <c r="F173" s="151" t="s">
        <v>364</v>
      </c>
      <c r="H173" s="152">
        <v>0.01</v>
      </c>
      <c r="I173" s="153"/>
      <c r="L173" s="148"/>
      <c r="M173" s="154"/>
      <c r="T173" s="155"/>
      <c r="AT173" s="150" t="s">
        <v>161</v>
      </c>
      <c r="AU173" s="150" t="s">
        <v>167</v>
      </c>
      <c r="AV173" s="12" t="s">
        <v>87</v>
      </c>
      <c r="AW173" s="12" t="s">
        <v>34</v>
      </c>
      <c r="AX173" s="12" t="s">
        <v>85</v>
      </c>
      <c r="AY173" s="150" t="s">
        <v>151</v>
      </c>
    </row>
    <row r="174" spans="2:65" s="1" customFormat="1" ht="14.4" customHeight="1">
      <c r="B174" s="31"/>
      <c r="C174" s="171" t="s">
        <v>207</v>
      </c>
      <c r="D174" s="171" t="s">
        <v>317</v>
      </c>
      <c r="E174" s="172" t="s">
        <v>365</v>
      </c>
      <c r="F174" s="173" t="s">
        <v>366</v>
      </c>
      <c r="G174" s="174" t="s">
        <v>204</v>
      </c>
      <c r="H174" s="175">
        <v>0.369</v>
      </c>
      <c r="I174" s="176"/>
      <c r="J174" s="177">
        <f>ROUND(I174*H174,2)</f>
        <v>0</v>
      </c>
      <c r="K174" s="173" t="s">
        <v>1</v>
      </c>
      <c r="L174" s="178"/>
      <c r="M174" s="179" t="s">
        <v>1</v>
      </c>
      <c r="N174" s="180" t="s">
        <v>43</v>
      </c>
      <c r="P174" s="144">
        <f>O174*H174</f>
        <v>0</v>
      </c>
      <c r="Q174" s="144">
        <v>1</v>
      </c>
      <c r="R174" s="144">
        <f>Q174*H174</f>
        <v>0.369</v>
      </c>
      <c r="S174" s="144">
        <v>0</v>
      </c>
      <c r="T174" s="145">
        <f>S174*H174</f>
        <v>0</v>
      </c>
      <c r="AR174" s="146" t="s">
        <v>186</v>
      </c>
      <c r="AT174" s="146" t="s">
        <v>317</v>
      </c>
      <c r="AU174" s="146" t="s">
        <v>167</v>
      </c>
      <c r="AY174" s="16" t="s">
        <v>151</v>
      </c>
      <c r="BE174" s="147">
        <f>IF(N174="základní",J174,0)</f>
        <v>0</v>
      </c>
      <c r="BF174" s="147">
        <f>IF(N174="snížená",J174,0)</f>
        <v>0</v>
      </c>
      <c r="BG174" s="147">
        <f>IF(N174="zákl. přenesená",J174,0)</f>
        <v>0</v>
      </c>
      <c r="BH174" s="147">
        <f>IF(N174="sníž. přenesená",J174,0)</f>
        <v>0</v>
      </c>
      <c r="BI174" s="147">
        <f>IF(N174="nulová",J174,0)</f>
        <v>0</v>
      </c>
      <c r="BJ174" s="16" t="s">
        <v>85</v>
      </c>
      <c r="BK174" s="147">
        <f>ROUND(I174*H174,2)</f>
        <v>0</v>
      </c>
      <c r="BL174" s="16" t="s">
        <v>159</v>
      </c>
      <c r="BM174" s="146" t="s">
        <v>367</v>
      </c>
    </row>
    <row r="175" spans="2:47" s="1" customFormat="1" ht="19.2">
      <c r="B175" s="31"/>
      <c r="D175" s="149" t="s">
        <v>225</v>
      </c>
      <c r="F175" s="156" t="s">
        <v>368</v>
      </c>
      <c r="I175" s="157"/>
      <c r="L175" s="31"/>
      <c r="M175" s="158"/>
      <c r="T175" s="55"/>
      <c r="AT175" s="16" t="s">
        <v>225</v>
      </c>
      <c r="AU175" s="16" t="s">
        <v>167</v>
      </c>
    </row>
    <row r="176" spans="2:51" s="12" customFormat="1" ht="10.2">
      <c r="B176" s="148"/>
      <c r="D176" s="149" t="s">
        <v>161</v>
      </c>
      <c r="E176" s="150" t="s">
        <v>1</v>
      </c>
      <c r="F176" s="151" t="s">
        <v>369</v>
      </c>
      <c r="H176" s="152">
        <v>0.369</v>
      </c>
      <c r="I176" s="153"/>
      <c r="L176" s="148"/>
      <c r="M176" s="154"/>
      <c r="T176" s="155"/>
      <c r="AT176" s="150" t="s">
        <v>161</v>
      </c>
      <c r="AU176" s="150" t="s">
        <v>167</v>
      </c>
      <c r="AV176" s="12" t="s">
        <v>87</v>
      </c>
      <c r="AW176" s="12" t="s">
        <v>34</v>
      </c>
      <c r="AX176" s="12" t="s">
        <v>85</v>
      </c>
      <c r="AY176" s="150" t="s">
        <v>151</v>
      </c>
    </row>
    <row r="177" spans="2:65" s="1" customFormat="1" ht="19.8" customHeight="1">
      <c r="B177" s="31"/>
      <c r="C177" s="135" t="s">
        <v>211</v>
      </c>
      <c r="D177" s="135" t="s">
        <v>154</v>
      </c>
      <c r="E177" s="136" t="s">
        <v>370</v>
      </c>
      <c r="F177" s="137" t="s">
        <v>371</v>
      </c>
      <c r="G177" s="138" t="s">
        <v>165</v>
      </c>
      <c r="H177" s="139">
        <v>1</v>
      </c>
      <c r="I177" s="140"/>
      <c r="J177" s="141">
        <f>ROUND(I177*H177,2)</f>
        <v>0</v>
      </c>
      <c r="K177" s="137" t="s">
        <v>1</v>
      </c>
      <c r="L177" s="31"/>
      <c r="M177" s="142" t="s">
        <v>1</v>
      </c>
      <c r="N177" s="143" t="s">
        <v>43</v>
      </c>
      <c r="P177" s="144">
        <f>O177*H177</f>
        <v>0</v>
      </c>
      <c r="Q177" s="144">
        <v>0</v>
      </c>
      <c r="R177" s="144">
        <f>Q177*H177</f>
        <v>0</v>
      </c>
      <c r="S177" s="144">
        <v>0</v>
      </c>
      <c r="T177" s="145">
        <f>S177*H177</f>
        <v>0</v>
      </c>
      <c r="AR177" s="146" t="s">
        <v>159</v>
      </c>
      <c r="AT177" s="146" t="s">
        <v>154</v>
      </c>
      <c r="AU177" s="146" t="s">
        <v>167</v>
      </c>
      <c r="AY177" s="16" t="s">
        <v>151</v>
      </c>
      <c r="BE177" s="147">
        <f>IF(N177="základní",J177,0)</f>
        <v>0</v>
      </c>
      <c r="BF177" s="147">
        <f>IF(N177="snížená",J177,0)</f>
        <v>0</v>
      </c>
      <c r="BG177" s="147">
        <f>IF(N177="zákl. přenesená",J177,0)</f>
        <v>0</v>
      </c>
      <c r="BH177" s="147">
        <f>IF(N177="sníž. přenesená",J177,0)</f>
        <v>0</v>
      </c>
      <c r="BI177" s="147">
        <f>IF(N177="nulová",J177,0)</f>
        <v>0</v>
      </c>
      <c r="BJ177" s="16" t="s">
        <v>85</v>
      </c>
      <c r="BK177" s="147">
        <f>ROUND(I177*H177,2)</f>
        <v>0</v>
      </c>
      <c r="BL177" s="16" t="s">
        <v>159</v>
      </c>
      <c r="BM177" s="146" t="s">
        <v>372</v>
      </c>
    </row>
    <row r="178" spans="2:65" s="1" customFormat="1" ht="22.2" customHeight="1">
      <c r="B178" s="31"/>
      <c r="C178" s="135" t="s">
        <v>220</v>
      </c>
      <c r="D178" s="135" t="s">
        <v>154</v>
      </c>
      <c r="E178" s="136" t="s">
        <v>373</v>
      </c>
      <c r="F178" s="137" t="s">
        <v>374</v>
      </c>
      <c r="G178" s="138" t="s">
        <v>214</v>
      </c>
      <c r="H178" s="139">
        <v>64</v>
      </c>
      <c r="I178" s="140"/>
      <c r="J178" s="141">
        <f>ROUND(I178*H178,2)</f>
        <v>0</v>
      </c>
      <c r="K178" s="137" t="s">
        <v>158</v>
      </c>
      <c r="L178" s="31"/>
      <c r="M178" s="142" t="s">
        <v>1</v>
      </c>
      <c r="N178" s="143" t="s">
        <v>43</v>
      </c>
      <c r="P178" s="144">
        <f>O178*H178</f>
        <v>0</v>
      </c>
      <c r="Q178" s="144">
        <v>1.42788E-05</v>
      </c>
      <c r="R178" s="144">
        <f>Q178*H178</f>
        <v>0.0009138432</v>
      </c>
      <c r="S178" s="144">
        <v>0</v>
      </c>
      <c r="T178" s="145">
        <f>S178*H178</f>
        <v>0</v>
      </c>
      <c r="AR178" s="146" t="s">
        <v>159</v>
      </c>
      <c r="AT178" s="146" t="s">
        <v>154</v>
      </c>
      <c r="AU178" s="146" t="s">
        <v>167</v>
      </c>
      <c r="AY178" s="16" t="s">
        <v>151</v>
      </c>
      <c r="BE178" s="147">
        <f>IF(N178="základní",J178,0)</f>
        <v>0</v>
      </c>
      <c r="BF178" s="147">
        <f>IF(N178="snížená",J178,0)</f>
        <v>0</v>
      </c>
      <c r="BG178" s="147">
        <f>IF(N178="zákl. přenesená",J178,0)</f>
        <v>0</v>
      </c>
      <c r="BH178" s="147">
        <f>IF(N178="sníž. přenesená",J178,0)</f>
        <v>0</v>
      </c>
      <c r="BI178" s="147">
        <f>IF(N178="nulová",J178,0)</f>
        <v>0</v>
      </c>
      <c r="BJ178" s="16" t="s">
        <v>85</v>
      </c>
      <c r="BK178" s="147">
        <f>ROUND(I178*H178,2)</f>
        <v>0</v>
      </c>
      <c r="BL178" s="16" t="s">
        <v>159</v>
      </c>
      <c r="BM178" s="146" t="s">
        <v>375</v>
      </c>
    </row>
    <row r="179" spans="2:51" s="12" customFormat="1" ht="10.2">
      <c r="B179" s="148"/>
      <c r="D179" s="149" t="s">
        <v>161</v>
      </c>
      <c r="E179" s="150" t="s">
        <v>1</v>
      </c>
      <c r="F179" s="151" t="s">
        <v>376</v>
      </c>
      <c r="H179" s="152">
        <v>64</v>
      </c>
      <c r="I179" s="153"/>
      <c r="L179" s="148"/>
      <c r="M179" s="154"/>
      <c r="T179" s="155"/>
      <c r="AT179" s="150" t="s">
        <v>161</v>
      </c>
      <c r="AU179" s="150" t="s">
        <v>167</v>
      </c>
      <c r="AV179" s="12" t="s">
        <v>87</v>
      </c>
      <c r="AW179" s="12" t="s">
        <v>34</v>
      </c>
      <c r="AX179" s="12" t="s">
        <v>85</v>
      </c>
      <c r="AY179" s="150" t="s">
        <v>151</v>
      </c>
    </row>
    <row r="180" spans="2:65" s="1" customFormat="1" ht="19.8" customHeight="1">
      <c r="B180" s="31"/>
      <c r="C180" s="135" t="s">
        <v>8</v>
      </c>
      <c r="D180" s="135" t="s">
        <v>154</v>
      </c>
      <c r="E180" s="136" t="s">
        <v>377</v>
      </c>
      <c r="F180" s="137" t="s">
        <v>378</v>
      </c>
      <c r="G180" s="138" t="s">
        <v>214</v>
      </c>
      <c r="H180" s="139">
        <v>64</v>
      </c>
      <c r="I180" s="140"/>
      <c r="J180" s="141">
        <f>ROUND(I180*H180,2)</f>
        <v>0</v>
      </c>
      <c r="K180" s="137" t="s">
        <v>158</v>
      </c>
      <c r="L180" s="31"/>
      <c r="M180" s="142" t="s">
        <v>1</v>
      </c>
      <c r="N180" s="143" t="s">
        <v>43</v>
      </c>
      <c r="P180" s="144">
        <f>O180*H180</f>
        <v>0</v>
      </c>
      <c r="Q180" s="144">
        <v>0.00013</v>
      </c>
      <c r="R180" s="144">
        <f>Q180*H180</f>
        <v>0.00832</v>
      </c>
      <c r="S180" s="144">
        <v>0</v>
      </c>
      <c r="T180" s="145">
        <f>S180*H180</f>
        <v>0</v>
      </c>
      <c r="AR180" s="146" t="s">
        <v>159</v>
      </c>
      <c r="AT180" s="146" t="s">
        <v>154</v>
      </c>
      <c r="AU180" s="146" t="s">
        <v>167</v>
      </c>
      <c r="AY180" s="16" t="s">
        <v>151</v>
      </c>
      <c r="BE180" s="147">
        <f>IF(N180="základní",J180,0)</f>
        <v>0</v>
      </c>
      <c r="BF180" s="147">
        <f>IF(N180="snížená",J180,0)</f>
        <v>0</v>
      </c>
      <c r="BG180" s="147">
        <f>IF(N180="zákl. přenesená",J180,0)</f>
        <v>0</v>
      </c>
      <c r="BH180" s="147">
        <f>IF(N180="sníž. přenesená",J180,0)</f>
        <v>0</v>
      </c>
      <c r="BI180" s="147">
        <f>IF(N180="nulová",J180,0)</f>
        <v>0</v>
      </c>
      <c r="BJ180" s="16" t="s">
        <v>85</v>
      </c>
      <c r="BK180" s="147">
        <f>ROUND(I180*H180,2)</f>
        <v>0</v>
      </c>
      <c r="BL180" s="16" t="s">
        <v>159</v>
      </c>
      <c r="BM180" s="146" t="s">
        <v>379</v>
      </c>
    </row>
    <row r="181" spans="2:65" s="1" customFormat="1" ht="22.2" customHeight="1">
      <c r="B181" s="31"/>
      <c r="C181" s="171" t="s">
        <v>223</v>
      </c>
      <c r="D181" s="171" t="s">
        <v>317</v>
      </c>
      <c r="E181" s="172" t="s">
        <v>380</v>
      </c>
      <c r="F181" s="173" t="s">
        <v>381</v>
      </c>
      <c r="G181" s="174" t="s">
        <v>382</v>
      </c>
      <c r="H181" s="175">
        <v>0.704</v>
      </c>
      <c r="I181" s="176"/>
      <c r="J181" s="177">
        <f>ROUND(I181*H181,2)</f>
        <v>0</v>
      </c>
      <c r="K181" s="173" t="s">
        <v>158</v>
      </c>
      <c r="L181" s="178"/>
      <c r="M181" s="179" t="s">
        <v>1</v>
      </c>
      <c r="N181" s="180" t="s">
        <v>43</v>
      </c>
      <c r="P181" s="144">
        <f>O181*H181</f>
        <v>0</v>
      </c>
      <c r="Q181" s="144">
        <v>0.00063</v>
      </c>
      <c r="R181" s="144">
        <f>Q181*H181</f>
        <v>0.00044352</v>
      </c>
      <c r="S181" s="144">
        <v>0</v>
      </c>
      <c r="T181" s="145">
        <f>S181*H181</f>
        <v>0</v>
      </c>
      <c r="AR181" s="146" t="s">
        <v>186</v>
      </c>
      <c r="AT181" s="146" t="s">
        <v>317</v>
      </c>
      <c r="AU181" s="146" t="s">
        <v>167</v>
      </c>
      <c r="AY181" s="16" t="s">
        <v>151</v>
      </c>
      <c r="BE181" s="147">
        <f>IF(N181="základní",J181,0)</f>
        <v>0</v>
      </c>
      <c r="BF181" s="147">
        <f>IF(N181="snížená",J181,0)</f>
        <v>0</v>
      </c>
      <c r="BG181" s="147">
        <f>IF(N181="zákl. přenesená",J181,0)</f>
        <v>0</v>
      </c>
      <c r="BH181" s="147">
        <f>IF(N181="sníž. přenesená",J181,0)</f>
        <v>0</v>
      </c>
      <c r="BI181" s="147">
        <f>IF(N181="nulová",J181,0)</f>
        <v>0</v>
      </c>
      <c r="BJ181" s="16" t="s">
        <v>85</v>
      </c>
      <c r="BK181" s="147">
        <f>ROUND(I181*H181,2)</f>
        <v>0</v>
      </c>
      <c r="BL181" s="16" t="s">
        <v>159</v>
      </c>
      <c r="BM181" s="146" t="s">
        <v>383</v>
      </c>
    </row>
    <row r="182" spans="2:51" s="12" customFormat="1" ht="10.2">
      <c r="B182" s="148"/>
      <c r="D182" s="149" t="s">
        <v>161</v>
      </c>
      <c r="F182" s="151" t="s">
        <v>384</v>
      </c>
      <c r="H182" s="152">
        <v>0.704</v>
      </c>
      <c r="I182" s="153"/>
      <c r="L182" s="148"/>
      <c r="M182" s="154"/>
      <c r="T182" s="155"/>
      <c r="AT182" s="150" t="s">
        <v>161</v>
      </c>
      <c r="AU182" s="150" t="s">
        <v>167</v>
      </c>
      <c r="AV182" s="12" t="s">
        <v>87</v>
      </c>
      <c r="AW182" s="12" t="s">
        <v>4</v>
      </c>
      <c r="AX182" s="12" t="s">
        <v>85</v>
      </c>
      <c r="AY182" s="150" t="s">
        <v>151</v>
      </c>
    </row>
    <row r="183" spans="2:65" s="1" customFormat="1" ht="22.2" customHeight="1">
      <c r="B183" s="31"/>
      <c r="C183" s="171" t="s">
        <v>235</v>
      </c>
      <c r="D183" s="171" t="s">
        <v>317</v>
      </c>
      <c r="E183" s="172" t="s">
        <v>385</v>
      </c>
      <c r="F183" s="173" t="s">
        <v>386</v>
      </c>
      <c r="G183" s="174" t="s">
        <v>382</v>
      </c>
      <c r="H183" s="175">
        <v>0.64</v>
      </c>
      <c r="I183" s="176"/>
      <c r="J183" s="177">
        <f>ROUND(I183*H183,2)</f>
        <v>0</v>
      </c>
      <c r="K183" s="173" t="s">
        <v>158</v>
      </c>
      <c r="L183" s="178"/>
      <c r="M183" s="179" t="s">
        <v>1</v>
      </c>
      <c r="N183" s="180" t="s">
        <v>43</v>
      </c>
      <c r="P183" s="144">
        <f>O183*H183</f>
        <v>0</v>
      </c>
      <c r="Q183" s="144">
        <v>0.00173</v>
      </c>
      <c r="R183" s="144">
        <f>Q183*H183</f>
        <v>0.0011072</v>
      </c>
      <c r="S183" s="144">
        <v>0</v>
      </c>
      <c r="T183" s="145">
        <f>S183*H183</f>
        <v>0</v>
      </c>
      <c r="AR183" s="146" t="s">
        <v>186</v>
      </c>
      <c r="AT183" s="146" t="s">
        <v>317</v>
      </c>
      <c r="AU183" s="146" t="s">
        <v>167</v>
      </c>
      <c r="AY183" s="16" t="s">
        <v>151</v>
      </c>
      <c r="BE183" s="147">
        <f>IF(N183="základní",J183,0)</f>
        <v>0</v>
      </c>
      <c r="BF183" s="147">
        <f>IF(N183="snížená",J183,0)</f>
        <v>0</v>
      </c>
      <c r="BG183" s="147">
        <f>IF(N183="zákl. přenesená",J183,0)</f>
        <v>0</v>
      </c>
      <c r="BH183" s="147">
        <f>IF(N183="sníž. přenesená",J183,0)</f>
        <v>0</v>
      </c>
      <c r="BI183" s="147">
        <f>IF(N183="nulová",J183,0)</f>
        <v>0</v>
      </c>
      <c r="BJ183" s="16" t="s">
        <v>85</v>
      </c>
      <c r="BK183" s="147">
        <f>ROUND(I183*H183,2)</f>
        <v>0</v>
      </c>
      <c r="BL183" s="16" t="s">
        <v>159</v>
      </c>
      <c r="BM183" s="146" t="s">
        <v>387</v>
      </c>
    </row>
    <row r="184" spans="2:65" s="1" customFormat="1" ht="22.2" customHeight="1">
      <c r="B184" s="31"/>
      <c r="C184" s="135" t="s">
        <v>240</v>
      </c>
      <c r="D184" s="135" t="s">
        <v>154</v>
      </c>
      <c r="E184" s="136" t="s">
        <v>388</v>
      </c>
      <c r="F184" s="137" t="s">
        <v>389</v>
      </c>
      <c r="G184" s="138" t="s">
        <v>157</v>
      </c>
      <c r="H184" s="139">
        <v>46.268</v>
      </c>
      <c r="I184" s="140"/>
      <c r="J184" s="141">
        <f>ROUND(I184*H184,2)</f>
        <v>0</v>
      </c>
      <c r="K184" s="137" t="s">
        <v>158</v>
      </c>
      <c r="L184" s="31"/>
      <c r="M184" s="142" t="s">
        <v>1</v>
      </c>
      <c r="N184" s="143" t="s">
        <v>43</v>
      </c>
      <c r="P184" s="144">
        <f>O184*H184</f>
        <v>0</v>
      </c>
      <c r="Q184" s="144">
        <v>0.043</v>
      </c>
      <c r="R184" s="144">
        <f>Q184*H184</f>
        <v>1.9895239999999998</v>
      </c>
      <c r="S184" s="144">
        <v>0.043</v>
      </c>
      <c r="T184" s="145">
        <f>S184*H184</f>
        <v>1.9895239999999998</v>
      </c>
      <c r="AR184" s="146" t="s">
        <v>159</v>
      </c>
      <c r="AT184" s="146" t="s">
        <v>154</v>
      </c>
      <c r="AU184" s="146" t="s">
        <v>167</v>
      </c>
      <c r="AY184" s="16" t="s">
        <v>151</v>
      </c>
      <c r="BE184" s="147">
        <f>IF(N184="základní",J184,0)</f>
        <v>0</v>
      </c>
      <c r="BF184" s="147">
        <f>IF(N184="snížená",J184,0)</f>
        <v>0</v>
      </c>
      <c r="BG184" s="147">
        <f>IF(N184="zákl. přenesená",J184,0)</f>
        <v>0</v>
      </c>
      <c r="BH184" s="147">
        <f>IF(N184="sníž. přenesená",J184,0)</f>
        <v>0</v>
      </c>
      <c r="BI184" s="147">
        <f>IF(N184="nulová",J184,0)</f>
        <v>0</v>
      </c>
      <c r="BJ184" s="16" t="s">
        <v>85</v>
      </c>
      <c r="BK184" s="147">
        <f>ROUND(I184*H184,2)</f>
        <v>0</v>
      </c>
      <c r="BL184" s="16" t="s">
        <v>159</v>
      </c>
      <c r="BM184" s="146" t="s">
        <v>390</v>
      </c>
    </row>
    <row r="185" spans="2:51" s="12" customFormat="1" ht="10.2">
      <c r="B185" s="148"/>
      <c r="D185" s="149" t="s">
        <v>161</v>
      </c>
      <c r="E185" s="150" t="s">
        <v>1</v>
      </c>
      <c r="F185" s="151" t="s">
        <v>391</v>
      </c>
      <c r="H185" s="152">
        <v>46.268</v>
      </c>
      <c r="I185" s="153"/>
      <c r="L185" s="148"/>
      <c r="M185" s="154"/>
      <c r="T185" s="155"/>
      <c r="AT185" s="150" t="s">
        <v>161</v>
      </c>
      <c r="AU185" s="150" t="s">
        <v>167</v>
      </c>
      <c r="AV185" s="12" t="s">
        <v>87</v>
      </c>
      <c r="AW185" s="12" t="s">
        <v>34</v>
      </c>
      <c r="AX185" s="12" t="s">
        <v>85</v>
      </c>
      <c r="AY185" s="150" t="s">
        <v>151</v>
      </c>
    </row>
    <row r="186" spans="2:65" s="1" customFormat="1" ht="22.2" customHeight="1">
      <c r="B186" s="31"/>
      <c r="C186" s="135" t="s">
        <v>244</v>
      </c>
      <c r="D186" s="135" t="s">
        <v>154</v>
      </c>
      <c r="E186" s="136" t="s">
        <v>392</v>
      </c>
      <c r="F186" s="137" t="s">
        <v>393</v>
      </c>
      <c r="G186" s="138" t="s">
        <v>157</v>
      </c>
      <c r="H186" s="139">
        <v>46.268</v>
      </c>
      <c r="I186" s="140"/>
      <c r="J186" s="141">
        <f>ROUND(I186*H186,2)</f>
        <v>0</v>
      </c>
      <c r="K186" s="137" t="s">
        <v>158</v>
      </c>
      <c r="L186" s="31"/>
      <c r="M186" s="142" t="s">
        <v>1</v>
      </c>
      <c r="N186" s="143" t="s">
        <v>43</v>
      </c>
      <c r="P186" s="144">
        <f>O186*H186</f>
        <v>0</v>
      </c>
      <c r="Q186" s="144">
        <v>0.00125616</v>
      </c>
      <c r="R186" s="144">
        <f>Q186*H186</f>
        <v>0.05812001088</v>
      </c>
      <c r="S186" s="144">
        <v>0</v>
      </c>
      <c r="T186" s="145">
        <f>S186*H186</f>
        <v>0</v>
      </c>
      <c r="AR186" s="146" t="s">
        <v>159</v>
      </c>
      <c r="AT186" s="146" t="s">
        <v>154</v>
      </c>
      <c r="AU186" s="146" t="s">
        <v>167</v>
      </c>
      <c r="AY186" s="16" t="s">
        <v>151</v>
      </c>
      <c r="BE186" s="147">
        <f>IF(N186="základní",J186,0)</f>
        <v>0</v>
      </c>
      <c r="BF186" s="147">
        <f>IF(N186="snížená",J186,0)</f>
        <v>0</v>
      </c>
      <c r="BG186" s="147">
        <f>IF(N186="zákl. přenesená",J186,0)</f>
        <v>0</v>
      </c>
      <c r="BH186" s="147">
        <f>IF(N186="sníž. přenesená",J186,0)</f>
        <v>0</v>
      </c>
      <c r="BI186" s="147">
        <f>IF(N186="nulová",J186,0)</f>
        <v>0</v>
      </c>
      <c r="BJ186" s="16" t="s">
        <v>85</v>
      </c>
      <c r="BK186" s="147">
        <f>ROUND(I186*H186,2)</f>
        <v>0</v>
      </c>
      <c r="BL186" s="16" t="s">
        <v>159</v>
      </c>
      <c r="BM186" s="146" t="s">
        <v>394</v>
      </c>
    </row>
    <row r="187" spans="2:65" s="1" customFormat="1" ht="14.4" customHeight="1">
      <c r="B187" s="31"/>
      <c r="C187" s="171" t="s">
        <v>250</v>
      </c>
      <c r="D187" s="171" t="s">
        <v>317</v>
      </c>
      <c r="E187" s="172" t="s">
        <v>395</v>
      </c>
      <c r="F187" s="173" t="s">
        <v>396</v>
      </c>
      <c r="G187" s="174" t="s">
        <v>303</v>
      </c>
      <c r="H187" s="175">
        <v>85.596</v>
      </c>
      <c r="I187" s="176"/>
      <c r="J187" s="177">
        <f>ROUND(I187*H187,2)</f>
        <v>0</v>
      </c>
      <c r="K187" s="173" t="s">
        <v>158</v>
      </c>
      <c r="L187" s="178"/>
      <c r="M187" s="179" t="s">
        <v>1</v>
      </c>
      <c r="N187" s="180" t="s">
        <v>43</v>
      </c>
      <c r="P187" s="144">
        <f>O187*H187</f>
        <v>0</v>
      </c>
      <c r="Q187" s="144">
        <v>0.001</v>
      </c>
      <c r="R187" s="144">
        <f>Q187*H187</f>
        <v>0.085596</v>
      </c>
      <c r="S187" s="144">
        <v>0</v>
      </c>
      <c r="T187" s="145">
        <f>S187*H187</f>
        <v>0</v>
      </c>
      <c r="AR187" s="146" t="s">
        <v>186</v>
      </c>
      <c r="AT187" s="146" t="s">
        <v>317</v>
      </c>
      <c r="AU187" s="146" t="s">
        <v>167</v>
      </c>
      <c r="AY187" s="16" t="s">
        <v>151</v>
      </c>
      <c r="BE187" s="147">
        <f>IF(N187="základní",J187,0)</f>
        <v>0</v>
      </c>
      <c r="BF187" s="147">
        <f>IF(N187="snížená",J187,0)</f>
        <v>0</v>
      </c>
      <c r="BG187" s="147">
        <f>IF(N187="zákl. přenesená",J187,0)</f>
        <v>0</v>
      </c>
      <c r="BH187" s="147">
        <f>IF(N187="sníž. přenesená",J187,0)</f>
        <v>0</v>
      </c>
      <c r="BI187" s="147">
        <f>IF(N187="nulová",J187,0)</f>
        <v>0</v>
      </c>
      <c r="BJ187" s="16" t="s">
        <v>85</v>
      </c>
      <c r="BK187" s="147">
        <f>ROUND(I187*H187,2)</f>
        <v>0</v>
      </c>
      <c r="BL187" s="16" t="s">
        <v>159</v>
      </c>
      <c r="BM187" s="146" t="s">
        <v>397</v>
      </c>
    </row>
    <row r="188" spans="2:51" s="12" customFormat="1" ht="10.2">
      <c r="B188" s="148"/>
      <c r="D188" s="149" t="s">
        <v>161</v>
      </c>
      <c r="F188" s="151" t="s">
        <v>398</v>
      </c>
      <c r="H188" s="152">
        <v>85.596</v>
      </c>
      <c r="I188" s="153"/>
      <c r="L188" s="148"/>
      <c r="M188" s="154"/>
      <c r="T188" s="155"/>
      <c r="AT188" s="150" t="s">
        <v>161</v>
      </c>
      <c r="AU188" s="150" t="s">
        <v>167</v>
      </c>
      <c r="AV188" s="12" t="s">
        <v>87</v>
      </c>
      <c r="AW188" s="12" t="s">
        <v>4</v>
      </c>
      <c r="AX188" s="12" t="s">
        <v>85</v>
      </c>
      <c r="AY188" s="150" t="s">
        <v>151</v>
      </c>
    </row>
    <row r="189" spans="2:65" s="1" customFormat="1" ht="14.4" customHeight="1">
      <c r="B189" s="31"/>
      <c r="C189" s="135" t="s">
        <v>7</v>
      </c>
      <c r="D189" s="135" t="s">
        <v>154</v>
      </c>
      <c r="E189" s="136" t="s">
        <v>399</v>
      </c>
      <c r="F189" s="137" t="s">
        <v>400</v>
      </c>
      <c r="G189" s="138" t="s">
        <v>401</v>
      </c>
      <c r="H189" s="139">
        <v>50</v>
      </c>
      <c r="I189" s="140"/>
      <c r="J189" s="141">
        <f>ROUND(I189*H189,2)</f>
        <v>0</v>
      </c>
      <c r="K189" s="137" t="s">
        <v>158</v>
      </c>
      <c r="L189" s="31"/>
      <c r="M189" s="142" t="s">
        <v>1</v>
      </c>
      <c r="N189" s="143" t="s">
        <v>43</v>
      </c>
      <c r="P189" s="144">
        <f>O189*H189</f>
        <v>0</v>
      </c>
      <c r="Q189" s="144">
        <v>0</v>
      </c>
      <c r="R189" s="144">
        <f>Q189*H189</f>
        <v>0</v>
      </c>
      <c r="S189" s="144">
        <v>0</v>
      </c>
      <c r="T189" s="145">
        <f>S189*H189</f>
        <v>0</v>
      </c>
      <c r="AR189" s="146" t="s">
        <v>159</v>
      </c>
      <c r="AT189" s="146" t="s">
        <v>154</v>
      </c>
      <c r="AU189" s="146" t="s">
        <v>167</v>
      </c>
      <c r="AY189" s="16" t="s">
        <v>151</v>
      </c>
      <c r="BE189" s="147">
        <f>IF(N189="základní",J189,0)</f>
        <v>0</v>
      </c>
      <c r="BF189" s="147">
        <f>IF(N189="snížená",J189,0)</f>
        <v>0</v>
      </c>
      <c r="BG189" s="147">
        <f>IF(N189="zákl. přenesená",J189,0)</f>
        <v>0</v>
      </c>
      <c r="BH189" s="147">
        <f>IF(N189="sníž. přenesená",J189,0)</f>
        <v>0</v>
      </c>
      <c r="BI189" s="147">
        <f>IF(N189="nulová",J189,0)</f>
        <v>0</v>
      </c>
      <c r="BJ189" s="16" t="s">
        <v>85</v>
      </c>
      <c r="BK189" s="147">
        <f>ROUND(I189*H189,2)</f>
        <v>0</v>
      </c>
      <c r="BL189" s="16" t="s">
        <v>159</v>
      </c>
      <c r="BM189" s="146" t="s">
        <v>402</v>
      </c>
    </row>
    <row r="190" spans="2:63" s="11" customFormat="1" ht="20.85" customHeight="1">
      <c r="B190" s="123"/>
      <c r="D190" s="124" t="s">
        <v>77</v>
      </c>
      <c r="E190" s="133" t="s">
        <v>403</v>
      </c>
      <c r="F190" s="133" t="s">
        <v>404</v>
      </c>
      <c r="I190" s="126"/>
      <c r="J190" s="134">
        <f>BK190</f>
        <v>0</v>
      </c>
      <c r="L190" s="123"/>
      <c r="M190" s="128"/>
      <c r="P190" s="129">
        <f>SUM(P191:P225)</f>
        <v>0</v>
      </c>
      <c r="R190" s="129">
        <f>SUM(R191:R225)</f>
        <v>1.57546089696</v>
      </c>
      <c r="T190" s="130">
        <f>SUM(T191:T225)</f>
        <v>0.594088</v>
      </c>
      <c r="AR190" s="124" t="s">
        <v>85</v>
      </c>
      <c r="AT190" s="131" t="s">
        <v>77</v>
      </c>
      <c r="AU190" s="131" t="s">
        <v>87</v>
      </c>
      <c r="AY190" s="124" t="s">
        <v>151</v>
      </c>
      <c r="BK190" s="132">
        <f>SUM(BK191:BK225)</f>
        <v>0</v>
      </c>
    </row>
    <row r="191" spans="2:65" s="1" customFormat="1" ht="30" customHeight="1">
      <c r="B191" s="31"/>
      <c r="C191" s="135" t="s">
        <v>256</v>
      </c>
      <c r="D191" s="135" t="s">
        <v>154</v>
      </c>
      <c r="E191" s="136" t="s">
        <v>405</v>
      </c>
      <c r="F191" s="137" t="s">
        <v>406</v>
      </c>
      <c r="G191" s="138" t="s">
        <v>303</v>
      </c>
      <c r="H191" s="139">
        <v>767.581</v>
      </c>
      <c r="I191" s="140"/>
      <c r="J191" s="141">
        <f>ROUND(I191*H191,2)</f>
        <v>0</v>
      </c>
      <c r="K191" s="137" t="s">
        <v>1</v>
      </c>
      <c r="L191" s="31"/>
      <c r="M191" s="142" t="s">
        <v>1</v>
      </c>
      <c r="N191" s="143" t="s">
        <v>43</v>
      </c>
      <c r="P191" s="144">
        <f>O191*H191</f>
        <v>0</v>
      </c>
      <c r="Q191" s="144">
        <v>0.00012</v>
      </c>
      <c r="R191" s="144">
        <f>Q191*H191</f>
        <v>0.09210972</v>
      </c>
      <c r="S191" s="144">
        <v>0</v>
      </c>
      <c r="T191" s="145">
        <f>S191*H191</f>
        <v>0</v>
      </c>
      <c r="AR191" s="146" t="s">
        <v>159</v>
      </c>
      <c r="AT191" s="146" t="s">
        <v>154</v>
      </c>
      <c r="AU191" s="146" t="s">
        <v>167</v>
      </c>
      <c r="AY191" s="16" t="s">
        <v>151</v>
      </c>
      <c r="BE191" s="147">
        <f>IF(N191="základní",J191,0)</f>
        <v>0</v>
      </c>
      <c r="BF191" s="147">
        <f>IF(N191="snížená",J191,0)</f>
        <v>0</v>
      </c>
      <c r="BG191" s="147">
        <f>IF(N191="zákl. přenesená",J191,0)</f>
        <v>0</v>
      </c>
      <c r="BH191" s="147">
        <f>IF(N191="sníž. přenesená",J191,0)</f>
        <v>0</v>
      </c>
      <c r="BI191" s="147">
        <f>IF(N191="nulová",J191,0)</f>
        <v>0</v>
      </c>
      <c r="BJ191" s="16" t="s">
        <v>85</v>
      </c>
      <c r="BK191" s="147">
        <f>ROUND(I191*H191,2)</f>
        <v>0</v>
      </c>
      <c r="BL191" s="16" t="s">
        <v>159</v>
      </c>
      <c r="BM191" s="146" t="s">
        <v>407</v>
      </c>
    </row>
    <row r="192" spans="2:51" s="12" customFormat="1" ht="10.2">
      <c r="B192" s="148"/>
      <c r="D192" s="149" t="s">
        <v>161</v>
      </c>
      <c r="E192" s="150" t="s">
        <v>1</v>
      </c>
      <c r="F192" s="151" t="s">
        <v>408</v>
      </c>
      <c r="H192" s="152">
        <v>377.982</v>
      </c>
      <c r="I192" s="153"/>
      <c r="L192" s="148"/>
      <c r="M192" s="154"/>
      <c r="T192" s="155"/>
      <c r="AT192" s="150" t="s">
        <v>161</v>
      </c>
      <c r="AU192" s="150" t="s">
        <v>167</v>
      </c>
      <c r="AV192" s="12" t="s">
        <v>87</v>
      </c>
      <c r="AW192" s="12" t="s">
        <v>34</v>
      </c>
      <c r="AX192" s="12" t="s">
        <v>78</v>
      </c>
      <c r="AY192" s="150" t="s">
        <v>151</v>
      </c>
    </row>
    <row r="193" spans="2:51" s="12" customFormat="1" ht="10.2">
      <c r="B193" s="148"/>
      <c r="D193" s="149" t="s">
        <v>161</v>
      </c>
      <c r="E193" s="150" t="s">
        <v>1</v>
      </c>
      <c r="F193" s="151" t="s">
        <v>409</v>
      </c>
      <c r="H193" s="152">
        <v>71.28</v>
      </c>
      <c r="I193" s="153"/>
      <c r="L193" s="148"/>
      <c r="M193" s="154"/>
      <c r="T193" s="155"/>
      <c r="AT193" s="150" t="s">
        <v>161</v>
      </c>
      <c r="AU193" s="150" t="s">
        <v>167</v>
      </c>
      <c r="AV193" s="12" t="s">
        <v>87</v>
      </c>
      <c r="AW193" s="12" t="s">
        <v>34</v>
      </c>
      <c r="AX193" s="12" t="s">
        <v>78</v>
      </c>
      <c r="AY193" s="150" t="s">
        <v>151</v>
      </c>
    </row>
    <row r="194" spans="2:51" s="12" customFormat="1" ht="10.2">
      <c r="B194" s="148"/>
      <c r="D194" s="149" t="s">
        <v>161</v>
      </c>
      <c r="E194" s="150" t="s">
        <v>1</v>
      </c>
      <c r="F194" s="151" t="s">
        <v>410</v>
      </c>
      <c r="H194" s="152">
        <v>203.2</v>
      </c>
      <c r="I194" s="153"/>
      <c r="L194" s="148"/>
      <c r="M194" s="154"/>
      <c r="T194" s="155"/>
      <c r="AT194" s="150" t="s">
        <v>161</v>
      </c>
      <c r="AU194" s="150" t="s">
        <v>167</v>
      </c>
      <c r="AV194" s="12" t="s">
        <v>87</v>
      </c>
      <c r="AW194" s="12" t="s">
        <v>34</v>
      </c>
      <c r="AX194" s="12" t="s">
        <v>78</v>
      </c>
      <c r="AY194" s="150" t="s">
        <v>151</v>
      </c>
    </row>
    <row r="195" spans="2:51" s="12" customFormat="1" ht="10.2">
      <c r="B195" s="148"/>
      <c r="D195" s="149" t="s">
        <v>161</v>
      </c>
      <c r="E195" s="150" t="s">
        <v>1</v>
      </c>
      <c r="F195" s="151" t="s">
        <v>411</v>
      </c>
      <c r="H195" s="152">
        <v>15</v>
      </c>
      <c r="I195" s="153"/>
      <c r="L195" s="148"/>
      <c r="M195" s="154"/>
      <c r="T195" s="155"/>
      <c r="AT195" s="150" t="s">
        <v>161</v>
      </c>
      <c r="AU195" s="150" t="s">
        <v>167</v>
      </c>
      <c r="AV195" s="12" t="s">
        <v>87</v>
      </c>
      <c r="AW195" s="12" t="s">
        <v>34</v>
      </c>
      <c r="AX195" s="12" t="s">
        <v>78</v>
      </c>
      <c r="AY195" s="150" t="s">
        <v>151</v>
      </c>
    </row>
    <row r="196" spans="2:51" s="12" customFormat="1" ht="10.2">
      <c r="B196" s="148"/>
      <c r="D196" s="149" t="s">
        <v>161</v>
      </c>
      <c r="E196" s="150" t="s">
        <v>1</v>
      </c>
      <c r="F196" s="151" t="s">
        <v>412</v>
      </c>
      <c r="H196" s="152">
        <v>100.119</v>
      </c>
      <c r="I196" s="153"/>
      <c r="L196" s="148"/>
      <c r="M196" s="154"/>
      <c r="T196" s="155"/>
      <c r="AT196" s="150" t="s">
        <v>161</v>
      </c>
      <c r="AU196" s="150" t="s">
        <v>167</v>
      </c>
      <c r="AV196" s="12" t="s">
        <v>87</v>
      </c>
      <c r="AW196" s="12" t="s">
        <v>34</v>
      </c>
      <c r="AX196" s="12" t="s">
        <v>78</v>
      </c>
      <c r="AY196" s="150" t="s">
        <v>151</v>
      </c>
    </row>
    <row r="197" spans="2:51" s="13" customFormat="1" ht="10.2">
      <c r="B197" s="164"/>
      <c r="D197" s="149" t="s">
        <v>161</v>
      </c>
      <c r="E197" s="165" t="s">
        <v>1</v>
      </c>
      <c r="F197" s="166" t="s">
        <v>316</v>
      </c>
      <c r="H197" s="167">
        <v>767.581</v>
      </c>
      <c r="I197" s="168"/>
      <c r="L197" s="164"/>
      <c r="M197" s="169"/>
      <c r="T197" s="170"/>
      <c r="AT197" s="165" t="s">
        <v>161</v>
      </c>
      <c r="AU197" s="165" t="s">
        <v>167</v>
      </c>
      <c r="AV197" s="13" t="s">
        <v>159</v>
      </c>
      <c r="AW197" s="13" t="s">
        <v>34</v>
      </c>
      <c r="AX197" s="13" t="s">
        <v>85</v>
      </c>
      <c r="AY197" s="165" t="s">
        <v>151</v>
      </c>
    </row>
    <row r="198" spans="2:65" s="1" customFormat="1" ht="19.8" customHeight="1">
      <c r="B198" s="31"/>
      <c r="C198" s="171" t="s">
        <v>260</v>
      </c>
      <c r="D198" s="171" t="s">
        <v>317</v>
      </c>
      <c r="E198" s="172" t="s">
        <v>413</v>
      </c>
      <c r="F198" s="173" t="s">
        <v>414</v>
      </c>
      <c r="G198" s="174" t="s">
        <v>204</v>
      </c>
      <c r="H198" s="175">
        <v>0.416</v>
      </c>
      <c r="I198" s="176"/>
      <c r="J198" s="177">
        <f>ROUND(I198*H198,2)</f>
        <v>0</v>
      </c>
      <c r="K198" s="173" t="s">
        <v>158</v>
      </c>
      <c r="L198" s="178"/>
      <c r="M198" s="179" t="s">
        <v>1</v>
      </c>
      <c r="N198" s="180" t="s">
        <v>43</v>
      </c>
      <c r="P198" s="144">
        <f>O198*H198</f>
        <v>0</v>
      </c>
      <c r="Q198" s="144">
        <v>1</v>
      </c>
      <c r="R198" s="144">
        <f>Q198*H198</f>
        <v>0.416</v>
      </c>
      <c r="S198" s="144">
        <v>0</v>
      </c>
      <c r="T198" s="145">
        <f>S198*H198</f>
        <v>0</v>
      </c>
      <c r="AR198" s="146" t="s">
        <v>186</v>
      </c>
      <c r="AT198" s="146" t="s">
        <v>317</v>
      </c>
      <c r="AU198" s="146" t="s">
        <v>167</v>
      </c>
      <c r="AY198" s="16" t="s">
        <v>151</v>
      </c>
      <c r="BE198" s="147">
        <f>IF(N198="základní",J198,0)</f>
        <v>0</v>
      </c>
      <c r="BF198" s="147">
        <f>IF(N198="snížená",J198,0)</f>
        <v>0</v>
      </c>
      <c r="BG198" s="147">
        <f>IF(N198="zákl. přenesená",J198,0)</f>
        <v>0</v>
      </c>
      <c r="BH198" s="147">
        <f>IF(N198="sníž. přenesená",J198,0)</f>
        <v>0</v>
      </c>
      <c r="BI198" s="147">
        <f>IF(N198="nulová",J198,0)</f>
        <v>0</v>
      </c>
      <c r="BJ198" s="16" t="s">
        <v>85</v>
      </c>
      <c r="BK198" s="147">
        <f>ROUND(I198*H198,2)</f>
        <v>0</v>
      </c>
      <c r="BL198" s="16" t="s">
        <v>159</v>
      </c>
      <c r="BM198" s="146" t="s">
        <v>415</v>
      </c>
    </row>
    <row r="199" spans="2:47" s="1" customFormat="1" ht="19.2">
      <c r="B199" s="31"/>
      <c r="D199" s="149" t="s">
        <v>225</v>
      </c>
      <c r="F199" s="156" t="s">
        <v>416</v>
      </c>
      <c r="I199" s="157"/>
      <c r="L199" s="31"/>
      <c r="M199" s="158"/>
      <c r="T199" s="55"/>
      <c r="AT199" s="16" t="s">
        <v>225</v>
      </c>
      <c r="AU199" s="16" t="s">
        <v>167</v>
      </c>
    </row>
    <row r="200" spans="2:51" s="12" customFormat="1" ht="10.2">
      <c r="B200" s="148"/>
      <c r="D200" s="149" t="s">
        <v>161</v>
      </c>
      <c r="E200" s="150" t="s">
        <v>1</v>
      </c>
      <c r="F200" s="151" t="s">
        <v>417</v>
      </c>
      <c r="H200" s="152">
        <v>0.416</v>
      </c>
      <c r="I200" s="153"/>
      <c r="L200" s="148"/>
      <c r="M200" s="154"/>
      <c r="T200" s="155"/>
      <c r="AT200" s="150" t="s">
        <v>161</v>
      </c>
      <c r="AU200" s="150" t="s">
        <v>167</v>
      </c>
      <c r="AV200" s="12" t="s">
        <v>87</v>
      </c>
      <c r="AW200" s="12" t="s">
        <v>34</v>
      </c>
      <c r="AX200" s="12" t="s">
        <v>85</v>
      </c>
      <c r="AY200" s="150" t="s">
        <v>151</v>
      </c>
    </row>
    <row r="201" spans="2:65" s="1" customFormat="1" ht="19.8" customHeight="1">
      <c r="B201" s="31"/>
      <c r="C201" s="171" t="s">
        <v>264</v>
      </c>
      <c r="D201" s="171" t="s">
        <v>317</v>
      </c>
      <c r="E201" s="172" t="s">
        <v>323</v>
      </c>
      <c r="F201" s="173" t="s">
        <v>324</v>
      </c>
      <c r="G201" s="174" t="s">
        <v>204</v>
      </c>
      <c r="H201" s="175">
        <v>0.078</v>
      </c>
      <c r="I201" s="176"/>
      <c r="J201" s="177">
        <f>ROUND(I201*H201,2)</f>
        <v>0</v>
      </c>
      <c r="K201" s="173" t="s">
        <v>158</v>
      </c>
      <c r="L201" s="178"/>
      <c r="M201" s="179" t="s">
        <v>1</v>
      </c>
      <c r="N201" s="180" t="s">
        <v>43</v>
      </c>
      <c r="P201" s="144">
        <f>O201*H201</f>
        <v>0</v>
      </c>
      <c r="Q201" s="144">
        <v>1</v>
      </c>
      <c r="R201" s="144">
        <f>Q201*H201</f>
        <v>0.078</v>
      </c>
      <c r="S201" s="144">
        <v>0</v>
      </c>
      <c r="T201" s="145">
        <f>S201*H201</f>
        <v>0</v>
      </c>
      <c r="AR201" s="146" t="s">
        <v>186</v>
      </c>
      <c r="AT201" s="146" t="s">
        <v>317</v>
      </c>
      <c r="AU201" s="146" t="s">
        <v>167</v>
      </c>
      <c r="AY201" s="16" t="s">
        <v>151</v>
      </c>
      <c r="BE201" s="147">
        <f>IF(N201="základní",J201,0)</f>
        <v>0</v>
      </c>
      <c r="BF201" s="147">
        <f>IF(N201="snížená",J201,0)</f>
        <v>0</v>
      </c>
      <c r="BG201" s="147">
        <f>IF(N201="zákl. přenesená",J201,0)</f>
        <v>0</v>
      </c>
      <c r="BH201" s="147">
        <f>IF(N201="sníž. přenesená",J201,0)</f>
        <v>0</v>
      </c>
      <c r="BI201" s="147">
        <f>IF(N201="nulová",J201,0)</f>
        <v>0</v>
      </c>
      <c r="BJ201" s="16" t="s">
        <v>85</v>
      </c>
      <c r="BK201" s="147">
        <f>ROUND(I201*H201,2)</f>
        <v>0</v>
      </c>
      <c r="BL201" s="16" t="s">
        <v>159</v>
      </c>
      <c r="BM201" s="146" t="s">
        <v>418</v>
      </c>
    </row>
    <row r="202" spans="2:47" s="1" customFormat="1" ht="19.2">
      <c r="B202" s="31"/>
      <c r="D202" s="149" t="s">
        <v>225</v>
      </c>
      <c r="F202" s="156" t="s">
        <v>326</v>
      </c>
      <c r="I202" s="157"/>
      <c r="L202" s="31"/>
      <c r="M202" s="158"/>
      <c r="T202" s="55"/>
      <c r="AT202" s="16" t="s">
        <v>225</v>
      </c>
      <c r="AU202" s="16" t="s">
        <v>167</v>
      </c>
    </row>
    <row r="203" spans="2:51" s="12" customFormat="1" ht="10.2">
      <c r="B203" s="148"/>
      <c r="D203" s="149" t="s">
        <v>161</v>
      </c>
      <c r="E203" s="150" t="s">
        <v>1</v>
      </c>
      <c r="F203" s="151" t="s">
        <v>419</v>
      </c>
      <c r="H203" s="152">
        <v>0.078</v>
      </c>
      <c r="I203" s="153"/>
      <c r="L203" s="148"/>
      <c r="M203" s="154"/>
      <c r="T203" s="155"/>
      <c r="AT203" s="150" t="s">
        <v>161</v>
      </c>
      <c r="AU203" s="150" t="s">
        <v>167</v>
      </c>
      <c r="AV203" s="12" t="s">
        <v>87</v>
      </c>
      <c r="AW203" s="12" t="s">
        <v>34</v>
      </c>
      <c r="AX203" s="12" t="s">
        <v>85</v>
      </c>
      <c r="AY203" s="150" t="s">
        <v>151</v>
      </c>
    </row>
    <row r="204" spans="2:65" s="1" customFormat="1" ht="19.8" customHeight="1">
      <c r="B204" s="31"/>
      <c r="C204" s="171" t="s">
        <v>268</v>
      </c>
      <c r="D204" s="171" t="s">
        <v>317</v>
      </c>
      <c r="E204" s="172" t="s">
        <v>420</v>
      </c>
      <c r="F204" s="173" t="s">
        <v>421</v>
      </c>
      <c r="G204" s="174" t="s">
        <v>204</v>
      </c>
      <c r="H204" s="175">
        <v>0.224</v>
      </c>
      <c r="I204" s="176"/>
      <c r="J204" s="177">
        <f>ROUND(I204*H204,2)</f>
        <v>0</v>
      </c>
      <c r="K204" s="173" t="s">
        <v>158</v>
      </c>
      <c r="L204" s="178"/>
      <c r="M204" s="179" t="s">
        <v>1</v>
      </c>
      <c r="N204" s="180" t="s">
        <v>43</v>
      </c>
      <c r="P204" s="144">
        <f>O204*H204</f>
        <v>0</v>
      </c>
      <c r="Q204" s="144">
        <v>1</v>
      </c>
      <c r="R204" s="144">
        <f>Q204*H204</f>
        <v>0.224</v>
      </c>
      <c r="S204" s="144">
        <v>0</v>
      </c>
      <c r="T204" s="145">
        <f>S204*H204</f>
        <v>0</v>
      </c>
      <c r="AR204" s="146" t="s">
        <v>186</v>
      </c>
      <c r="AT204" s="146" t="s">
        <v>317</v>
      </c>
      <c r="AU204" s="146" t="s">
        <v>167</v>
      </c>
      <c r="AY204" s="16" t="s">
        <v>151</v>
      </c>
      <c r="BE204" s="147">
        <f>IF(N204="základní",J204,0)</f>
        <v>0</v>
      </c>
      <c r="BF204" s="147">
        <f>IF(N204="snížená",J204,0)</f>
        <v>0</v>
      </c>
      <c r="BG204" s="147">
        <f>IF(N204="zákl. přenesená",J204,0)</f>
        <v>0</v>
      </c>
      <c r="BH204" s="147">
        <f>IF(N204="sníž. přenesená",J204,0)</f>
        <v>0</v>
      </c>
      <c r="BI204" s="147">
        <f>IF(N204="nulová",J204,0)</f>
        <v>0</v>
      </c>
      <c r="BJ204" s="16" t="s">
        <v>85</v>
      </c>
      <c r="BK204" s="147">
        <f>ROUND(I204*H204,2)</f>
        <v>0</v>
      </c>
      <c r="BL204" s="16" t="s">
        <v>159</v>
      </c>
      <c r="BM204" s="146" t="s">
        <v>422</v>
      </c>
    </row>
    <row r="205" spans="2:47" s="1" customFormat="1" ht="19.2">
      <c r="B205" s="31"/>
      <c r="D205" s="149" t="s">
        <v>225</v>
      </c>
      <c r="F205" s="156" t="s">
        <v>423</v>
      </c>
      <c r="I205" s="157"/>
      <c r="L205" s="31"/>
      <c r="M205" s="158"/>
      <c r="T205" s="55"/>
      <c r="AT205" s="16" t="s">
        <v>225</v>
      </c>
      <c r="AU205" s="16" t="s">
        <v>167</v>
      </c>
    </row>
    <row r="206" spans="2:51" s="12" customFormat="1" ht="10.2">
      <c r="B206" s="148"/>
      <c r="D206" s="149" t="s">
        <v>161</v>
      </c>
      <c r="E206" s="150" t="s">
        <v>1</v>
      </c>
      <c r="F206" s="151" t="s">
        <v>424</v>
      </c>
      <c r="H206" s="152">
        <v>0.224</v>
      </c>
      <c r="I206" s="153"/>
      <c r="L206" s="148"/>
      <c r="M206" s="154"/>
      <c r="T206" s="155"/>
      <c r="AT206" s="150" t="s">
        <v>161</v>
      </c>
      <c r="AU206" s="150" t="s">
        <v>167</v>
      </c>
      <c r="AV206" s="12" t="s">
        <v>87</v>
      </c>
      <c r="AW206" s="12" t="s">
        <v>34</v>
      </c>
      <c r="AX206" s="12" t="s">
        <v>85</v>
      </c>
      <c r="AY206" s="150" t="s">
        <v>151</v>
      </c>
    </row>
    <row r="207" spans="2:65" s="1" customFormat="1" ht="19.8" customHeight="1">
      <c r="B207" s="31"/>
      <c r="C207" s="171" t="s">
        <v>271</v>
      </c>
      <c r="D207" s="171" t="s">
        <v>317</v>
      </c>
      <c r="E207" s="172" t="s">
        <v>350</v>
      </c>
      <c r="F207" s="173" t="s">
        <v>351</v>
      </c>
      <c r="G207" s="174" t="s">
        <v>204</v>
      </c>
      <c r="H207" s="175">
        <v>0.017</v>
      </c>
      <c r="I207" s="176"/>
      <c r="J207" s="177">
        <f>ROUND(I207*H207,2)</f>
        <v>0</v>
      </c>
      <c r="K207" s="173" t="s">
        <v>158</v>
      </c>
      <c r="L207" s="178"/>
      <c r="M207" s="179" t="s">
        <v>1</v>
      </c>
      <c r="N207" s="180" t="s">
        <v>43</v>
      </c>
      <c r="P207" s="144">
        <f>O207*H207</f>
        <v>0</v>
      </c>
      <c r="Q207" s="144">
        <v>1</v>
      </c>
      <c r="R207" s="144">
        <f>Q207*H207</f>
        <v>0.017</v>
      </c>
      <c r="S207" s="144">
        <v>0</v>
      </c>
      <c r="T207" s="145">
        <f>S207*H207</f>
        <v>0</v>
      </c>
      <c r="AR207" s="146" t="s">
        <v>186</v>
      </c>
      <c r="AT207" s="146" t="s">
        <v>317</v>
      </c>
      <c r="AU207" s="146" t="s">
        <v>167</v>
      </c>
      <c r="AY207" s="16" t="s">
        <v>151</v>
      </c>
      <c r="BE207" s="147">
        <f>IF(N207="základní",J207,0)</f>
        <v>0</v>
      </c>
      <c r="BF207" s="147">
        <f>IF(N207="snížená",J207,0)</f>
        <v>0</v>
      </c>
      <c r="BG207" s="147">
        <f>IF(N207="zákl. přenesená",J207,0)</f>
        <v>0</v>
      </c>
      <c r="BH207" s="147">
        <f>IF(N207="sníž. přenesená",J207,0)</f>
        <v>0</v>
      </c>
      <c r="BI207" s="147">
        <f>IF(N207="nulová",J207,0)</f>
        <v>0</v>
      </c>
      <c r="BJ207" s="16" t="s">
        <v>85</v>
      </c>
      <c r="BK207" s="147">
        <f>ROUND(I207*H207,2)</f>
        <v>0</v>
      </c>
      <c r="BL207" s="16" t="s">
        <v>159</v>
      </c>
      <c r="BM207" s="146" t="s">
        <v>425</v>
      </c>
    </row>
    <row r="208" spans="2:47" s="1" customFormat="1" ht="19.2">
      <c r="B208" s="31"/>
      <c r="D208" s="149" t="s">
        <v>225</v>
      </c>
      <c r="F208" s="156" t="s">
        <v>353</v>
      </c>
      <c r="I208" s="157"/>
      <c r="L208" s="31"/>
      <c r="M208" s="158"/>
      <c r="T208" s="55"/>
      <c r="AT208" s="16" t="s">
        <v>225</v>
      </c>
      <c r="AU208" s="16" t="s">
        <v>167</v>
      </c>
    </row>
    <row r="209" spans="2:51" s="12" customFormat="1" ht="10.2">
      <c r="B209" s="148"/>
      <c r="D209" s="149" t="s">
        <v>161</v>
      </c>
      <c r="E209" s="150" t="s">
        <v>1</v>
      </c>
      <c r="F209" s="151" t="s">
        <v>426</v>
      </c>
      <c r="H209" s="152">
        <v>0.017</v>
      </c>
      <c r="I209" s="153"/>
      <c r="L209" s="148"/>
      <c r="M209" s="154"/>
      <c r="T209" s="155"/>
      <c r="AT209" s="150" t="s">
        <v>161</v>
      </c>
      <c r="AU209" s="150" t="s">
        <v>167</v>
      </c>
      <c r="AV209" s="12" t="s">
        <v>87</v>
      </c>
      <c r="AW209" s="12" t="s">
        <v>34</v>
      </c>
      <c r="AX209" s="12" t="s">
        <v>85</v>
      </c>
      <c r="AY209" s="150" t="s">
        <v>151</v>
      </c>
    </row>
    <row r="210" spans="2:65" s="1" customFormat="1" ht="14.4" customHeight="1">
      <c r="B210" s="31"/>
      <c r="C210" s="171" t="s">
        <v>274</v>
      </c>
      <c r="D210" s="171" t="s">
        <v>317</v>
      </c>
      <c r="E210" s="172" t="s">
        <v>427</v>
      </c>
      <c r="F210" s="173" t="s">
        <v>428</v>
      </c>
      <c r="G210" s="174" t="s">
        <v>204</v>
      </c>
      <c r="H210" s="175">
        <v>0.11</v>
      </c>
      <c r="I210" s="176"/>
      <c r="J210" s="177">
        <f>ROUND(I210*H210,2)</f>
        <v>0</v>
      </c>
      <c r="K210" s="173" t="s">
        <v>1</v>
      </c>
      <c r="L210" s="178"/>
      <c r="M210" s="179" t="s">
        <v>1</v>
      </c>
      <c r="N210" s="180" t="s">
        <v>43</v>
      </c>
      <c r="P210" s="144">
        <f>O210*H210</f>
        <v>0</v>
      </c>
      <c r="Q210" s="144">
        <v>1</v>
      </c>
      <c r="R210" s="144">
        <f>Q210*H210</f>
        <v>0.11</v>
      </c>
      <c r="S210" s="144">
        <v>0</v>
      </c>
      <c r="T210" s="145">
        <f>S210*H210</f>
        <v>0</v>
      </c>
      <c r="AR210" s="146" t="s">
        <v>186</v>
      </c>
      <c r="AT210" s="146" t="s">
        <v>317</v>
      </c>
      <c r="AU210" s="146" t="s">
        <v>167</v>
      </c>
      <c r="AY210" s="16" t="s">
        <v>151</v>
      </c>
      <c r="BE210" s="147">
        <f>IF(N210="základní",J210,0)</f>
        <v>0</v>
      </c>
      <c r="BF210" s="147">
        <f>IF(N210="snížená",J210,0)</f>
        <v>0</v>
      </c>
      <c r="BG210" s="147">
        <f>IF(N210="zákl. přenesená",J210,0)</f>
        <v>0</v>
      </c>
      <c r="BH210" s="147">
        <f>IF(N210="sníž. přenesená",J210,0)</f>
        <v>0</v>
      </c>
      <c r="BI210" s="147">
        <f>IF(N210="nulová",J210,0)</f>
        <v>0</v>
      </c>
      <c r="BJ210" s="16" t="s">
        <v>85</v>
      </c>
      <c r="BK210" s="147">
        <f>ROUND(I210*H210,2)</f>
        <v>0</v>
      </c>
      <c r="BL210" s="16" t="s">
        <v>159</v>
      </c>
      <c r="BM210" s="146" t="s">
        <v>429</v>
      </c>
    </row>
    <row r="211" spans="2:47" s="1" customFormat="1" ht="19.2">
      <c r="B211" s="31"/>
      <c r="D211" s="149" t="s">
        <v>225</v>
      </c>
      <c r="F211" s="156" t="s">
        <v>430</v>
      </c>
      <c r="I211" s="157"/>
      <c r="L211" s="31"/>
      <c r="M211" s="158"/>
      <c r="T211" s="55"/>
      <c r="AT211" s="16" t="s">
        <v>225</v>
      </c>
      <c r="AU211" s="16" t="s">
        <v>167</v>
      </c>
    </row>
    <row r="212" spans="2:51" s="12" customFormat="1" ht="10.2">
      <c r="B212" s="148"/>
      <c r="D212" s="149" t="s">
        <v>161</v>
      </c>
      <c r="E212" s="150" t="s">
        <v>1</v>
      </c>
      <c r="F212" s="151" t="s">
        <v>431</v>
      </c>
      <c r="H212" s="152">
        <v>0.11</v>
      </c>
      <c r="I212" s="153"/>
      <c r="L212" s="148"/>
      <c r="M212" s="154"/>
      <c r="T212" s="155"/>
      <c r="AT212" s="150" t="s">
        <v>161</v>
      </c>
      <c r="AU212" s="150" t="s">
        <v>167</v>
      </c>
      <c r="AV212" s="12" t="s">
        <v>87</v>
      </c>
      <c r="AW212" s="12" t="s">
        <v>34</v>
      </c>
      <c r="AX212" s="12" t="s">
        <v>85</v>
      </c>
      <c r="AY212" s="150" t="s">
        <v>151</v>
      </c>
    </row>
    <row r="213" spans="2:65" s="1" customFormat="1" ht="19.8" customHeight="1">
      <c r="B213" s="31"/>
      <c r="C213" s="135" t="s">
        <v>277</v>
      </c>
      <c r="D213" s="135" t="s">
        <v>154</v>
      </c>
      <c r="E213" s="136" t="s">
        <v>432</v>
      </c>
      <c r="F213" s="137" t="s">
        <v>371</v>
      </c>
      <c r="G213" s="138" t="s">
        <v>165</v>
      </c>
      <c r="H213" s="139">
        <v>1</v>
      </c>
      <c r="I213" s="140"/>
      <c r="J213" s="141">
        <f>ROUND(I213*H213,2)</f>
        <v>0</v>
      </c>
      <c r="K213" s="137" t="s">
        <v>1</v>
      </c>
      <c r="L213" s="31"/>
      <c r="M213" s="142" t="s">
        <v>1</v>
      </c>
      <c r="N213" s="143" t="s">
        <v>43</v>
      </c>
      <c r="P213" s="144">
        <f>O213*H213</f>
        <v>0</v>
      </c>
      <c r="Q213" s="144">
        <v>0</v>
      </c>
      <c r="R213" s="144">
        <f>Q213*H213</f>
        <v>0</v>
      </c>
      <c r="S213" s="144">
        <v>0</v>
      </c>
      <c r="T213" s="145">
        <f>S213*H213</f>
        <v>0</v>
      </c>
      <c r="AR213" s="146" t="s">
        <v>159</v>
      </c>
      <c r="AT213" s="146" t="s">
        <v>154</v>
      </c>
      <c r="AU213" s="146" t="s">
        <v>167</v>
      </c>
      <c r="AY213" s="16" t="s">
        <v>151</v>
      </c>
      <c r="BE213" s="147">
        <f>IF(N213="základní",J213,0)</f>
        <v>0</v>
      </c>
      <c r="BF213" s="147">
        <f>IF(N213="snížená",J213,0)</f>
        <v>0</v>
      </c>
      <c r="BG213" s="147">
        <f>IF(N213="zákl. přenesená",J213,0)</f>
        <v>0</v>
      </c>
      <c r="BH213" s="147">
        <f>IF(N213="sníž. přenesená",J213,0)</f>
        <v>0</v>
      </c>
      <c r="BI213" s="147">
        <f>IF(N213="nulová",J213,0)</f>
        <v>0</v>
      </c>
      <c r="BJ213" s="16" t="s">
        <v>85</v>
      </c>
      <c r="BK213" s="147">
        <f>ROUND(I213*H213,2)</f>
        <v>0</v>
      </c>
      <c r="BL213" s="16" t="s">
        <v>159</v>
      </c>
      <c r="BM213" s="146" t="s">
        <v>433</v>
      </c>
    </row>
    <row r="214" spans="2:65" s="1" customFormat="1" ht="22.2" customHeight="1">
      <c r="B214" s="31"/>
      <c r="C214" s="135" t="s">
        <v>281</v>
      </c>
      <c r="D214" s="135" t="s">
        <v>154</v>
      </c>
      <c r="E214" s="136" t="s">
        <v>373</v>
      </c>
      <c r="F214" s="137" t="s">
        <v>374</v>
      </c>
      <c r="G214" s="138" t="s">
        <v>214</v>
      </c>
      <c r="H214" s="139">
        <v>8</v>
      </c>
      <c r="I214" s="140"/>
      <c r="J214" s="141">
        <f>ROUND(I214*H214,2)</f>
        <v>0</v>
      </c>
      <c r="K214" s="137" t="s">
        <v>158</v>
      </c>
      <c r="L214" s="31"/>
      <c r="M214" s="142" t="s">
        <v>1</v>
      </c>
      <c r="N214" s="143" t="s">
        <v>43</v>
      </c>
      <c r="P214" s="144">
        <f>O214*H214</f>
        <v>0</v>
      </c>
      <c r="Q214" s="144">
        <v>1.42788E-05</v>
      </c>
      <c r="R214" s="144">
        <f>Q214*H214</f>
        <v>0.0001142304</v>
      </c>
      <c r="S214" s="144">
        <v>0</v>
      </c>
      <c r="T214" s="145">
        <f>S214*H214</f>
        <v>0</v>
      </c>
      <c r="AR214" s="146" t="s">
        <v>159</v>
      </c>
      <c r="AT214" s="146" t="s">
        <v>154</v>
      </c>
      <c r="AU214" s="146" t="s">
        <v>167</v>
      </c>
      <c r="AY214" s="16" t="s">
        <v>151</v>
      </c>
      <c r="BE214" s="147">
        <f>IF(N214="základní",J214,0)</f>
        <v>0</v>
      </c>
      <c r="BF214" s="147">
        <f>IF(N214="snížená",J214,0)</f>
        <v>0</v>
      </c>
      <c r="BG214" s="147">
        <f>IF(N214="zákl. přenesená",J214,0)</f>
        <v>0</v>
      </c>
      <c r="BH214" s="147">
        <f>IF(N214="sníž. přenesená",J214,0)</f>
        <v>0</v>
      </c>
      <c r="BI214" s="147">
        <f>IF(N214="nulová",J214,0)</f>
        <v>0</v>
      </c>
      <c r="BJ214" s="16" t="s">
        <v>85</v>
      </c>
      <c r="BK214" s="147">
        <f>ROUND(I214*H214,2)</f>
        <v>0</v>
      </c>
      <c r="BL214" s="16" t="s">
        <v>159</v>
      </c>
      <c r="BM214" s="146" t="s">
        <v>434</v>
      </c>
    </row>
    <row r="215" spans="2:51" s="12" customFormat="1" ht="10.2">
      <c r="B215" s="148"/>
      <c r="D215" s="149" t="s">
        <v>161</v>
      </c>
      <c r="E215" s="150" t="s">
        <v>1</v>
      </c>
      <c r="F215" s="151" t="s">
        <v>435</v>
      </c>
      <c r="H215" s="152">
        <v>8</v>
      </c>
      <c r="I215" s="153"/>
      <c r="L215" s="148"/>
      <c r="M215" s="154"/>
      <c r="T215" s="155"/>
      <c r="AT215" s="150" t="s">
        <v>161</v>
      </c>
      <c r="AU215" s="150" t="s">
        <v>167</v>
      </c>
      <c r="AV215" s="12" t="s">
        <v>87</v>
      </c>
      <c r="AW215" s="12" t="s">
        <v>34</v>
      </c>
      <c r="AX215" s="12" t="s">
        <v>85</v>
      </c>
      <c r="AY215" s="150" t="s">
        <v>151</v>
      </c>
    </row>
    <row r="216" spans="2:65" s="1" customFormat="1" ht="19.8" customHeight="1">
      <c r="B216" s="31"/>
      <c r="C216" s="135" t="s">
        <v>285</v>
      </c>
      <c r="D216" s="135" t="s">
        <v>154</v>
      </c>
      <c r="E216" s="136" t="s">
        <v>377</v>
      </c>
      <c r="F216" s="137" t="s">
        <v>378</v>
      </c>
      <c r="G216" s="138" t="s">
        <v>214</v>
      </c>
      <c r="H216" s="139">
        <v>8</v>
      </c>
      <c r="I216" s="140"/>
      <c r="J216" s="141">
        <f>ROUND(I216*H216,2)</f>
        <v>0</v>
      </c>
      <c r="K216" s="137" t="s">
        <v>158</v>
      </c>
      <c r="L216" s="31"/>
      <c r="M216" s="142" t="s">
        <v>1</v>
      </c>
      <c r="N216" s="143" t="s">
        <v>43</v>
      </c>
      <c r="P216" s="144">
        <f>O216*H216</f>
        <v>0</v>
      </c>
      <c r="Q216" s="144">
        <v>0.00013</v>
      </c>
      <c r="R216" s="144">
        <f>Q216*H216</f>
        <v>0.00104</v>
      </c>
      <c r="S216" s="144">
        <v>0</v>
      </c>
      <c r="T216" s="145">
        <f>S216*H216</f>
        <v>0</v>
      </c>
      <c r="AR216" s="146" t="s">
        <v>159</v>
      </c>
      <c r="AT216" s="146" t="s">
        <v>154</v>
      </c>
      <c r="AU216" s="146" t="s">
        <v>167</v>
      </c>
      <c r="AY216" s="16" t="s">
        <v>151</v>
      </c>
      <c r="BE216" s="147">
        <f>IF(N216="základní",J216,0)</f>
        <v>0</v>
      </c>
      <c r="BF216" s="147">
        <f>IF(N216="snížená",J216,0)</f>
        <v>0</v>
      </c>
      <c r="BG216" s="147">
        <f>IF(N216="zákl. přenesená",J216,0)</f>
        <v>0</v>
      </c>
      <c r="BH216" s="147">
        <f>IF(N216="sníž. přenesená",J216,0)</f>
        <v>0</v>
      </c>
      <c r="BI216" s="147">
        <f>IF(N216="nulová",J216,0)</f>
        <v>0</v>
      </c>
      <c r="BJ216" s="16" t="s">
        <v>85</v>
      </c>
      <c r="BK216" s="147">
        <f>ROUND(I216*H216,2)</f>
        <v>0</v>
      </c>
      <c r="BL216" s="16" t="s">
        <v>159</v>
      </c>
      <c r="BM216" s="146" t="s">
        <v>436</v>
      </c>
    </row>
    <row r="217" spans="2:65" s="1" customFormat="1" ht="22.2" customHeight="1">
      <c r="B217" s="31"/>
      <c r="C217" s="171" t="s">
        <v>437</v>
      </c>
      <c r="D217" s="171" t="s">
        <v>317</v>
      </c>
      <c r="E217" s="172" t="s">
        <v>380</v>
      </c>
      <c r="F217" s="173" t="s">
        <v>381</v>
      </c>
      <c r="G217" s="174" t="s">
        <v>382</v>
      </c>
      <c r="H217" s="175">
        <v>0.088</v>
      </c>
      <c r="I217" s="176"/>
      <c r="J217" s="177">
        <f>ROUND(I217*H217,2)</f>
        <v>0</v>
      </c>
      <c r="K217" s="173" t="s">
        <v>158</v>
      </c>
      <c r="L217" s="178"/>
      <c r="M217" s="179" t="s">
        <v>1</v>
      </c>
      <c r="N217" s="180" t="s">
        <v>43</v>
      </c>
      <c r="P217" s="144">
        <f>O217*H217</f>
        <v>0</v>
      </c>
      <c r="Q217" s="144">
        <v>0.00063</v>
      </c>
      <c r="R217" s="144">
        <f>Q217*H217</f>
        <v>5.544E-05</v>
      </c>
      <c r="S217" s="144">
        <v>0</v>
      </c>
      <c r="T217" s="145">
        <f>S217*H217</f>
        <v>0</v>
      </c>
      <c r="AR217" s="146" t="s">
        <v>186</v>
      </c>
      <c r="AT217" s="146" t="s">
        <v>317</v>
      </c>
      <c r="AU217" s="146" t="s">
        <v>167</v>
      </c>
      <c r="AY217" s="16" t="s">
        <v>151</v>
      </c>
      <c r="BE217" s="147">
        <f>IF(N217="základní",J217,0)</f>
        <v>0</v>
      </c>
      <c r="BF217" s="147">
        <f>IF(N217="snížená",J217,0)</f>
        <v>0</v>
      </c>
      <c r="BG217" s="147">
        <f>IF(N217="zákl. přenesená",J217,0)</f>
        <v>0</v>
      </c>
      <c r="BH217" s="147">
        <f>IF(N217="sníž. přenesená",J217,0)</f>
        <v>0</v>
      </c>
      <c r="BI217" s="147">
        <f>IF(N217="nulová",J217,0)</f>
        <v>0</v>
      </c>
      <c r="BJ217" s="16" t="s">
        <v>85</v>
      </c>
      <c r="BK217" s="147">
        <f>ROUND(I217*H217,2)</f>
        <v>0</v>
      </c>
      <c r="BL217" s="16" t="s">
        <v>159</v>
      </c>
      <c r="BM217" s="146" t="s">
        <v>438</v>
      </c>
    </row>
    <row r="218" spans="2:51" s="12" customFormat="1" ht="10.2">
      <c r="B218" s="148"/>
      <c r="D218" s="149" t="s">
        <v>161</v>
      </c>
      <c r="F218" s="151" t="s">
        <v>439</v>
      </c>
      <c r="H218" s="152">
        <v>0.088</v>
      </c>
      <c r="I218" s="153"/>
      <c r="L218" s="148"/>
      <c r="M218" s="154"/>
      <c r="T218" s="155"/>
      <c r="AT218" s="150" t="s">
        <v>161</v>
      </c>
      <c r="AU218" s="150" t="s">
        <v>167</v>
      </c>
      <c r="AV218" s="12" t="s">
        <v>87</v>
      </c>
      <c r="AW218" s="12" t="s">
        <v>4</v>
      </c>
      <c r="AX218" s="12" t="s">
        <v>85</v>
      </c>
      <c r="AY218" s="150" t="s">
        <v>151</v>
      </c>
    </row>
    <row r="219" spans="2:65" s="1" customFormat="1" ht="22.2" customHeight="1">
      <c r="B219" s="31"/>
      <c r="C219" s="171" t="s">
        <v>440</v>
      </c>
      <c r="D219" s="171" t="s">
        <v>317</v>
      </c>
      <c r="E219" s="172" t="s">
        <v>385</v>
      </c>
      <c r="F219" s="173" t="s">
        <v>386</v>
      </c>
      <c r="G219" s="174" t="s">
        <v>382</v>
      </c>
      <c r="H219" s="175">
        <v>0.08</v>
      </c>
      <c r="I219" s="176"/>
      <c r="J219" s="177">
        <f>ROUND(I219*H219,2)</f>
        <v>0</v>
      </c>
      <c r="K219" s="173" t="s">
        <v>158</v>
      </c>
      <c r="L219" s="178"/>
      <c r="M219" s="179" t="s">
        <v>1</v>
      </c>
      <c r="N219" s="180" t="s">
        <v>43</v>
      </c>
      <c r="P219" s="144">
        <f>O219*H219</f>
        <v>0</v>
      </c>
      <c r="Q219" s="144">
        <v>0.00173</v>
      </c>
      <c r="R219" s="144">
        <f>Q219*H219</f>
        <v>0.0001384</v>
      </c>
      <c r="S219" s="144">
        <v>0</v>
      </c>
      <c r="T219" s="145">
        <f>S219*H219</f>
        <v>0</v>
      </c>
      <c r="AR219" s="146" t="s">
        <v>186</v>
      </c>
      <c r="AT219" s="146" t="s">
        <v>317</v>
      </c>
      <c r="AU219" s="146" t="s">
        <v>167</v>
      </c>
      <c r="AY219" s="16" t="s">
        <v>151</v>
      </c>
      <c r="BE219" s="147">
        <f>IF(N219="základní",J219,0)</f>
        <v>0</v>
      </c>
      <c r="BF219" s="147">
        <f>IF(N219="snížená",J219,0)</f>
        <v>0</v>
      </c>
      <c r="BG219" s="147">
        <f>IF(N219="zákl. přenesená",J219,0)</f>
        <v>0</v>
      </c>
      <c r="BH219" s="147">
        <f>IF(N219="sníž. přenesená",J219,0)</f>
        <v>0</v>
      </c>
      <c r="BI219" s="147">
        <f>IF(N219="nulová",J219,0)</f>
        <v>0</v>
      </c>
      <c r="BJ219" s="16" t="s">
        <v>85</v>
      </c>
      <c r="BK219" s="147">
        <f>ROUND(I219*H219,2)</f>
        <v>0</v>
      </c>
      <c r="BL219" s="16" t="s">
        <v>159</v>
      </c>
      <c r="BM219" s="146" t="s">
        <v>441</v>
      </c>
    </row>
    <row r="220" spans="2:65" s="1" customFormat="1" ht="22.2" customHeight="1">
      <c r="B220" s="31"/>
      <c r="C220" s="135" t="s">
        <v>442</v>
      </c>
      <c r="D220" s="135" t="s">
        <v>154</v>
      </c>
      <c r="E220" s="136" t="s">
        <v>388</v>
      </c>
      <c r="F220" s="137" t="s">
        <v>389</v>
      </c>
      <c r="G220" s="138" t="s">
        <v>157</v>
      </c>
      <c r="H220" s="139">
        <v>13.816</v>
      </c>
      <c r="I220" s="140"/>
      <c r="J220" s="141">
        <f>ROUND(I220*H220,2)</f>
        <v>0</v>
      </c>
      <c r="K220" s="137" t="s">
        <v>158</v>
      </c>
      <c r="L220" s="31"/>
      <c r="M220" s="142" t="s">
        <v>1</v>
      </c>
      <c r="N220" s="143" t="s">
        <v>43</v>
      </c>
      <c r="P220" s="144">
        <f>O220*H220</f>
        <v>0</v>
      </c>
      <c r="Q220" s="144">
        <v>0.043</v>
      </c>
      <c r="R220" s="144">
        <f>Q220*H220</f>
        <v>0.594088</v>
      </c>
      <c r="S220" s="144">
        <v>0.043</v>
      </c>
      <c r="T220" s="145">
        <f>S220*H220</f>
        <v>0.594088</v>
      </c>
      <c r="AR220" s="146" t="s">
        <v>159</v>
      </c>
      <c r="AT220" s="146" t="s">
        <v>154</v>
      </c>
      <c r="AU220" s="146" t="s">
        <v>167</v>
      </c>
      <c r="AY220" s="16" t="s">
        <v>151</v>
      </c>
      <c r="BE220" s="147">
        <f>IF(N220="základní",J220,0)</f>
        <v>0</v>
      </c>
      <c r="BF220" s="147">
        <f>IF(N220="snížená",J220,0)</f>
        <v>0</v>
      </c>
      <c r="BG220" s="147">
        <f>IF(N220="zákl. přenesená",J220,0)</f>
        <v>0</v>
      </c>
      <c r="BH220" s="147">
        <f>IF(N220="sníž. přenesená",J220,0)</f>
        <v>0</v>
      </c>
      <c r="BI220" s="147">
        <f>IF(N220="nulová",J220,0)</f>
        <v>0</v>
      </c>
      <c r="BJ220" s="16" t="s">
        <v>85</v>
      </c>
      <c r="BK220" s="147">
        <f>ROUND(I220*H220,2)</f>
        <v>0</v>
      </c>
      <c r="BL220" s="16" t="s">
        <v>159</v>
      </c>
      <c r="BM220" s="146" t="s">
        <v>443</v>
      </c>
    </row>
    <row r="221" spans="2:51" s="12" customFormat="1" ht="10.2">
      <c r="B221" s="148"/>
      <c r="D221" s="149" t="s">
        <v>161</v>
      </c>
      <c r="E221" s="150" t="s">
        <v>1</v>
      </c>
      <c r="F221" s="151" t="s">
        <v>444</v>
      </c>
      <c r="H221" s="152">
        <v>13.816</v>
      </c>
      <c r="I221" s="153"/>
      <c r="L221" s="148"/>
      <c r="M221" s="154"/>
      <c r="T221" s="155"/>
      <c r="AT221" s="150" t="s">
        <v>161</v>
      </c>
      <c r="AU221" s="150" t="s">
        <v>167</v>
      </c>
      <c r="AV221" s="12" t="s">
        <v>87</v>
      </c>
      <c r="AW221" s="12" t="s">
        <v>34</v>
      </c>
      <c r="AX221" s="12" t="s">
        <v>85</v>
      </c>
      <c r="AY221" s="150" t="s">
        <v>151</v>
      </c>
    </row>
    <row r="222" spans="2:65" s="1" customFormat="1" ht="22.2" customHeight="1">
      <c r="B222" s="31"/>
      <c r="C222" s="135" t="s">
        <v>445</v>
      </c>
      <c r="D222" s="135" t="s">
        <v>154</v>
      </c>
      <c r="E222" s="136" t="s">
        <v>392</v>
      </c>
      <c r="F222" s="137" t="s">
        <v>393</v>
      </c>
      <c r="G222" s="138" t="s">
        <v>157</v>
      </c>
      <c r="H222" s="139">
        <v>13.816</v>
      </c>
      <c r="I222" s="140"/>
      <c r="J222" s="141">
        <f>ROUND(I222*H222,2)</f>
        <v>0</v>
      </c>
      <c r="K222" s="137" t="s">
        <v>158</v>
      </c>
      <c r="L222" s="31"/>
      <c r="M222" s="142" t="s">
        <v>1</v>
      </c>
      <c r="N222" s="143" t="s">
        <v>43</v>
      </c>
      <c r="P222" s="144">
        <f>O222*H222</f>
        <v>0</v>
      </c>
      <c r="Q222" s="144">
        <v>0.00125616</v>
      </c>
      <c r="R222" s="144">
        <f>Q222*H222</f>
        <v>0.017355106560000003</v>
      </c>
      <c r="S222" s="144">
        <v>0</v>
      </c>
      <c r="T222" s="145">
        <f>S222*H222</f>
        <v>0</v>
      </c>
      <c r="AR222" s="146" t="s">
        <v>159</v>
      </c>
      <c r="AT222" s="146" t="s">
        <v>154</v>
      </c>
      <c r="AU222" s="146" t="s">
        <v>167</v>
      </c>
      <c r="AY222" s="16" t="s">
        <v>151</v>
      </c>
      <c r="BE222" s="147">
        <f>IF(N222="základní",J222,0)</f>
        <v>0</v>
      </c>
      <c r="BF222" s="147">
        <f>IF(N222="snížená",J222,0)</f>
        <v>0</v>
      </c>
      <c r="BG222" s="147">
        <f>IF(N222="zákl. přenesená",J222,0)</f>
        <v>0</v>
      </c>
      <c r="BH222" s="147">
        <f>IF(N222="sníž. přenesená",J222,0)</f>
        <v>0</v>
      </c>
      <c r="BI222" s="147">
        <f>IF(N222="nulová",J222,0)</f>
        <v>0</v>
      </c>
      <c r="BJ222" s="16" t="s">
        <v>85</v>
      </c>
      <c r="BK222" s="147">
        <f>ROUND(I222*H222,2)</f>
        <v>0</v>
      </c>
      <c r="BL222" s="16" t="s">
        <v>159</v>
      </c>
      <c r="BM222" s="146" t="s">
        <v>446</v>
      </c>
    </row>
    <row r="223" spans="2:65" s="1" customFormat="1" ht="14.4" customHeight="1">
      <c r="B223" s="31"/>
      <c r="C223" s="171" t="s">
        <v>447</v>
      </c>
      <c r="D223" s="171" t="s">
        <v>317</v>
      </c>
      <c r="E223" s="172" t="s">
        <v>395</v>
      </c>
      <c r="F223" s="173" t="s">
        <v>396</v>
      </c>
      <c r="G223" s="174" t="s">
        <v>303</v>
      </c>
      <c r="H223" s="175">
        <v>25.56</v>
      </c>
      <c r="I223" s="176"/>
      <c r="J223" s="177">
        <f>ROUND(I223*H223,2)</f>
        <v>0</v>
      </c>
      <c r="K223" s="173" t="s">
        <v>158</v>
      </c>
      <c r="L223" s="178"/>
      <c r="M223" s="179" t="s">
        <v>1</v>
      </c>
      <c r="N223" s="180" t="s">
        <v>43</v>
      </c>
      <c r="P223" s="144">
        <f>O223*H223</f>
        <v>0</v>
      </c>
      <c r="Q223" s="144">
        <v>0.001</v>
      </c>
      <c r="R223" s="144">
        <f>Q223*H223</f>
        <v>0.02556</v>
      </c>
      <c r="S223" s="144">
        <v>0</v>
      </c>
      <c r="T223" s="145">
        <f>S223*H223</f>
        <v>0</v>
      </c>
      <c r="AR223" s="146" t="s">
        <v>186</v>
      </c>
      <c r="AT223" s="146" t="s">
        <v>317</v>
      </c>
      <c r="AU223" s="146" t="s">
        <v>167</v>
      </c>
      <c r="AY223" s="16" t="s">
        <v>151</v>
      </c>
      <c r="BE223" s="147">
        <f>IF(N223="základní",J223,0)</f>
        <v>0</v>
      </c>
      <c r="BF223" s="147">
        <f>IF(N223="snížená",J223,0)</f>
        <v>0</v>
      </c>
      <c r="BG223" s="147">
        <f>IF(N223="zákl. přenesená",J223,0)</f>
        <v>0</v>
      </c>
      <c r="BH223" s="147">
        <f>IF(N223="sníž. přenesená",J223,0)</f>
        <v>0</v>
      </c>
      <c r="BI223" s="147">
        <f>IF(N223="nulová",J223,0)</f>
        <v>0</v>
      </c>
      <c r="BJ223" s="16" t="s">
        <v>85</v>
      </c>
      <c r="BK223" s="147">
        <f>ROUND(I223*H223,2)</f>
        <v>0</v>
      </c>
      <c r="BL223" s="16" t="s">
        <v>159</v>
      </c>
      <c r="BM223" s="146" t="s">
        <v>448</v>
      </c>
    </row>
    <row r="224" spans="2:51" s="12" customFormat="1" ht="10.2">
      <c r="B224" s="148"/>
      <c r="D224" s="149" t="s">
        <v>161</v>
      </c>
      <c r="F224" s="151" t="s">
        <v>449</v>
      </c>
      <c r="H224" s="152">
        <v>25.56</v>
      </c>
      <c r="I224" s="153"/>
      <c r="L224" s="148"/>
      <c r="M224" s="154"/>
      <c r="T224" s="155"/>
      <c r="AT224" s="150" t="s">
        <v>161</v>
      </c>
      <c r="AU224" s="150" t="s">
        <v>167</v>
      </c>
      <c r="AV224" s="12" t="s">
        <v>87</v>
      </c>
      <c r="AW224" s="12" t="s">
        <v>4</v>
      </c>
      <c r="AX224" s="12" t="s">
        <v>85</v>
      </c>
      <c r="AY224" s="150" t="s">
        <v>151</v>
      </c>
    </row>
    <row r="225" spans="2:65" s="1" customFormat="1" ht="14.4" customHeight="1">
      <c r="B225" s="31"/>
      <c r="C225" s="135" t="s">
        <v>450</v>
      </c>
      <c r="D225" s="135" t="s">
        <v>154</v>
      </c>
      <c r="E225" s="136" t="s">
        <v>399</v>
      </c>
      <c r="F225" s="137" t="s">
        <v>400</v>
      </c>
      <c r="G225" s="138" t="s">
        <v>401</v>
      </c>
      <c r="H225" s="139">
        <v>30</v>
      </c>
      <c r="I225" s="140"/>
      <c r="J225" s="141">
        <f>ROUND(I225*H225,2)</f>
        <v>0</v>
      </c>
      <c r="K225" s="137" t="s">
        <v>158</v>
      </c>
      <c r="L225" s="31"/>
      <c r="M225" s="142" t="s">
        <v>1</v>
      </c>
      <c r="N225" s="143" t="s">
        <v>43</v>
      </c>
      <c r="P225" s="144">
        <f>O225*H225</f>
        <v>0</v>
      </c>
      <c r="Q225" s="144">
        <v>0</v>
      </c>
      <c r="R225" s="144">
        <f>Q225*H225</f>
        <v>0</v>
      </c>
      <c r="S225" s="144">
        <v>0</v>
      </c>
      <c r="T225" s="145">
        <f>S225*H225</f>
        <v>0</v>
      </c>
      <c r="AR225" s="146" t="s">
        <v>159</v>
      </c>
      <c r="AT225" s="146" t="s">
        <v>154</v>
      </c>
      <c r="AU225" s="146" t="s">
        <v>167</v>
      </c>
      <c r="AY225" s="16" t="s">
        <v>151</v>
      </c>
      <c r="BE225" s="147">
        <f>IF(N225="základní",J225,0)</f>
        <v>0</v>
      </c>
      <c r="BF225" s="147">
        <f>IF(N225="snížená",J225,0)</f>
        <v>0</v>
      </c>
      <c r="BG225" s="147">
        <f>IF(N225="zákl. přenesená",J225,0)</f>
        <v>0</v>
      </c>
      <c r="BH225" s="147">
        <f>IF(N225="sníž. přenesená",J225,0)</f>
        <v>0</v>
      </c>
      <c r="BI225" s="147">
        <f>IF(N225="nulová",J225,0)</f>
        <v>0</v>
      </c>
      <c r="BJ225" s="16" t="s">
        <v>85</v>
      </c>
      <c r="BK225" s="147">
        <f>ROUND(I225*H225,2)</f>
        <v>0</v>
      </c>
      <c r="BL225" s="16" t="s">
        <v>159</v>
      </c>
      <c r="BM225" s="146" t="s">
        <v>451</v>
      </c>
    </row>
    <row r="226" spans="2:63" s="11" customFormat="1" ht="20.85" customHeight="1">
      <c r="B226" s="123"/>
      <c r="D226" s="124" t="s">
        <v>77</v>
      </c>
      <c r="E226" s="133" t="s">
        <v>452</v>
      </c>
      <c r="F226" s="133" t="s">
        <v>453</v>
      </c>
      <c r="I226" s="126"/>
      <c r="J226" s="134">
        <f>BK226</f>
        <v>0</v>
      </c>
      <c r="L226" s="123"/>
      <c r="M226" s="128"/>
      <c r="P226" s="129">
        <f>SUM(P227:P278)</f>
        <v>0</v>
      </c>
      <c r="R226" s="129">
        <f>SUM(R227:R278)</f>
        <v>12.536587868</v>
      </c>
      <c r="T226" s="130">
        <f>SUM(T227:T278)</f>
        <v>4.662705</v>
      </c>
      <c r="AR226" s="124" t="s">
        <v>85</v>
      </c>
      <c r="AT226" s="131" t="s">
        <v>77</v>
      </c>
      <c r="AU226" s="131" t="s">
        <v>87</v>
      </c>
      <c r="AY226" s="124" t="s">
        <v>151</v>
      </c>
      <c r="BK226" s="132">
        <f>SUM(BK227:BK278)</f>
        <v>0</v>
      </c>
    </row>
    <row r="227" spans="2:65" s="1" customFormat="1" ht="30" customHeight="1">
      <c r="B227" s="31"/>
      <c r="C227" s="135" t="s">
        <v>454</v>
      </c>
      <c r="D227" s="135" t="s">
        <v>154</v>
      </c>
      <c r="E227" s="136" t="s">
        <v>455</v>
      </c>
      <c r="F227" s="137" t="s">
        <v>456</v>
      </c>
      <c r="G227" s="138" t="s">
        <v>303</v>
      </c>
      <c r="H227" s="139">
        <v>6024.169</v>
      </c>
      <c r="I227" s="140"/>
      <c r="J227" s="141">
        <f>ROUND(I227*H227,2)</f>
        <v>0</v>
      </c>
      <c r="K227" s="137" t="s">
        <v>1</v>
      </c>
      <c r="L227" s="31"/>
      <c r="M227" s="142" t="s">
        <v>1</v>
      </c>
      <c r="N227" s="143" t="s">
        <v>43</v>
      </c>
      <c r="P227" s="144">
        <f>O227*H227</f>
        <v>0</v>
      </c>
      <c r="Q227" s="144">
        <v>0.00012</v>
      </c>
      <c r="R227" s="144">
        <f>Q227*H227</f>
        <v>0.72290028</v>
      </c>
      <c r="S227" s="144">
        <v>0</v>
      </c>
      <c r="T227" s="145">
        <f>S227*H227</f>
        <v>0</v>
      </c>
      <c r="AR227" s="146" t="s">
        <v>159</v>
      </c>
      <c r="AT227" s="146" t="s">
        <v>154</v>
      </c>
      <c r="AU227" s="146" t="s">
        <v>167</v>
      </c>
      <c r="AY227" s="16" t="s">
        <v>151</v>
      </c>
      <c r="BE227" s="147">
        <f>IF(N227="základní",J227,0)</f>
        <v>0</v>
      </c>
      <c r="BF227" s="147">
        <f>IF(N227="snížená",J227,0)</f>
        <v>0</v>
      </c>
      <c r="BG227" s="147">
        <f>IF(N227="zákl. přenesená",J227,0)</f>
        <v>0</v>
      </c>
      <c r="BH227" s="147">
        <f>IF(N227="sníž. přenesená",J227,0)</f>
        <v>0</v>
      </c>
      <c r="BI227" s="147">
        <f>IF(N227="nulová",J227,0)</f>
        <v>0</v>
      </c>
      <c r="BJ227" s="16" t="s">
        <v>85</v>
      </c>
      <c r="BK227" s="147">
        <f>ROUND(I227*H227,2)</f>
        <v>0</v>
      </c>
      <c r="BL227" s="16" t="s">
        <v>159</v>
      </c>
      <c r="BM227" s="146" t="s">
        <v>457</v>
      </c>
    </row>
    <row r="228" spans="2:51" s="12" customFormat="1" ht="10.2">
      <c r="B228" s="148"/>
      <c r="D228" s="149" t="s">
        <v>161</v>
      </c>
      <c r="E228" s="150" t="s">
        <v>1</v>
      </c>
      <c r="F228" s="151" t="s">
        <v>458</v>
      </c>
      <c r="H228" s="152">
        <v>1445.84</v>
      </c>
      <c r="I228" s="153"/>
      <c r="L228" s="148"/>
      <c r="M228" s="154"/>
      <c r="T228" s="155"/>
      <c r="AT228" s="150" t="s">
        <v>161</v>
      </c>
      <c r="AU228" s="150" t="s">
        <v>167</v>
      </c>
      <c r="AV228" s="12" t="s">
        <v>87</v>
      </c>
      <c r="AW228" s="12" t="s">
        <v>34</v>
      </c>
      <c r="AX228" s="12" t="s">
        <v>78</v>
      </c>
      <c r="AY228" s="150" t="s">
        <v>151</v>
      </c>
    </row>
    <row r="229" spans="2:51" s="12" customFormat="1" ht="10.2">
      <c r="B229" s="148"/>
      <c r="D229" s="149" t="s">
        <v>161</v>
      </c>
      <c r="E229" s="150" t="s">
        <v>1</v>
      </c>
      <c r="F229" s="151" t="s">
        <v>459</v>
      </c>
      <c r="H229" s="152">
        <v>39.644</v>
      </c>
      <c r="I229" s="153"/>
      <c r="L229" s="148"/>
      <c r="M229" s="154"/>
      <c r="T229" s="155"/>
      <c r="AT229" s="150" t="s">
        <v>161</v>
      </c>
      <c r="AU229" s="150" t="s">
        <v>167</v>
      </c>
      <c r="AV229" s="12" t="s">
        <v>87</v>
      </c>
      <c r="AW229" s="12" t="s">
        <v>34</v>
      </c>
      <c r="AX229" s="12" t="s">
        <v>78</v>
      </c>
      <c r="AY229" s="150" t="s">
        <v>151</v>
      </c>
    </row>
    <row r="230" spans="2:51" s="12" customFormat="1" ht="10.2">
      <c r="B230" s="148"/>
      <c r="D230" s="149" t="s">
        <v>161</v>
      </c>
      <c r="E230" s="150" t="s">
        <v>1</v>
      </c>
      <c r="F230" s="151" t="s">
        <v>460</v>
      </c>
      <c r="H230" s="152">
        <v>18.656</v>
      </c>
      <c r="I230" s="153"/>
      <c r="L230" s="148"/>
      <c r="M230" s="154"/>
      <c r="T230" s="155"/>
      <c r="AT230" s="150" t="s">
        <v>161</v>
      </c>
      <c r="AU230" s="150" t="s">
        <v>167</v>
      </c>
      <c r="AV230" s="12" t="s">
        <v>87</v>
      </c>
      <c r="AW230" s="12" t="s">
        <v>34</v>
      </c>
      <c r="AX230" s="12" t="s">
        <v>78</v>
      </c>
      <c r="AY230" s="150" t="s">
        <v>151</v>
      </c>
    </row>
    <row r="231" spans="2:51" s="12" customFormat="1" ht="10.2">
      <c r="B231" s="148"/>
      <c r="D231" s="149" t="s">
        <v>161</v>
      </c>
      <c r="E231" s="150" t="s">
        <v>1</v>
      </c>
      <c r="F231" s="151" t="s">
        <v>461</v>
      </c>
      <c r="H231" s="152">
        <v>13.992</v>
      </c>
      <c r="I231" s="153"/>
      <c r="L231" s="148"/>
      <c r="M231" s="154"/>
      <c r="T231" s="155"/>
      <c r="AT231" s="150" t="s">
        <v>161</v>
      </c>
      <c r="AU231" s="150" t="s">
        <v>167</v>
      </c>
      <c r="AV231" s="12" t="s">
        <v>87</v>
      </c>
      <c r="AW231" s="12" t="s">
        <v>34</v>
      </c>
      <c r="AX231" s="12" t="s">
        <v>78</v>
      </c>
      <c r="AY231" s="150" t="s">
        <v>151</v>
      </c>
    </row>
    <row r="232" spans="2:51" s="12" customFormat="1" ht="10.2">
      <c r="B232" s="148"/>
      <c r="D232" s="149" t="s">
        <v>161</v>
      </c>
      <c r="E232" s="150" t="s">
        <v>1</v>
      </c>
      <c r="F232" s="151" t="s">
        <v>462</v>
      </c>
      <c r="H232" s="152">
        <v>333.476</v>
      </c>
      <c r="I232" s="153"/>
      <c r="L232" s="148"/>
      <c r="M232" s="154"/>
      <c r="T232" s="155"/>
      <c r="AT232" s="150" t="s">
        <v>161</v>
      </c>
      <c r="AU232" s="150" t="s">
        <v>167</v>
      </c>
      <c r="AV232" s="12" t="s">
        <v>87</v>
      </c>
      <c r="AW232" s="12" t="s">
        <v>34</v>
      </c>
      <c r="AX232" s="12" t="s">
        <v>78</v>
      </c>
      <c r="AY232" s="150" t="s">
        <v>151</v>
      </c>
    </row>
    <row r="233" spans="2:51" s="12" customFormat="1" ht="10.2">
      <c r="B233" s="148"/>
      <c r="D233" s="149" t="s">
        <v>161</v>
      </c>
      <c r="E233" s="150" t="s">
        <v>1</v>
      </c>
      <c r="F233" s="151" t="s">
        <v>463</v>
      </c>
      <c r="H233" s="152">
        <v>151.58</v>
      </c>
      <c r="I233" s="153"/>
      <c r="L233" s="148"/>
      <c r="M233" s="154"/>
      <c r="T233" s="155"/>
      <c r="AT233" s="150" t="s">
        <v>161</v>
      </c>
      <c r="AU233" s="150" t="s">
        <v>167</v>
      </c>
      <c r="AV233" s="12" t="s">
        <v>87</v>
      </c>
      <c r="AW233" s="12" t="s">
        <v>34</v>
      </c>
      <c r="AX233" s="12" t="s">
        <v>78</v>
      </c>
      <c r="AY233" s="150" t="s">
        <v>151</v>
      </c>
    </row>
    <row r="234" spans="2:51" s="12" customFormat="1" ht="10.2">
      <c r="B234" s="148"/>
      <c r="D234" s="149" t="s">
        <v>161</v>
      </c>
      <c r="E234" s="150" t="s">
        <v>1</v>
      </c>
      <c r="F234" s="151" t="s">
        <v>464</v>
      </c>
      <c r="H234" s="152">
        <v>691.2</v>
      </c>
      <c r="I234" s="153"/>
      <c r="L234" s="148"/>
      <c r="M234" s="154"/>
      <c r="T234" s="155"/>
      <c r="AT234" s="150" t="s">
        <v>161</v>
      </c>
      <c r="AU234" s="150" t="s">
        <v>167</v>
      </c>
      <c r="AV234" s="12" t="s">
        <v>87</v>
      </c>
      <c r="AW234" s="12" t="s">
        <v>34</v>
      </c>
      <c r="AX234" s="12" t="s">
        <v>78</v>
      </c>
      <c r="AY234" s="150" t="s">
        <v>151</v>
      </c>
    </row>
    <row r="235" spans="2:51" s="12" customFormat="1" ht="10.2">
      <c r="B235" s="148"/>
      <c r="D235" s="149" t="s">
        <v>161</v>
      </c>
      <c r="E235" s="150" t="s">
        <v>1</v>
      </c>
      <c r="F235" s="151" t="s">
        <v>465</v>
      </c>
      <c r="H235" s="152">
        <v>1374.4</v>
      </c>
      <c r="I235" s="153"/>
      <c r="L235" s="148"/>
      <c r="M235" s="154"/>
      <c r="T235" s="155"/>
      <c r="AT235" s="150" t="s">
        <v>161</v>
      </c>
      <c r="AU235" s="150" t="s">
        <v>167</v>
      </c>
      <c r="AV235" s="12" t="s">
        <v>87</v>
      </c>
      <c r="AW235" s="12" t="s">
        <v>34</v>
      </c>
      <c r="AX235" s="12" t="s">
        <v>78</v>
      </c>
      <c r="AY235" s="150" t="s">
        <v>151</v>
      </c>
    </row>
    <row r="236" spans="2:51" s="12" customFormat="1" ht="10.2">
      <c r="B236" s="148"/>
      <c r="D236" s="149" t="s">
        <v>161</v>
      </c>
      <c r="E236" s="150" t="s">
        <v>1</v>
      </c>
      <c r="F236" s="151" t="s">
        <v>466</v>
      </c>
      <c r="H236" s="152">
        <v>52</v>
      </c>
      <c r="I236" s="153"/>
      <c r="L236" s="148"/>
      <c r="M236" s="154"/>
      <c r="T236" s="155"/>
      <c r="AT236" s="150" t="s">
        <v>161</v>
      </c>
      <c r="AU236" s="150" t="s">
        <v>167</v>
      </c>
      <c r="AV236" s="12" t="s">
        <v>87</v>
      </c>
      <c r="AW236" s="12" t="s">
        <v>34</v>
      </c>
      <c r="AX236" s="12" t="s">
        <v>78</v>
      </c>
      <c r="AY236" s="150" t="s">
        <v>151</v>
      </c>
    </row>
    <row r="237" spans="2:51" s="12" customFormat="1" ht="20.4">
      <c r="B237" s="148"/>
      <c r="D237" s="149" t="s">
        <v>161</v>
      </c>
      <c r="E237" s="150" t="s">
        <v>1</v>
      </c>
      <c r="F237" s="151" t="s">
        <v>467</v>
      </c>
      <c r="H237" s="152">
        <v>749.52</v>
      </c>
      <c r="I237" s="153"/>
      <c r="L237" s="148"/>
      <c r="M237" s="154"/>
      <c r="T237" s="155"/>
      <c r="AT237" s="150" t="s">
        <v>161</v>
      </c>
      <c r="AU237" s="150" t="s">
        <v>167</v>
      </c>
      <c r="AV237" s="12" t="s">
        <v>87</v>
      </c>
      <c r="AW237" s="12" t="s">
        <v>34</v>
      </c>
      <c r="AX237" s="12" t="s">
        <v>78</v>
      </c>
      <c r="AY237" s="150" t="s">
        <v>151</v>
      </c>
    </row>
    <row r="238" spans="2:51" s="12" customFormat="1" ht="10.2">
      <c r="B238" s="148"/>
      <c r="D238" s="149" t="s">
        <v>161</v>
      </c>
      <c r="E238" s="150" t="s">
        <v>1</v>
      </c>
      <c r="F238" s="151" t="s">
        <v>468</v>
      </c>
      <c r="H238" s="152">
        <v>368.1</v>
      </c>
      <c r="I238" s="153"/>
      <c r="L238" s="148"/>
      <c r="M238" s="154"/>
      <c r="T238" s="155"/>
      <c r="AT238" s="150" t="s">
        <v>161</v>
      </c>
      <c r="AU238" s="150" t="s">
        <v>167</v>
      </c>
      <c r="AV238" s="12" t="s">
        <v>87</v>
      </c>
      <c r="AW238" s="12" t="s">
        <v>34</v>
      </c>
      <c r="AX238" s="12" t="s">
        <v>78</v>
      </c>
      <c r="AY238" s="150" t="s">
        <v>151</v>
      </c>
    </row>
    <row r="239" spans="2:51" s="12" customFormat="1" ht="10.2">
      <c r="B239" s="148"/>
      <c r="D239" s="149" t="s">
        <v>161</v>
      </c>
      <c r="E239" s="150" t="s">
        <v>1</v>
      </c>
      <c r="F239" s="151" t="s">
        <v>469</v>
      </c>
      <c r="H239" s="152">
        <v>785.761</v>
      </c>
      <c r="I239" s="153"/>
      <c r="L239" s="148"/>
      <c r="M239" s="154"/>
      <c r="T239" s="155"/>
      <c r="AT239" s="150" t="s">
        <v>161</v>
      </c>
      <c r="AU239" s="150" t="s">
        <v>167</v>
      </c>
      <c r="AV239" s="12" t="s">
        <v>87</v>
      </c>
      <c r="AW239" s="12" t="s">
        <v>34</v>
      </c>
      <c r="AX239" s="12" t="s">
        <v>78</v>
      </c>
      <c r="AY239" s="150" t="s">
        <v>151</v>
      </c>
    </row>
    <row r="240" spans="2:51" s="13" customFormat="1" ht="10.2">
      <c r="B240" s="164"/>
      <c r="D240" s="149" t="s">
        <v>161</v>
      </c>
      <c r="E240" s="165" t="s">
        <v>1</v>
      </c>
      <c r="F240" s="166" t="s">
        <v>316</v>
      </c>
      <c r="H240" s="167">
        <v>6024.169000000002</v>
      </c>
      <c r="I240" s="168"/>
      <c r="L240" s="164"/>
      <c r="M240" s="169"/>
      <c r="T240" s="170"/>
      <c r="AT240" s="165" t="s">
        <v>161</v>
      </c>
      <c r="AU240" s="165" t="s">
        <v>167</v>
      </c>
      <c r="AV240" s="13" t="s">
        <v>159</v>
      </c>
      <c r="AW240" s="13" t="s">
        <v>34</v>
      </c>
      <c r="AX240" s="13" t="s">
        <v>85</v>
      </c>
      <c r="AY240" s="165" t="s">
        <v>151</v>
      </c>
    </row>
    <row r="241" spans="2:65" s="1" customFormat="1" ht="19.8" customHeight="1">
      <c r="B241" s="31"/>
      <c r="C241" s="171" t="s">
        <v>470</v>
      </c>
      <c r="D241" s="171" t="s">
        <v>317</v>
      </c>
      <c r="E241" s="172" t="s">
        <v>328</v>
      </c>
      <c r="F241" s="173" t="s">
        <v>329</v>
      </c>
      <c r="G241" s="174" t="s">
        <v>204</v>
      </c>
      <c r="H241" s="175">
        <v>2.204</v>
      </c>
      <c r="I241" s="176"/>
      <c r="J241" s="177">
        <f>ROUND(I241*H241,2)</f>
        <v>0</v>
      </c>
      <c r="K241" s="173" t="s">
        <v>158</v>
      </c>
      <c r="L241" s="178"/>
      <c r="M241" s="179" t="s">
        <v>1</v>
      </c>
      <c r="N241" s="180" t="s">
        <v>43</v>
      </c>
      <c r="P241" s="144">
        <f>O241*H241</f>
        <v>0</v>
      </c>
      <c r="Q241" s="144">
        <v>1</v>
      </c>
      <c r="R241" s="144">
        <f>Q241*H241</f>
        <v>2.204</v>
      </c>
      <c r="S241" s="144">
        <v>0</v>
      </c>
      <c r="T241" s="145">
        <f>S241*H241</f>
        <v>0</v>
      </c>
      <c r="AR241" s="146" t="s">
        <v>186</v>
      </c>
      <c r="AT241" s="146" t="s">
        <v>317</v>
      </c>
      <c r="AU241" s="146" t="s">
        <v>167</v>
      </c>
      <c r="AY241" s="16" t="s">
        <v>151</v>
      </c>
      <c r="BE241" s="147">
        <f>IF(N241="základní",J241,0)</f>
        <v>0</v>
      </c>
      <c r="BF241" s="147">
        <f>IF(N241="snížená",J241,0)</f>
        <v>0</v>
      </c>
      <c r="BG241" s="147">
        <f>IF(N241="zákl. přenesená",J241,0)</f>
        <v>0</v>
      </c>
      <c r="BH241" s="147">
        <f>IF(N241="sníž. přenesená",J241,0)</f>
        <v>0</v>
      </c>
      <c r="BI241" s="147">
        <f>IF(N241="nulová",J241,0)</f>
        <v>0</v>
      </c>
      <c r="BJ241" s="16" t="s">
        <v>85</v>
      </c>
      <c r="BK241" s="147">
        <f>ROUND(I241*H241,2)</f>
        <v>0</v>
      </c>
      <c r="BL241" s="16" t="s">
        <v>159</v>
      </c>
      <c r="BM241" s="146" t="s">
        <v>471</v>
      </c>
    </row>
    <row r="242" spans="2:47" s="1" customFormat="1" ht="19.2">
      <c r="B242" s="31"/>
      <c r="D242" s="149" t="s">
        <v>225</v>
      </c>
      <c r="F242" s="156" t="s">
        <v>331</v>
      </c>
      <c r="I242" s="157"/>
      <c r="L242" s="31"/>
      <c r="M242" s="158"/>
      <c r="T242" s="55"/>
      <c r="AT242" s="16" t="s">
        <v>225</v>
      </c>
      <c r="AU242" s="16" t="s">
        <v>167</v>
      </c>
    </row>
    <row r="243" spans="2:51" s="12" customFormat="1" ht="10.2">
      <c r="B243" s="148"/>
      <c r="D243" s="149" t="s">
        <v>161</v>
      </c>
      <c r="E243" s="150" t="s">
        <v>1</v>
      </c>
      <c r="F243" s="151" t="s">
        <v>472</v>
      </c>
      <c r="H243" s="152">
        <v>1.59</v>
      </c>
      <c r="I243" s="153"/>
      <c r="L243" s="148"/>
      <c r="M243" s="154"/>
      <c r="T243" s="155"/>
      <c r="AT243" s="150" t="s">
        <v>161</v>
      </c>
      <c r="AU243" s="150" t="s">
        <v>167</v>
      </c>
      <c r="AV243" s="12" t="s">
        <v>87</v>
      </c>
      <c r="AW243" s="12" t="s">
        <v>34</v>
      </c>
      <c r="AX243" s="12" t="s">
        <v>78</v>
      </c>
      <c r="AY243" s="150" t="s">
        <v>151</v>
      </c>
    </row>
    <row r="244" spans="2:51" s="12" customFormat="1" ht="10.2">
      <c r="B244" s="148"/>
      <c r="D244" s="149" t="s">
        <v>161</v>
      </c>
      <c r="E244" s="150" t="s">
        <v>1</v>
      </c>
      <c r="F244" s="151" t="s">
        <v>473</v>
      </c>
      <c r="H244" s="152">
        <v>0.044</v>
      </c>
      <c r="I244" s="153"/>
      <c r="L244" s="148"/>
      <c r="M244" s="154"/>
      <c r="T244" s="155"/>
      <c r="AT244" s="150" t="s">
        <v>161</v>
      </c>
      <c r="AU244" s="150" t="s">
        <v>167</v>
      </c>
      <c r="AV244" s="12" t="s">
        <v>87</v>
      </c>
      <c r="AW244" s="12" t="s">
        <v>34</v>
      </c>
      <c r="AX244" s="12" t="s">
        <v>78</v>
      </c>
      <c r="AY244" s="150" t="s">
        <v>151</v>
      </c>
    </row>
    <row r="245" spans="2:51" s="12" customFormat="1" ht="10.2">
      <c r="B245" s="148"/>
      <c r="D245" s="149" t="s">
        <v>161</v>
      </c>
      <c r="E245" s="150" t="s">
        <v>1</v>
      </c>
      <c r="F245" s="151" t="s">
        <v>474</v>
      </c>
      <c r="H245" s="152">
        <v>0.021</v>
      </c>
      <c r="I245" s="153"/>
      <c r="L245" s="148"/>
      <c r="M245" s="154"/>
      <c r="T245" s="155"/>
      <c r="AT245" s="150" t="s">
        <v>161</v>
      </c>
      <c r="AU245" s="150" t="s">
        <v>167</v>
      </c>
      <c r="AV245" s="12" t="s">
        <v>87</v>
      </c>
      <c r="AW245" s="12" t="s">
        <v>34</v>
      </c>
      <c r="AX245" s="12" t="s">
        <v>78</v>
      </c>
      <c r="AY245" s="150" t="s">
        <v>151</v>
      </c>
    </row>
    <row r="246" spans="2:51" s="12" customFormat="1" ht="10.2">
      <c r="B246" s="148"/>
      <c r="D246" s="149" t="s">
        <v>161</v>
      </c>
      <c r="E246" s="150" t="s">
        <v>1</v>
      </c>
      <c r="F246" s="151" t="s">
        <v>475</v>
      </c>
      <c r="H246" s="152">
        <v>0.015</v>
      </c>
      <c r="I246" s="153"/>
      <c r="L246" s="148"/>
      <c r="M246" s="154"/>
      <c r="T246" s="155"/>
      <c r="AT246" s="150" t="s">
        <v>161</v>
      </c>
      <c r="AU246" s="150" t="s">
        <v>167</v>
      </c>
      <c r="AV246" s="12" t="s">
        <v>87</v>
      </c>
      <c r="AW246" s="12" t="s">
        <v>34</v>
      </c>
      <c r="AX246" s="12" t="s">
        <v>78</v>
      </c>
      <c r="AY246" s="150" t="s">
        <v>151</v>
      </c>
    </row>
    <row r="247" spans="2:51" s="12" customFormat="1" ht="10.2">
      <c r="B247" s="148"/>
      <c r="D247" s="149" t="s">
        <v>161</v>
      </c>
      <c r="E247" s="150" t="s">
        <v>1</v>
      </c>
      <c r="F247" s="151" t="s">
        <v>476</v>
      </c>
      <c r="H247" s="152">
        <v>0.367</v>
      </c>
      <c r="I247" s="153"/>
      <c r="L247" s="148"/>
      <c r="M247" s="154"/>
      <c r="T247" s="155"/>
      <c r="AT247" s="150" t="s">
        <v>161</v>
      </c>
      <c r="AU247" s="150" t="s">
        <v>167</v>
      </c>
      <c r="AV247" s="12" t="s">
        <v>87</v>
      </c>
      <c r="AW247" s="12" t="s">
        <v>34</v>
      </c>
      <c r="AX247" s="12" t="s">
        <v>78</v>
      </c>
      <c r="AY247" s="150" t="s">
        <v>151</v>
      </c>
    </row>
    <row r="248" spans="2:51" s="12" customFormat="1" ht="10.2">
      <c r="B248" s="148"/>
      <c r="D248" s="149" t="s">
        <v>161</v>
      </c>
      <c r="E248" s="150" t="s">
        <v>1</v>
      </c>
      <c r="F248" s="151" t="s">
        <v>477</v>
      </c>
      <c r="H248" s="152">
        <v>0.167</v>
      </c>
      <c r="I248" s="153"/>
      <c r="L248" s="148"/>
      <c r="M248" s="154"/>
      <c r="T248" s="155"/>
      <c r="AT248" s="150" t="s">
        <v>161</v>
      </c>
      <c r="AU248" s="150" t="s">
        <v>167</v>
      </c>
      <c r="AV248" s="12" t="s">
        <v>87</v>
      </c>
      <c r="AW248" s="12" t="s">
        <v>34</v>
      </c>
      <c r="AX248" s="12" t="s">
        <v>78</v>
      </c>
      <c r="AY248" s="150" t="s">
        <v>151</v>
      </c>
    </row>
    <row r="249" spans="2:51" s="13" customFormat="1" ht="10.2">
      <c r="B249" s="164"/>
      <c r="D249" s="149" t="s">
        <v>161</v>
      </c>
      <c r="E249" s="165" t="s">
        <v>1</v>
      </c>
      <c r="F249" s="166" t="s">
        <v>316</v>
      </c>
      <c r="H249" s="167">
        <v>2.2039999999999997</v>
      </c>
      <c r="I249" s="168"/>
      <c r="L249" s="164"/>
      <c r="M249" s="169"/>
      <c r="T249" s="170"/>
      <c r="AT249" s="165" t="s">
        <v>161</v>
      </c>
      <c r="AU249" s="165" t="s">
        <v>167</v>
      </c>
      <c r="AV249" s="13" t="s">
        <v>159</v>
      </c>
      <c r="AW249" s="13" t="s">
        <v>34</v>
      </c>
      <c r="AX249" s="13" t="s">
        <v>85</v>
      </c>
      <c r="AY249" s="165" t="s">
        <v>151</v>
      </c>
    </row>
    <row r="250" spans="2:65" s="1" customFormat="1" ht="19.8" customHeight="1">
      <c r="B250" s="31"/>
      <c r="C250" s="171" t="s">
        <v>478</v>
      </c>
      <c r="D250" s="171" t="s">
        <v>317</v>
      </c>
      <c r="E250" s="172" t="s">
        <v>350</v>
      </c>
      <c r="F250" s="173" t="s">
        <v>351</v>
      </c>
      <c r="G250" s="174" t="s">
        <v>204</v>
      </c>
      <c r="H250" s="175">
        <v>0.76</v>
      </c>
      <c r="I250" s="176"/>
      <c r="J250" s="177">
        <f>ROUND(I250*H250,2)</f>
        <v>0</v>
      </c>
      <c r="K250" s="173" t="s">
        <v>158</v>
      </c>
      <c r="L250" s="178"/>
      <c r="M250" s="179" t="s">
        <v>1</v>
      </c>
      <c r="N250" s="180" t="s">
        <v>43</v>
      </c>
      <c r="P250" s="144">
        <f>O250*H250</f>
        <v>0</v>
      </c>
      <c r="Q250" s="144">
        <v>1</v>
      </c>
      <c r="R250" s="144">
        <f>Q250*H250</f>
        <v>0.76</v>
      </c>
      <c r="S250" s="144">
        <v>0</v>
      </c>
      <c r="T250" s="145">
        <f>S250*H250</f>
        <v>0</v>
      </c>
      <c r="AR250" s="146" t="s">
        <v>186</v>
      </c>
      <c r="AT250" s="146" t="s">
        <v>317</v>
      </c>
      <c r="AU250" s="146" t="s">
        <v>167</v>
      </c>
      <c r="AY250" s="16" t="s">
        <v>151</v>
      </c>
      <c r="BE250" s="147">
        <f>IF(N250="základní",J250,0)</f>
        <v>0</v>
      </c>
      <c r="BF250" s="147">
        <f>IF(N250="snížená",J250,0)</f>
        <v>0</v>
      </c>
      <c r="BG250" s="147">
        <f>IF(N250="zákl. přenesená",J250,0)</f>
        <v>0</v>
      </c>
      <c r="BH250" s="147">
        <f>IF(N250="sníž. přenesená",J250,0)</f>
        <v>0</v>
      </c>
      <c r="BI250" s="147">
        <f>IF(N250="nulová",J250,0)</f>
        <v>0</v>
      </c>
      <c r="BJ250" s="16" t="s">
        <v>85</v>
      </c>
      <c r="BK250" s="147">
        <f>ROUND(I250*H250,2)</f>
        <v>0</v>
      </c>
      <c r="BL250" s="16" t="s">
        <v>159</v>
      </c>
      <c r="BM250" s="146" t="s">
        <v>479</v>
      </c>
    </row>
    <row r="251" spans="2:47" s="1" customFormat="1" ht="19.2">
      <c r="B251" s="31"/>
      <c r="D251" s="149" t="s">
        <v>225</v>
      </c>
      <c r="F251" s="156" t="s">
        <v>353</v>
      </c>
      <c r="I251" s="157"/>
      <c r="L251" s="31"/>
      <c r="M251" s="158"/>
      <c r="T251" s="55"/>
      <c r="AT251" s="16" t="s">
        <v>225</v>
      </c>
      <c r="AU251" s="16" t="s">
        <v>167</v>
      </c>
    </row>
    <row r="252" spans="2:51" s="12" customFormat="1" ht="10.2">
      <c r="B252" s="148"/>
      <c r="D252" s="149" t="s">
        <v>161</v>
      </c>
      <c r="E252" s="150" t="s">
        <v>1</v>
      </c>
      <c r="F252" s="151" t="s">
        <v>480</v>
      </c>
      <c r="H252" s="152">
        <v>0.76</v>
      </c>
      <c r="I252" s="153"/>
      <c r="L252" s="148"/>
      <c r="M252" s="154"/>
      <c r="T252" s="155"/>
      <c r="AT252" s="150" t="s">
        <v>161</v>
      </c>
      <c r="AU252" s="150" t="s">
        <v>167</v>
      </c>
      <c r="AV252" s="12" t="s">
        <v>87</v>
      </c>
      <c r="AW252" s="12" t="s">
        <v>34</v>
      </c>
      <c r="AX252" s="12" t="s">
        <v>85</v>
      </c>
      <c r="AY252" s="150" t="s">
        <v>151</v>
      </c>
    </row>
    <row r="253" spans="2:65" s="1" customFormat="1" ht="19.8" customHeight="1">
      <c r="B253" s="31"/>
      <c r="C253" s="171" t="s">
        <v>481</v>
      </c>
      <c r="D253" s="171" t="s">
        <v>317</v>
      </c>
      <c r="E253" s="172" t="s">
        <v>355</v>
      </c>
      <c r="F253" s="173" t="s">
        <v>356</v>
      </c>
      <c r="G253" s="174" t="s">
        <v>204</v>
      </c>
      <c r="H253" s="175">
        <v>1.512</v>
      </c>
      <c r="I253" s="176"/>
      <c r="J253" s="177">
        <f>ROUND(I253*H253,2)</f>
        <v>0</v>
      </c>
      <c r="K253" s="173" t="s">
        <v>158</v>
      </c>
      <c r="L253" s="178"/>
      <c r="M253" s="179" t="s">
        <v>1</v>
      </c>
      <c r="N253" s="180" t="s">
        <v>43</v>
      </c>
      <c r="P253" s="144">
        <f>O253*H253</f>
        <v>0</v>
      </c>
      <c r="Q253" s="144">
        <v>1</v>
      </c>
      <c r="R253" s="144">
        <f>Q253*H253</f>
        <v>1.512</v>
      </c>
      <c r="S253" s="144">
        <v>0</v>
      </c>
      <c r="T253" s="145">
        <f>S253*H253</f>
        <v>0</v>
      </c>
      <c r="AR253" s="146" t="s">
        <v>186</v>
      </c>
      <c r="AT253" s="146" t="s">
        <v>317</v>
      </c>
      <c r="AU253" s="146" t="s">
        <v>167</v>
      </c>
      <c r="AY253" s="16" t="s">
        <v>151</v>
      </c>
      <c r="BE253" s="147">
        <f>IF(N253="základní",J253,0)</f>
        <v>0</v>
      </c>
      <c r="BF253" s="147">
        <f>IF(N253="snížená",J253,0)</f>
        <v>0</v>
      </c>
      <c r="BG253" s="147">
        <f>IF(N253="zákl. přenesená",J253,0)</f>
        <v>0</v>
      </c>
      <c r="BH253" s="147">
        <f>IF(N253="sníž. přenesená",J253,0)</f>
        <v>0</v>
      </c>
      <c r="BI253" s="147">
        <f>IF(N253="nulová",J253,0)</f>
        <v>0</v>
      </c>
      <c r="BJ253" s="16" t="s">
        <v>85</v>
      </c>
      <c r="BK253" s="147">
        <f>ROUND(I253*H253,2)</f>
        <v>0</v>
      </c>
      <c r="BL253" s="16" t="s">
        <v>159</v>
      </c>
      <c r="BM253" s="146" t="s">
        <v>482</v>
      </c>
    </row>
    <row r="254" spans="2:47" s="1" customFormat="1" ht="19.2">
      <c r="B254" s="31"/>
      <c r="D254" s="149" t="s">
        <v>225</v>
      </c>
      <c r="F254" s="156" t="s">
        <v>358</v>
      </c>
      <c r="I254" s="157"/>
      <c r="L254" s="31"/>
      <c r="M254" s="158"/>
      <c r="T254" s="55"/>
      <c r="AT254" s="16" t="s">
        <v>225</v>
      </c>
      <c r="AU254" s="16" t="s">
        <v>167</v>
      </c>
    </row>
    <row r="255" spans="2:51" s="12" customFormat="1" ht="10.2">
      <c r="B255" s="148"/>
      <c r="D255" s="149" t="s">
        <v>161</v>
      </c>
      <c r="E255" s="150" t="s">
        <v>1</v>
      </c>
      <c r="F255" s="151" t="s">
        <v>483</v>
      </c>
      <c r="H255" s="152">
        <v>1.512</v>
      </c>
      <c r="I255" s="153"/>
      <c r="L255" s="148"/>
      <c r="M255" s="154"/>
      <c r="T255" s="155"/>
      <c r="AT255" s="150" t="s">
        <v>161</v>
      </c>
      <c r="AU255" s="150" t="s">
        <v>167</v>
      </c>
      <c r="AV255" s="12" t="s">
        <v>87</v>
      </c>
      <c r="AW255" s="12" t="s">
        <v>34</v>
      </c>
      <c r="AX255" s="12" t="s">
        <v>85</v>
      </c>
      <c r="AY255" s="150" t="s">
        <v>151</v>
      </c>
    </row>
    <row r="256" spans="2:65" s="1" customFormat="1" ht="19.8" customHeight="1">
      <c r="B256" s="31"/>
      <c r="C256" s="171" t="s">
        <v>484</v>
      </c>
      <c r="D256" s="171" t="s">
        <v>317</v>
      </c>
      <c r="E256" s="172" t="s">
        <v>360</v>
      </c>
      <c r="F256" s="173" t="s">
        <v>361</v>
      </c>
      <c r="G256" s="174" t="s">
        <v>204</v>
      </c>
      <c r="H256" s="175">
        <v>0.057</v>
      </c>
      <c r="I256" s="176"/>
      <c r="J256" s="177">
        <f>ROUND(I256*H256,2)</f>
        <v>0</v>
      </c>
      <c r="K256" s="173" t="s">
        <v>158</v>
      </c>
      <c r="L256" s="178"/>
      <c r="M256" s="179" t="s">
        <v>1</v>
      </c>
      <c r="N256" s="180" t="s">
        <v>43</v>
      </c>
      <c r="P256" s="144">
        <f>O256*H256</f>
        <v>0</v>
      </c>
      <c r="Q256" s="144">
        <v>1</v>
      </c>
      <c r="R256" s="144">
        <f>Q256*H256</f>
        <v>0.057</v>
      </c>
      <c r="S256" s="144">
        <v>0</v>
      </c>
      <c r="T256" s="145">
        <f>S256*H256</f>
        <v>0</v>
      </c>
      <c r="AR256" s="146" t="s">
        <v>186</v>
      </c>
      <c r="AT256" s="146" t="s">
        <v>317</v>
      </c>
      <c r="AU256" s="146" t="s">
        <v>167</v>
      </c>
      <c r="AY256" s="16" t="s">
        <v>151</v>
      </c>
      <c r="BE256" s="147">
        <f>IF(N256="základní",J256,0)</f>
        <v>0</v>
      </c>
      <c r="BF256" s="147">
        <f>IF(N256="snížená",J256,0)</f>
        <v>0</v>
      </c>
      <c r="BG256" s="147">
        <f>IF(N256="zákl. přenesená",J256,0)</f>
        <v>0</v>
      </c>
      <c r="BH256" s="147">
        <f>IF(N256="sníž. přenesená",J256,0)</f>
        <v>0</v>
      </c>
      <c r="BI256" s="147">
        <f>IF(N256="nulová",J256,0)</f>
        <v>0</v>
      </c>
      <c r="BJ256" s="16" t="s">
        <v>85</v>
      </c>
      <c r="BK256" s="147">
        <f>ROUND(I256*H256,2)</f>
        <v>0</v>
      </c>
      <c r="BL256" s="16" t="s">
        <v>159</v>
      </c>
      <c r="BM256" s="146" t="s">
        <v>485</v>
      </c>
    </row>
    <row r="257" spans="2:47" s="1" customFormat="1" ht="19.2">
      <c r="B257" s="31"/>
      <c r="D257" s="149" t="s">
        <v>225</v>
      </c>
      <c r="F257" s="156" t="s">
        <v>363</v>
      </c>
      <c r="I257" s="157"/>
      <c r="L257" s="31"/>
      <c r="M257" s="158"/>
      <c r="T257" s="55"/>
      <c r="AT257" s="16" t="s">
        <v>225</v>
      </c>
      <c r="AU257" s="16" t="s">
        <v>167</v>
      </c>
    </row>
    <row r="258" spans="2:51" s="12" customFormat="1" ht="10.2">
      <c r="B258" s="148"/>
      <c r="D258" s="149" t="s">
        <v>161</v>
      </c>
      <c r="E258" s="150" t="s">
        <v>1</v>
      </c>
      <c r="F258" s="151" t="s">
        <v>486</v>
      </c>
      <c r="H258" s="152">
        <v>0.057</v>
      </c>
      <c r="I258" s="153"/>
      <c r="L258" s="148"/>
      <c r="M258" s="154"/>
      <c r="T258" s="155"/>
      <c r="AT258" s="150" t="s">
        <v>161</v>
      </c>
      <c r="AU258" s="150" t="s">
        <v>167</v>
      </c>
      <c r="AV258" s="12" t="s">
        <v>87</v>
      </c>
      <c r="AW258" s="12" t="s">
        <v>34</v>
      </c>
      <c r="AX258" s="12" t="s">
        <v>85</v>
      </c>
      <c r="AY258" s="150" t="s">
        <v>151</v>
      </c>
    </row>
    <row r="259" spans="2:65" s="1" customFormat="1" ht="19.8" customHeight="1">
      <c r="B259" s="31"/>
      <c r="C259" s="171" t="s">
        <v>487</v>
      </c>
      <c r="D259" s="171" t="s">
        <v>317</v>
      </c>
      <c r="E259" s="172" t="s">
        <v>342</v>
      </c>
      <c r="F259" s="173" t="s">
        <v>343</v>
      </c>
      <c r="G259" s="174" t="s">
        <v>196</v>
      </c>
      <c r="H259" s="175">
        <v>114.51</v>
      </c>
      <c r="I259" s="176"/>
      <c r="J259" s="177">
        <f>ROUND(I259*H259,2)</f>
        <v>0</v>
      </c>
      <c r="K259" s="173" t="s">
        <v>1</v>
      </c>
      <c r="L259" s="178"/>
      <c r="M259" s="179" t="s">
        <v>1</v>
      </c>
      <c r="N259" s="180" t="s">
        <v>43</v>
      </c>
      <c r="P259" s="144">
        <f>O259*H259</f>
        <v>0</v>
      </c>
      <c r="Q259" s="144">
        <v>0.009</v>
      </c>
      <c r="R259" s="144">
        <f>Q259*H259</f>
        <v>1.03059</v>
      </c>
      <c r="S259" s="144">
        <v>0</v>
      </c>
      <c r="T259" s="145">
        <f>S259*H259</f>
        <v>0</v>
      </c>
      <c r="AR259" s="146" t="s">
        <v>186</v>
      </c>
      <c r="AT259" s="146" t="s">
        <v>317</v>
      </c>
      <c r="AU259" s="146" t="s">
        <v>167</v>
      </c>
      <c r="AY259" s="16" t="s">
        <v>151</v>
      </c>
      <c r="BE259" s="147">
        <f>IF(N259="základní",J259,0)</f>
        <v>0</v>
      </c>
      <c r="BF259" s="147">
        <f>IF(N259="snížená",J259,0)</f>
        <v>0</v>
      </c>
      <c r="BG259" s="147">
        <f>IF(N259="zákl. přenesená",J259,0)</f>
        <v>0</v>
      </c>
      <c r="BH259" s="147">
        <f>IF(N259="sníž. přenesená",J259,0)</f>
        <v>0</v>
      </c>
      <c r="BI259" s="147">
        <f>IF(N259="nulová",J259,0)</f>
        <v>0</v>
      </c>
      <c r="BJ259" s="16" t="s">
        <v>85</v>
      </c>
      <c r="BK259" s="147">
        <f>ROUND(I259*H259,2)</f>
        <v>0</v>
      </c>
      <c r="BL259" s="16" t="s">
        <v>159</v>
      </c>
      <c r="BM259" s="146" t="s">
        <v>488</v>
      </c>
    </row>
    <row r="260" spans="2:51" s="12" customFormat="1" ht="20.4">
      <c r="B260" s="148"/>
      <c r="D260" s="149" t="s">
        <v>161</v>
      </c>
      <c r="E260" s="150" t="s">
        <v>1</v>
      </c>
      <c r="F260" s="151" t="s">
        <v>489</v>
      </c>
      <c r="H260" s="152">
        <v>114.51</v>
      </c>
      <c r="I260" s="153"/>
      <c r="L260" s="148"/>
      <c r="M260" s="154"/>
      <c r="T260" s="155"/>
      <c r="AT260" s="150" t="s">
        <v>161</v>
      </c>
      <c r="AU260" s="150" t="s">
        <v>167</v>
      </c>
      <c r="AV260" s="12" t="s">
        <v>87</v>
      </c>
      <c r="AW260" s="12" t="s">
        <v>34</v>
      </c>
      <c r="AX260" s="12" t="s">
        <v>85</v>
      </c>
      <c r="AY260" s="150" t="s">
        <v>151</v>
      </c>
    </row>
    <row r="261" spans="2:65" s="1" customFormat="1" ht="19.8" customHeight="1">
      <c r="B261" s="31"/>
      <c r="C261" s="171" t="s">
        <v>490</v>
      </c>
      <c r="D261" s="171" t="s">
        <v>317</v>
      </c>
      <c r="E261" s="172" t="s">
        <v>346</v>
      </c>
      <c r="F261" s="173" t="s">
        <v>347</v>
      </c>
      <c r="G261" s="174" t="s">
        <v>196</v>
      </c>
      <c r="H261" s="175">
        <v>44.99</v>
      </c>
      <c r="I261" s="176"/>
      <c r="J261" s="177">
        <f>ROUND(I261*H261,2)</f>
        <v>0</v>
      </c>
      <c r="K261" s="173" t="s">
        <v>1</v>
      </c>
      <c r="L261" s="178"/>
      <c r="M261" s="179" t="s">
        <v>1</v>
      </c>
      <c r="N261" s="180" t="s">
        <v>43</v>
      </c>
      <c r="P261" s="144">
        <f>O261*H261</f>
        <v>0</v>
      </c>
      <c r="Q261" s="144">
        <v>0.0072</v>
      </c>
      <c r="R261" s="144">
        <f>Q261*H261</f>
        <v>0.323928</v>
      </c>
      <c r="S261" s="144">
        <v>0</v>
      </c>
      <c r="T261" s="145">
        <f>S261*H261</f>
        <v>0</v>
      </c>
      <c r="AR261" s="146" t="s">
        <v>186</v>
      </c>
      <c r="AT261" s="146" t="s">
        <v>317</v>
      </c>
      <c r="AU261" s="146" t="s">
        <v>167</v>
      </c>
      <c r="AY261" s="16" t="s">
        <v>151</v>
      </c>
      <c r="BE261" s="147">
        <f>IF(N261="základní",J261,0)</f>
        <v>0</v>
      </c>
      <c r="BF261" s="147">
        <f>IF(N261="snížená",J261,0)</f>
        <v>0</v>
      </c>
      <c r="BG261" s="147">
        <f>IF(N261="zákl. přenesená",J261,0)</f>
        <v>0</v>
      </c>
      <c r="BH261" s="147">
        <f>IF(N261="sníž. přenesená",J261,0)</f>
        <v>0</v>
      </c>
      <c r="BI261" s="147">
        <f>IF(N261="nulová",J261,0)</f>
        <v>0</v>
      </c>
      <c r="BJ261" s="16" t="s">
        <v>85</v>
      </c>
      <c r="BK261" s="147">
        <f>ROUND(I261*H261,2)</f>
        <v>0</v>
      </c>
      <c r="BL261" s="16" t="s">
        <v>159</v>
      </c>
      <c r="BM261" s="146" t="s">
        <v>491</v>
      </c>
    </row>
    <row r="262" spans="2:51" s="12" customFormat="1" ht="10.2">
      <c r="B262" s="148"/>
      <c r="D262" s="149" t="s">
        <v>161</v>
      </c>
      <c r="E262" s="150" t="s">
        <v>1</v>
      </c>
      <c r="F262" s="151" t="s">
        <v>492</v>
      </c>
      <c r="H262" s="152">
        <v>44.99</v>
      </c>
      <c r="I262" s="153"/>
      <c r="L262" s="148"/>
      <c r="M262" s="154"/>
      <c r="T262" s="155"/>
      <c r="AT262" s="150" t="s">
        <v>161</v>
      </c>
      <c r="AU262" s="150" t="s">
        <v>167</v>
      </c>
      <c r="AV262" s="12" t="s">
        <v>87</v>
      </c>
      <c r="AW262" s="12" t="s">
        <v>34</v>
      </c>
      <c r="AX262" s="12" t="s">
        <v>85</v>
      </c>
      <c r="AY262" s="150" t="s">
        <v>151</v>
      </c>
    </row>
    <row r="263" spans="2:65" s="1" customFormat="1" ht="14.4" customHeight="1">
      <c r="B263" s="31"/>
      <c r="C263" s="171" t="s">
        <v>493</v>
      </c>
      <c r="D263" s="171" t="s">
        <v>317</v>
      </c>
      <c r="E263" s="172" t="s">
        <v>365</v>
      </c>
      <c r="F263" s="173" t="s">
        <v>366</v>
      </c>
      <c r="G263" s="174" t="s">
        <v>204</v>
      </c>
      <c r="H263" s="175">
        <v>0.864</v>
      </c>
      <c r="I263" s="176"/>
      <c r="J263" s="177">
        <f>ROUND(I263*H263,2)</f>
        <v>0</v>
      </c>
      <c r="K263" s="173" t="s">
        <v>1</v>
      </c>
      <c r="L263" s="178"/>
      <c r="M263" s="179" t="s">
        <v>1</v>
      </c>
      <c r="N263" s="180" t="s">
        <v>43</v>
      </c>
      <c r="P263" s="144">
        <f>O263*H263</f>
        <v>0</v>
      </c>
      <c r="Q263" s="144">
        <v>1</v>
      </c>
      <c r="R263" s="144">
        <f>Q263*H263</f>
        <v>0.864</v>
      </c>
      <c r="S263" s="144">
        <v>0</v>
      </c>
      <c r="T263" s="145">
        <f>S263*H263</f>
        <v>0</v>
      </c>
      <c r="AR263" s="146" t="s">
        <v>186</v>
      </c>
      <c r="AT263" s="146" t="s">
        <v>317</v>
      </c>
      <c r="AU263" s="146" t="s">
        <v>167</v>
      </c>
      <c r="AY263" s="16" t="s">
        <v>151</v>
      </c>
      <c r="BE263" s="147">
        <f>IF(N263="základní",J263,0)</f>
        <v>0</v>
      </c>
      <c r="BF263" s="147">
        <f>IF(N263="snížená",J263,0)</f>
        <v>0</v>
      </c>
      <c r="BG263" s="147">
        <f>IF(N263="zákl. přenesená",J263,0)</f>
        <v>0</v>
      </c>
      <c r="BH263" s="147">
        <f>IF(N263="sníž. přenesená",J263,0)</f>
        <v>0</v>
      </c>
      <c r="BI263" s="147">
        <f>IF(N263="nulová",J263,0)</f>
        <v>0</v>
      </c>
      <c r="BJ263" s="16" t="s">
        <v>85</v>
      </c>
      <c r="BK263" s="147">
        <f>ROUND(I263*H263,2)</f>
        <v>0</v>
      </c>
      <c r="BL263" s="16" t="s">
        <v>159</v>
      </c>
      <c r="BM263" s="146" t="s">
        <v>494</v>
      </c>
    </row>
    <row r="264" spans="2:47" s="1" customFormat="1" ht="19.2">
      <c r="B264" s="31"/>
      <c r="D264" s="149" t="s">
        <v>225</v>
      </c>
      <c r="F264" s="156" t="s">
        <v>368</v>
      </c>
      <c r="I264" s="157"/>
      <c r="L264" s="31"/>
      <c r="M264" s="158"/>
      <c r="T264" s="55"/>
      <c r="AT264" s="16" t="s">
        <v>225</v>
      </c>
      <c r="AU264" s="16" t="s">
        <v>167</v>
      </c>
    </row>
    <row r="265" spans="2:51" s="12" customFormat="1" ht="10.2">
      <c r="B265" s="148"/>
      <c r="D265" s="149" t="s">
        <v>161</v>
      </c>
      <c r="E265" s="150" t="s">
        <v>1</v>
      </c>
      <c r="F265" s="151" t="s">
        <v>495</v>
      </c>
      <c r="H265" s="152">
        <v>0.864</v>
      </c>
      <c r="I265" s="153"/>
      <c r="L265" s="148"/>
      <c r="M265" s="154"/>
      <c r="T265" s="155"/>
      <c r="AT265" s="150" t="s">
        <v>161</v>
      </c>
      <c r="AU265" s="150" t="s">
        <v>167</v>
      </c>
      <c r="AV265" s="12" t="s">
        <v>87</v>
      </c>
      <c r="AW265" s="12" t="s">
        <v>34</v>
      </c>
      <c r="AX265" s="12" t="s">
        <v>85</v>
      </c>
      <c r="AY265" s="150" t="s">
        <v>151</v>
      </c>
    </row>
    <row r="266" spans="2:65" s="1" customFormat="1" ht="19.8" customHeight="1">
      <c r="B266" s="31"/>
      <c r="C266" s="135" t="s">
        <v>496</v>
      </c>
      <c r="D266" s="135" t="s">
        <v>154</v>
      </c>
      <c r="E266" s="136" t="s">
        <v>497</v>
      </c>
      <c r="F266" s="137" t="s">
        <v>371</v>
      </c>
      <c r="G266" s="138" t="s">
        <v>165</v>
      </c>
      <c r="H266" s="139">
        <v>1</v>
      </c>
      <c r="I266" s="140"/>
      <c r="J266" s="141">
        <f>ROUND(I266*H266,2)</f>
        <v>0</v>
      </c>
      <c r="K266" s="137" t="s">
        <v>1</v>
      </c>
      <c r="L266" s="31"/>
      <c r="M266" s="142" t="s">
        <v>1</v>
      </c>
      <c r="N266" s="143" t="s">
        <v>43</v>
      </c>
      <c r="P266" s="144">
        <f>O266*H266</f>
        <v>0</v>
      </c>
      <c r="Q266" s="144">
        <v>0</v>
      </c>
      <c r="R266" s="144">
        <f>Q266*H266</f>
        <v>0</v>
      </c>
      <c r="S266" s="144">
        <v>0</v>
      </c>
      <c r="T266" s="145">
        <f>S266*H266</f>
        <v>0</v>
      </c>
      <c r="AR266" s="146" t="s">
        <v>159</v>
      </c>
      <c r="AT266" s="146" t="s">
        <v>154</v>
      </c>
      <c r="AU266" s="146" t="s">
        <v>167</v>
      </c>
      <c r="AY266" s="16" t="s">
        <v>151</v>
      </c>
      <c r="BE266" s="147">
        <f>IF(N266="základní",J266,0)</f>
        <v>0</v>
      </c>
      <c r="BF266" s="147">
        <f>IF(N266="snížená",J266,0)</f>
        <v>0</v>
      </c>
      <c r="BG266" s="147">
        <f>IF(N266="zákl. přenesená",J266,0)</f>
        <v>0</v>
      </c>
      <c r="BH266" s="147">
        <f>IF(N266="sníž. přenesená",J266,0)</f>
        <v>0</v>
      </c>
      <c r="BI266" s="147">
        <f>IF(N266="nulová",J266,0)</f>
        <v>0</v>
      </c>
      <c r="BJ266" s="16" t="s">
        <v>85</v>
      </c>
      <c r="BK266" s="147">
        <f>ROUND(I266*H266,2)</f>
        <v>0</v>
      </c>
      <c r="BL266" s="16" t="s">
        <v>159</v>
      </c>
      <c r="BM266" s="146" t="s">
        <v>498</v>
      </c>
    </row>
    <row r="267" spans="2:65" s="1" customFormat="1" ht="22.2" customHeight="1">
      <c r="B267" s="31"/>
      <c r="C267" s="135" t="s">
        <v>499</v>
      </c>
      <c r="D267" s="135" t="s">
        <v>154</v>
      </c>
      <c r="E267" s="136" t="s">
        <v>373</v>
      </c>
      <c r="F267" s="137" t="s">
        <v>374</v>
      </c>
      <c r="G267" s="138" t="s">
        <v>214</v>
      </c>
      <c r="H267" s="139">
        <v>368</v>
      </c>
      <c r="I267" s="140"/>
      <c r="J267" s="141">
        <f>ROUND(I267*H267,2)</f>
        <v>0</v>
      </c>
      <c r="K267" s="137" t="s">
        <v>158</v>
      </c>
      <c r="L267" s="31"/>
      <c r="M267" s="142" t="s">
        <v>1</v>
      </c>
      <c r="N267" s="143" t="s">
        <v>43</v>
      </c>
      <c r="P267" s="144">
        <f>O267*H267</f>
        <v>0</v>
      </c>
      <c r="Q267" s="144">
        <v>1.42788E-05</v>
      </c>
      <c r="R267" s="144">
        <f>Q267*H267</f>
        <v>0.0052545984</v>
      </c>
      <c r="S267" s="144">
        <v>0</v>
      </c>
      <c r="T267" s="145">
        <f>S267*H267</f>
        <v>0</v>
      </c>
      <c r="AR267" s="146" t="s">
        <v>159</v>
      </c>
      <c r="AT267" s="146" t="s">
        <v>154</v>
      </c>
      <c r="AU267" s="146" t="s">
        <v>167</v>
      </c>
      <c r="AY267" s="16" t="s">
        <v>151</v>
      </c>
      <c r="BE267" s="147">
        <f>IF(N267="základní",J267,0)</f>
        <v>0</v>
      </c>
      <c r="BF267" s="147">
        <f>IF(N267="snížená",J267,0)</f>
        <v>0</v>
      </c>
      <c r="BG267" s="147">
        <f>IF(N267="zákl. přenesená",J267,0)</f>
        <v>0</v>
      </c>
      <c r="BH267" s="147">
        <f>IF(N267="sníž. přenesená",J267,0)</f>
        <v>0</v>
      </c>
      <c r="BI267" s="147">
        <f>IF(N267="nulová",J267,0)</f>
        <v>0</v>
      </c>
      <c r="BJ267" s="16" t="s">
        <v>85</v>
      </c>
      <c r="BK267" s="147">
        <f>ROUND(I267*H267,2)</f>
        <v>0</v>
      </c>
      <c r="BL267" s="16" t="s">
        <v>159</v>
      </c>
      <c r="BM267" s="146" t="s">
        <v>500</v>
      </c>
    </row>
    <row r="268" spans="2:65" s="1" customFormat="1" ht="19.8" customHeight="1">
      <c r="B268" s="31"/>
      <c r="C268" s="135" t="s">
        <v>501</v>
      </c>
      <c r="D268" s="135" t="s">
        <v>154</v>
      </c>
      <c r="E268" s="136" t="s">
        <v>377</v>
      </c>
      <c r="F268" s="137" t="s">
        <v>378</v>
      </c>
      <c r="G268" s="138" t="s">
        <v>214</v>
      </c>
      <c r="H268" s="139">
        <v>368</v>
      </c>
      <c r="I268" s="140"/>
      <c r="J268" s="141">
        <f>ROUND(I268*H268,2)</f>
        <v>0</v>
      </c>
      <c r="K268" s="137" t="s">
        <v>158</v>
      </c>
      <c r="L268" s="31"/>
      <c r="M268" s="142" t="s">
        <v>1</v>
      </c>
      <c r="N268" s="143" t="s">
        <v>43</v>
      </c>
      <c r="P268" s="144">
        <f>O268*H268</f>
        <v>0</v>
      </c>
      <c r="Q268" s="144">
        <v>0.00013</v>
      </c>
      <c r="R268" s="144">
        <f>Q268*H268</f>
        <v>0.047839999999999994</v>
      </c>
      <c r="S268" s="144">
        <v>0</v>
      </c>
      <c r="T268" s="145">
        <f>S268*H268</f>
        <v>0</v>
      </c>
      <c r="AR268" s="146" t="s">
        <v>159</v>
      </c>
      <c r="AT268" s="146" t="s">
        <v>154</v>
      </c>
      <c r="AU268" s="146" t="s">
        <v>167</v>
      </c>
      <c r="AY268" s="16" t="s">
        <v>151</v>
      </c>
      <c r="BE268" s="147">
        <f>IF(N268="základní",J268,0)</f>
        <v>0</v>
      </c>
      <c r="BF268" s="147">
        <f>IF(N268="snížená",J268,0)</f>
        <v>0</v>
      </c>
      <c r="BG268" s="147">
        <f>IF(N268="zákl. přenesená",J268,0)</f>
        <v>0</v>
      </c>
      <c r="BH268" s="147">
        <f>IF(N268="sníž. přenesená",J268,0)</f>
        <v>0</v>
      </c>
      <c r="BI268" s="147">
        <f>IF(N268="nulová",J268,0)</f>
        <v>0</v>
      </c>
      <c r="BJ268" s="16" t="s">
        <v>85</v>
      </c>
      <c r="BK268" s="147">
        <f>ROUND(I268*H268,2)</f>
        <v>0</v>
      </c>
      <c r="BL268" s="16" t="s">
        <v>159</v>
      </c>
      <c r="BM268" s="146" t="s">
        <v>502</v>
      </c>
    </row>
    <row r="269" spans="2:65" s="1" customFormat="1" ht="22.2" customHeight="1">
      <c r="B269" s="31"/>
      <c r="C269" s="171" t="s">
        <v>503</v>
      </c>
      <c r="D269" s="171" t="s">
        <v>317</v>
      </c>
      <c r="E269" s="172" t="s">
        <v>380</v>
      </c>
      <c r="F269" s="173" t="s">
        <v>381</v>
      </c>
      <c r="G269" s="174" t="s">
        <v>382</v>
      </c>
      <c r="H269" s="175">
        <v>4.048</v>
      </c>
      <c r="I269" s="176"/>
      <c r="J269" s="177">
        <f>ROUND(I269*H269,2)</f>
        <v>0</v>
      </c>
      <c r="K269" s="173" t="s">
        <v>158</v>
      </c>
      <c r="L269" s="178"/>
      <c r="M269" s="179" t="s">
        <v>1</v>
      </c>
      <c r="N269" s="180" t="s">
        <v>43</v>
      </c>
      <c r="P269" s="144">
        <f>O269*H269</f>
        <v>0</v>
      </c>
      <c r="Q269" s="144">
        <v>0.00063</v>
      </c>
      <c r="R269" s="144">
        <f>Q269*H269</f>
        <v>0.00255024</v>
      </c>
      <c r="S269" s="144">
        <v>0</v>
      </c>
      <c r="T269" s="145">
        <f>S269*H269</f>
        <v>0</v>
      </c>
      <c r="AR269" s="146" t="s">
        <v>186</v>
      </c>
      <c r="AT269" s="146" t="s">
        <v>317</v>
      </c>
      <c r="AU269" s="146" t="s">
        <v>167</v>
      </c>
      <c r="AY269" s="16" t="s">
        <v>151</v>
      </c>
      <c r="BE269" s="147">
        <f>IF(N269="základní",J269,0)</f>
        <v>0</v>
      </c>
      <c r="BF269" s="147">
        <f>IF(N269="snížená",J269,0)</f>
        <v>0</v>
      </c>
      <c r="BG269" s="147">
        <f>IF(N269="zákl. přenesená",J269,0)</f>
        <v>0</v>
      </c>
      <c r="BH269" s="147">
        <f>IF(N269="sníž. přenesená",J269,0)</f>
        <v>0</v>
      </c>
      <c r="BI269" s="147">
        <f>IF(N269="nulová",J269,0)</f>
        <v>0</v>
      </c>
      <c r="BJ269" s="16" t="s">
        <v>85</v>
      </c>
      <c r="BK269" s="147">
        <f>ROUND(I269*H269,2)</f>
        <v>0</v>
      </c>
      <c r="BL269" s="16" t="s">
        <v>159</v>
      </c>
      <c r="BM269" s="146" t="s">
        <v>504</v>
      </c>
    </row>
    <row r="270" spans="2:51" s="12" customFormat="1" ht="10.2">
      <c r="B270" s="148"/>
      <c r="D270" s="149" t="s">
        <v>161</v>
      </c>
      <c r="F270" s="151" t="s">
        <v>505</v>
      </c>
      <c r="H270" s="152">
        <v>4.048</v>
      </c>
      <c r="I270" s="153"/>
      <c r="L270" s="148"/>
      <c r="M270" s="154"/>
      <c r="T270" s="155"/>
      <c r="AT270" s="150" t="s">
        <v>161</v>
      </c>
      <c r="AU270" s="150" t="s">
        <v>167</v>
      </c>
      <c r="AV270" s="12" t="s">
        <v>87</v>
      </c>
      <c r="AW270" s="12" t="s">
        <v>4</v>
      </c>
      <c r="AX270" s="12" t="s">
        <v>85</v>
      </c>
      <c r="AY270" s="150" t="s">
        <v>151</v>
      </c>
    </row>
    <row r="271" spans="2:65" s="1" customFormat="1" ht="22.2" customHeight="1">
      <c r="B271" s="31"/>
      <c r="C271" s="171" t="s">
        <v>506</v>
      </c>
      <c r="D271" s="171" t="s">
        <v>317</v>
      </c>
      <c r="E271" s="172" t="s">
        <v>385</v>
      </c>
      <c r="F271" s="173" t="s">
        <v>386</v>
      </c>
      <c r="G271" s="174" t="s">
        <v>382</v>
      </c>
      <c r="H271" s="175">
        <v>4.048</v>
      </c>
      <c r="I271" s="176"/>
      <c r="J271" s="177">
        <f>ROUND(I271*H271,2)</f>
        <v>0</v>
      </c>
      <c r="K271" s="173" t="s">
        <v>158</v>
      </c>
      <c r="L271" s="178"/>
      <c r="M271" s="179" t="s">
        <v>1</v>
      </c>
      <c r="N271" s="180" t="s">
        <v>43</v>
      </c>
      <c r="P271" s="144">
        <f>O271*H271</f>
        <v>0</v>
      </c>
      <c r="Q271" s="144">
        <v>0.00173</v>
      </c>
      <c r="R271" s="144">
        <f>Q271*H271</f>
        <v>0.00700304</v>
      </c>
      <c r="S271" s="144">
        <v>0</v>
      </c>
      <c r="T271" s="145">
        <f>S271*H271</f>
        <v>0</v>
      </c>
      <c r="AR271" s="146" t="s">
        <v>186</v>
      </c>
      <c r="AT271" s="146" t="s">
        <v>317</v>
      </c>
      <c r="AU271" s="146" t="s">
        <v>167</v>
      </c>
      <c r="AY271" s="16" t="s">
        <v>151</v>
      </c>
      <c r="BE271" s="147">
        <f>IF(N271="základní",J271,0)</f>
        <v>0</v>
      </c>
      <c r="BF271" s="147">
        <f>IF(N271="snížená",J271,0)</f>
        <v>0</v>
      </c>
      <c r="BG271" s="147">
        <f>IF(N271="zákl. přenesená",J271,0)</f>
        <v>0</v>
      </c>
      <c r="BH271" s="147">
        <f>IF(N271="sníž. přenesená",J271,0)</f>
        <v>0</v>
      </c>
      <c r="BI271" s="147">
        <f>IF(N271="nulová",J271,0)</f>
        <v>0</v>
      </c>
      <c r="BJ271" s="16" t="s">
        <v>85</v>
      </c>
      <c r="BK271" s="147">
        <f>ROUND(I271*H271,2)</f>
        <v>0</v>
      </c>
      <c r="BL271" s="16" t="s">
        <v>159</v>
      </c>
      <c r="BM271" s="146" t="s">
        <v>507</v>
      </c>
    </row>
    <row r="272" spans="2:51" s="12" customFormat="1" ht="10.2">
      <c r="B272" s="148"/>
      <c r="D272" s="149" t="s">
        <v>161</v>
      </c>
      <c r="F272" s="151" t="s">
        <v>505</v>
      </c>
      <c r="H272" s="152">
        <v>4.048</v>
      </c>
      <c r="I272" s="153"/>
      <c r="L272" s="148"/>
      <c r="M272" s="154"/>
      <c r="T272" s="155"/>
      <c r="AT272" s="150" t="s">
        <v>161</v>
      </c>
      <c r="AU272" s="150" t="s">
        <v>167</v>
      </c>
      <c r="AV272" s="12" t="s">
        <v>87</v>
      </c>
      <c r="AW272" s="12" t="s">
        <v>4</v>
      </c>
      <c r="AX272" s="12" t="s">
        <v>85</v>
      </c>
      <c r="AY272" s="150" t="s">
        <v>151</v>
      </c>
    </row>
    <row r="273" spans="2:65" s="1" customFormat="1" ht="22.2" customHeight="1">
      <c r="B273" s="31"/>
      <c r="C273" s="135" t="s">
        <v>508</v>
      </c>
      <c r="D273" s="135" t="s">
        <v>154</v>
      </c>
      <c r="E273" s="136" t="s">
        <v>388</v>
      </c>
      <c r="F273" s="137" t="s">
        <v>389</v>
      </c>
      <c r="G273" s="138" t="s">
        <v>157</v>
      </c>
      <c r="H273" s="139">
        <v>108.435</v>
      </c>
      <c r="I273" s="140"/>
      <c r="J273" s="141">
        <f>ROUND(I273*H273,2)</f>
        <v>0</v>
      </c>
      <c r="K273" s="137" t="s">
        <v>158</v>
      </c>
      <c r="L273" s="31"/>
      <c r="M273" s="142" t="s">
        <v>1</v>
      </c>
      <c r="N273" s="143" t="s">
        <v>43</v>
      </c>
      <c r="P273" s="144">
        <f>O273*H273</f>
        <v>0</v>
      </c>
      <c r="Q273" s="144">
        <v>0.043</v>
      </c>
      <c r="R273" s="144">
        <f>Q273*H273</f>
        <v>4.662705</v>
      </c>
      <c r="S273" s="144">
        <v>0.043</v>
      </c>
      <c r="T273" s="145">
        <f>S273*H273</f>
        <v>4.662705</v>
      </c>
      <c r="AR273" s="146" t="s">
        <v>159</v>
      </c>
      <c r="AT273" s="146" t="s">
        <v>154</v>
      </c>
      <c r="AU273" s="146" t="s">
        <v>167</v>
      </c>
      <c r="AY273" s="16" t="s">
        <v>151</v>
      </c>
      <c r="BE273" s="147">
        <f>IF(N273="základní",J273,0)</f>
        <v>0</v>
      </c>
      <c r="BF273" s="147">
        <f>IF(N273="snížená",J273,0)</f>
        <v>0</v>
      </c>
      <c r="BG273" s="147">
        <f>IF(N273="zákl. přenesená",J273,0)</f>
        <v>0</v>
      </c>
      <c r="BH273" s="147">
        <f>IF(N273="sníž. přenesená",J273,0)</f>
        <v>0</v>
      </c>
      <c r="BI273" s="147">
        <f>IF(N273="nulová",J273,0)</f>
        <v>0</v>
      </c>
      <c r="BJ273" s="16" t="s">
        <v>85</v>
      </c>
      <c r="BK273" s="147">
        <f>ROUND(I273*H273,2)</f>
        <v>0</v>
      </c>
      <c r="BL273" s="16" t="s">
        <v>159</v>
      </c>
      <c r="BM273" s="146" t="s">
        <v>509</v>
      </c>
    </row>
    <row r="274" spans="2:51" s="12" customFormat="1" ht="10.2">
      <c r="B274" s="148"/>
      <c r="D274" s="149" t="s">
        <v>161</v>
      </c>
      <c r="E274" s="150" t="s">
        <v>1</v>
      </c>
      <c r="F274" s="151" t="s">
        <v>510</v>
      </c>
      <c r="H274" s="152">
        <v>108.435</v>
      </c>
      <c r="I274" s="153"/>
      <c r="L274" s="148"/>
      <c r="M274" s="154"/>
      <c r="T274" s="155"/>
      <c r="AT274" s="150" t="s">
        <v>161</v>
      </c>
      <c r="AU274" s="150" t="s">
        <v>167</v>
      </c>
      <c r="AV274" s="12" t="s">
        <v>87</v>
      </c>
      <c r="AW274" s="12" t="s">
        <v>34</v>
      </c>
      <c r="AX274" s="12" t="s">
        <v>85</v>
      </c>
      <c r="AY274" s="150" t="s">
        <v>151</v>
      </c>
    </row>
    <row r="275" spans="2:65" s="1" customFormat="1" ht="22.2" customHeight="1">
      <c r="B275" s="31"/>
      <c r="C275" s="135" t="s">
        <v>511</v>
      </c>
      <c r="D275" s="135" t="s">
        <v>154</v>
      </c>
      <c r="E275" s="136" t="s">
        <v>392</v>
      </c>
      <c r="F275" s="137" t="s">
        <v>393</v>
      </c>
      <c r="G275" s="138" t="s">
        <v>157</v>
      </c>
      <c r="H275" s="139">
        <v>108.435</v>
      </c>
      <c r="I275" s="140"/>
      <c r="J275" s="141">
        <f>ROUND(I275*H275,2)</f>
        <v>0</v>
      </c>
      <c r="K275" s="137" t="s">
        <v>158</v>
      </c>
      <c r="L275" s="31"/>
      <c r="M275" s="142" t="s">
        <v>1</v>
      </c>
      <c r="N275" s="143" t="s">
        <v>43</v>
      </c>
      <c r="P275" s="144">
        <f>O275*H275</f>
        <v>0</v>
      </c>
      <c r="Q275" s="144">
        <v>0.00125616</v>
      </c>
      <c r="R275" s="144">
        <f>Q275*H275</f>
        <v>0.1362117096</v>
      </c>
      <c r="S275" s="144">
        <v>0</v>
      </c>
      <c r="T275" s="145">
        <f>S275*H275</f>
        <v>0</v>
      </c>
      <c r="AR275" s="146" t="s">
        <v>159</v>
      </c>
      <c r="AT275" s="146" t="s">
        <v>154</v>
      </c>
      <c r="AU275" s="146" t="s">
        <v>167</v>
      </c>
      <c r="AY275" s="16" t="s">
        <v>151</v>
      </c>
      <c r="BE275" s="147">
        <f>IF(N275="základní",J275,0)</f>
        <v>0</v>
      </c>
      <c r="BF275" s="147">
        <f>IF(N275="snížená",J275,0)</f>
        <v>0</v>
      </c>
      <c r="BG275" s="147">
        <f>IF(N275="zákl. přenesená",J275,0)</f>
        <v>0</v>
      </c>
      <c r="BH275" s="147">
        <f>IF(N275="sníž. přenesená",J275,0)</f>
        <v>0</v>
      </c>
      <c r="BI275" s="147">
        <f>IF(N275="nulová",J275,0)</f>
        <v>0</v>
      </c>
      <c r="BJ275" s="16" t="s">
        <v>85</v>
      </c>
      <c r="BK275" s="147">
        <f>ROUND(I275*H275,2)</f>
        <v>0</v>
      </c>
      <c r="BL275" s="16" t="s">
        <v>159</v>
      </c>
      <c r="BM275" s="146" t="s">
        <v>512</v>
      </c>
    </row>
    <row r="276" spans="2:65" s="1" customFormat="1" ht="14.4" customHeight="1">
      <c r="B276" s="31"/>
      <c r="C276" s="171" t="s">
        <v>513</v>
      </c>
      <c r="D276" s="171" t="s">
        <v>317</v>
      </c>
      <c r="E276" s="172" t="s">
        <v>395</v>
      </c>
      <c r="F276" s="173" t="s">
        <v>396</v>
      </c>
      <c r="G276" s="174" t="s">
        <v>303</v>
      </c>
      <c r="H276" s="175">
        <v>200.605</v>
      </c>
      <c r="I276" s="176"/>
      <c r="J276" s="177">
        <f>ROUND(I276*H276,2)</f>
        <v>0</v>
      </c>
      <c r="K276" s="173" t="s">
        <v>158</v>
      </c>
      <c r="L276" s="178"/>
      <c r="M276" s="179" t="s">
        <v>1</v>
      </c>
      <c r="N276" s="180" t="s">
        <v>43</v>
      </c>
      <c r="P276" s="144">
        <f>O276*H276</f>
        <v>0</v>
      </c>
      <c r="Q276" s="144">
        <v>0.001</v>
      </c>
      <c r="R276" s="144">
        <f>Q276*H276</f>
        <v>0.200605</v>
      </c>
      <c r="S276" s="144">
        <v>0</v>
      </c>
      <c r="T276" s="145">
        <f>S276*H276</f>
        <v>0</v>
      </c>
      <c r="AR276" s="146" t="s">
        <v>186</v>
      </c>
      <c r="AT276" s="146" t="s">
        <v>317</v>
      </c>
      <c r="AU276" s="146" t="s">
        <v>167</v>
      </c>
      <c r="AY276" s="16" t="s">
        <v>151</v>
      </c>
      <c r="BE276" s="147">
        <f>IF(N276="základní",J276,0)</f>
        <v>0</v>
      </c>
      <c r="BF276" s="147">
        <f>IF(N276="snížená",J276,0)</f>
        <v>0</v>
      </c>
      <c r="BG276" s="147">
        <f>IF(N276="zákl. přenesená",J276,0)</f>
        <v>0</v>
      </c>
      <c r="BH276" s="147">
        <f>IF(N276="sníž. přenesená",J276,0)</f>
        <v>0</v>
      </c>
      <c r="BI276" s="147">
        <f>IF(N276="nulová",J276,0)</f>
        <v>0</v>
      </c>
      <c r="BJ276" s="16" t="s">
        <v>85</v>
      </c>
      <c r="BK276" s="147">
        <f>ROUND(I276*H276,2)</f>
        <v>0</v>
      </c>
      <c r="BL276" s="16" t="s">
        <v>159</v>
      </c>
      <c r="BM276" s="146" t="s">
        <v>514</v>
      </c>
    </row>
    <row r="277" spans="2:51" s="12" customFormat="1" ht="10.2">
      <c r="B277" s="148"/>
      <c r="D277" s="149" t="s">
        <v>161</v>
      </c>
      <c r="F277" s="151" t="s">
        <v>515</v>
      </c>
      <c r="H277" s="152">
        <v>200.605</v>
      </c>
      <c r="I277" s="153"/>
      <c r="L277" s="148"/>
      <c r="M277" s="154"/>
      <c r="T277" s="155"/>
      <c r="AT277" s="150" t="s">
        <v>161</v>
      </c>
      <c r="AU277" s="150" t="s">
        <v>167</v>
      </c>
      <c r="AV277" s="12" t="s">
        <v>87</v>
      </c>
      <c r="AW277" s="12" t="s">
        <v>4</v>
      </c>
      <c r="AX277" s="12" t="s">
        <v>85</v>
      </c>
      <c r="AY277" s="150" t="s">
        <v>151</v>
      </c>
    </row>
    <row r="278" spans="2:65" s="1" customFormat="1" ht="14.4" customHeight="1">
      <c r="B278" s="31"/>
      <c r="C278" s="135" t="s">
        <v>516</v>
      </c>
      <c r="D278" s="135" t="s">
        <v>154</v>
      </c>
      <c r="E278" s="136" t="s">
        <v>399</v>
      </c>
      <c r="F278" s="137" t="s">
        <v>400</v>
      </c>
      <c r="G278" s="138" t="s">
        <v>401</v>
      </c>
      <c r="H278" s="139">
        <v>100</v>
      </c>
      <c r="I278" s="140"/>
      <c r="J278" s="141">
        <f>ROUND(I278*H278,2)</f>
        <v>0</v>
      </c>
      <c r="K278" s="137" t="s">
        <v>158</v>
      </c>
      <c r="L278" s="31"/>
      <c r="M278" s="142" t="s">
        <v>1</v>
      </c>
      <c r="N278" s="143" t="s">
        <v>43</v>
      </c>
      <c r="P278" s="144">
        <f>O278*H278</f>
        <v>0</v>
      </c>
      <c r="Q278" s="144">
        <v>0</v>
      </c>
      <c r="R278" s="144">
        <f>Q278*H278</f>
        <v>0</v>
      </c>
      <c r="S278" s="144">
        <v>0</v>
      </c>
      <c r="T278" s="145">
        <f>S278*H278</f>
        <v>0</v>
      </c>
      <c r="AR278" s="146" t="s">
        <v>159</v>
      </c>
      <c r="AT278" s="146" t="s">
        <v>154</v>
      </c>
      <c r="AU278" s="146" t="s">
        <v>167</v>
      </c>
      <c r="AY278" s="16" t="s">
        <v>151</v>
      </c>
      <c r="BE278" s="147">
        <f>IF(N278="základní",J278,0)</f>
        <v>0</v>
      </c>
      <c r="BF278" s="147">
        <f>IF(N278="snížená",J278,0)</f>
        <v>0</v>
      </c>
      <c r="BG278" s="147">
        <f>IF(N278="zákl. přenesená",J278,0)</f>
        <v>0</v>
      </c>
      <c r="BH278" s="147">
        <f>IF(N278="sníž. přenesená",J278,0)</f>
        <v>0</v>
      </c>
      <c r="BI278" s="147">
        <f>IF(N278="nulová",J278,0)</f>
        <v>0</v>
      </c>
      <c r="BJ278" s="16" t="s">
        <v>85</v>
      </c>
      <c r="BK278" s="147">
        <f>ROUND(I278*H278,2)</f>
        <v>0</v>
      </c>
      <c r="BL278" s="16" t="s">
        <v>159</v>
      </c>
      <c r="BM278" s="146" t="s">
        <v>517</v>
      </c>
    </row>
    <row r="279" spans="2:63" s="11" customFormat="1" ht="20.85" customHeight="1">
      <c r="B279" s="123"/>
      <c r="D279" s="124" t="s">
        <v>77</v>
      </c>
      <c r="E279" s="133" t="s">
        <v>518</v>
      </c>
      <c r="F279" s="133" t="s">
        <v>519</v>
      </c>
      <c r="I279" s="126"/>
      <c r="J279" s="134">
        <f>BK279</f>
        <v>0</v>
      </c>
      <c r="L279" s="123"/>
      <c r="M279" s="128"/>
      <c r="P279" s="129">
        <f>SUM(P280:P338)</f>
        <v>0</v>
      </c>
      <c r="R279" s="129">
        <f>SUM(R280:R338)</f>
        <v>2.87175884336</v>
      </c>
      <c r="T279" s="130">
        <f>SUM(T280:T338)</f>
        <v>1.0447279999999999</v>
      </c>
      <c r="AR279" s="124" t="s">
        <v>85</v>
      </c>
      <c r="AT279" s="131" t="s">
        <v>77</v>
      </c>
      <c r="AU279" s="131" t="s">
        <v>87</v>
      </c>
      <c r="AY279" s="124" t="s">
        <v>151</v>
      </c>
      <c r="BK279" s="132">
        <f>SUM(BK280:BK338)</f>
        <v>0</v>
      </c>
    </row>
    <row r="280" spans="2:65" s="1" customFormat="1" ht="30" customHeight="1">
      <c r="B280" s="31"/>
      <c r="C280" s="135" t="s">
        <v>520</v>
      </c>
      <c r="D280" s="135" t="s">
        <v>154</v>
      </c>
      <c r="E280" s="136" t="s">
        <v>521</v>
      </c>
      <c r="F280" s="137" t="s">
        <v>522</v>
      </c>
      <c r="G280" s="138" t="s">
        <v>303</v>
      </c>
      <c r="H280" s="139">
        <v>1349.772</v>
      </c>
      <c r="I280" s="140"/>
      <c r="J280" s="141">
        <f>ROUND(I280*H280,2)</f>
        <v>0</v>
      </c>
      <c r="K280" s="137" t="s">
        <v>158</v>
      </c>
      <c r="L280" s="31"/>
      <c r="M280" s="142" t="s">
        <v>1</v>
      </c>
      <c r="N280" s="143" t="s">
        <v>43</v>
      </c>
      <c r="P280" s="144">
        <f>O280*H280</f>
        <v>0</v>
      </c>
      <c r="Q280" s="144">
        <v>0.00012</v>
      </c>
      <c r="R280" s="144">
        <f>Q280*H280</f>
        <v>0.16197264</v>
      </c>
      <c r="S280" s="144">
        <v>0</v>
      </c>
      <c r="T280" s="145">
        <f>S280*H280</f>
        <v>0</v>
      </c>
      <c r="AR280" s="146" t="s">
        <v>159</v>
      </c>
      <c r="AT280" s="146" t="s">
        <v>154</v>
      </c>
      <c r="AU280" s="146" t="s">
        <v>167</v>
      </c>
      <c r="AY280" s="16" t="s">
        <v>151</v>
      </c>
      <c r="BE280" s="147">
        <f>IF(N280="základní",J280,0)</f>
        <v>0</v>
      </c>
      <c r="BF280" s="147">
        <f>IF(N280="snížená",J280,0)</f>
        <v>0</v>
      </c>
      <c r="BG280" s="147">
        <f>IF(N280="zákl. přenesená",J280,0)</f>
        <v>0</v>
      </c>
      <c r="BH280" s="147">
        <f>IF(N280="sníž. přenesená",J280,0)</f>
        <v>0</v>
      </c>
      <c r="BI280" s="147">
        <f>IF(N280="nulová",J280,0)</f>
        <v>0</v>
      </c>
      <c r="BJ280" s="16" t="s">
        <v>85</v>
      </c>
      <c r="BK280" s="147">
        <f>ROUND(I280*H280,2)</f>
        <v>0</v>
      </c>
      <c r="BL280" s="16" t="s">
        <v>159</v>
      </c>
      <c r="BM280" s="146" t="s">
        <v>523</v>
      </c>
    </row>
    <row r="281" spans="2:51" s="12" customFormat="1" ht="10.2">
      <c r="B281" s="148"/>
      <c r="D281" s="149" t="s">
        <v>161</v>
      </c>
      <c r="E281" s="150" t="s">
        <v>1</v>
      </c>
      <c r="F281" s="151" t="s">
        <v>524</v>
      </c>
      <c r="H281" s="152">
        <v>609.444</v>
      </c>
      <c r="I281" s="153"/>
      <c r="L281" s="148"/>
      <c r="M281" s="154"/>
      <c r="T281" s="155"/>
      <c r="AT281" s="150" t="s">
        <v>161</v>
      </c>
      <c r="AU281" s="150" t="s">
        <v>167</v>
      </c>
      <c r="AV281" s="12" t="s">
        <v>87</v>
      </c>
      <c r="AW281" s="12" t="s">
        <v>34</v>
      </c>
      <c r="AX281" s="12" t="s">
        <v>78</v>
      </c>
      <c r="AY281" s="150" t="s">
        <v>151</v>
      </c>
    </row>
    <row r="282" spans="2:51" s="12" customFormat="1" ht="10.2">
      <c r="B282" s="148"/>
      <c r="D282" s="149" t="s">
        <v>161</v>
      </c>
      <c r="E282" s="150" t="s">
        <v>1</v>
      </c>
      <c r="F282" s="151" t="s">
        <v>525</v>
      </c>
      <c r="H282" s="152">
        <v>53.46</v>
      </c>
      <c r="I282" s="153"/>
      <c r="L282" s="148"/>
      <c r="M282" s="154"/>
      <c r="T282" s="155"/>
      <c r="AT282" s="150" t="s">
        <v>161</v>
      </c>
      <c r="AU282" s="150" t="s">
        <v>167</v>
      </c>
      <c r="AV282" s="12" t="s">
        <v>87</v>
      </c>
      <c r="AW282" s="12" t="s">
        <v>34</v>
      </c>
      <c r="AX282" s="12" t="s">
        <v>78</v>
      </c>
      <c r="AY282" s="150" t="s">
        <v>151</v>
      </c>
    </row>
    <row r="283" spans="2:51" s="12" customFormat="1" ht="10.2">
      <c r="B283" s="148"/>
      <c r="D283" s="149" t="s">
        <v>161</v>
      </c>
      <c r="E283" s="150" t="s">
        <v>1</v>
      </c>
      <c r="F283" s="151" t="s">
        <v>526</v>
      </c>
      <c r="H283" s="152">
        <v>93.555</v>
      </c>
      <c r="I283" s="153"/>
      <c r="L283" s="148"/>
      <c r="M283" s="154"/>
      <c r="T283" s="155"/>
      <c r="AT283" s="150" t="s">
        <v>161</v>
      </c>
      <c r="AU283" s="150" t="s">
        <v>167</v>
      </c>
      <c r="AV283" s="12" t="s">
        <v>87</v>
      </c>
      <c r="AW283" s="12" t="s">
        <v>34</v>
      </c>
      <c r="AX283" s="12" t="s">
        <v>78</v>
      </c>
      <c r="AY283" s="150" t="s">
        <v>151</v>
      </c>
    </row>
    <row r="284" spans="2:51" s="12" customFormat="1" ht="10.2">
      <c r="B284" s="148"/>
      <c r="D284" s="149" t="s">
        <v>161</v>
      </c>
      <c r="E284" s="150" t="s">
        <v>1</v>
      </c>
      <c r="F284" s="151" t="s">
        <v>527</v>
      </c>
      <c r="H284" s="152">
        <v>21.384</v>
      </c>
      <c r="I284" s="153"/>
      <c r="L284" s="148"/>
      <c r="M284" s="154"/>
      <c r="T284" s="155"/>
      <c r="AT284" s="150" t="s">
        <v>161</v>
      </c>
      <c r="AU284" s="150" t="s">
        <v>167</v>
      </c>
      <c r="AV284" s="12" t="s">
        <v>87</v>
      </c>
      <c r="AW284" s="12" t="s">
        <v>34</v>
      </c>
      <c r="AX284" s="12" t="s">
        <v>78</v>
      </c>
      <c r="AY284" s="150" t="s">
        <v>151</v>
      </c>
    </row>
    <row r="285" spans="2:51" s="12" customFormat="1" ht="10.2">
      <c r="B285" s="148"/>
      <c r="D285" s="149" t="s">
        <v>161</v>
      </c>
      <c r="E285" s="150" t="s">
        <v>1</v>
      </c>
      <c r="F285" s="151" t="s">
        <v>528</v>
      </c>
      <c r="H285" s="152">
        <v>37.422</v>
      </c>
      <c r="I285" s="153"/>
      <c r="L285" s="148"/>
      <c r="M285" s="154"/>
      <c r="T285" s="155"/>
      <c r="AT285" s="150" t="s">
        <v>161</v>
      </c>
      <c r="AU285" s="150" t="s">
        <v>167</v>
      </c>
      <c r="AV285" s="12" t="s">
        <v>87</v>
      </c>
      <c r="AW285" s="12" t="s">
        <v>34</v>
      </c>
      <c r="AX285" s="12" t="s">
        <v>78</v>
      </c>
      <c r="AY285" s="150" t="s">
        <v>151</v>
      </c>
    </row>
    <row r="286" spans="2:51" s="12" customFormat="1" ht="10.2">
      <c r="B286" s="148"/>
      <c r="D286" s="149" t="s">
        <v>161</v>
      </c>
      <c r="E286" s="150" t="s">
        <v>1</v>
      </c>
      <c r="F286" s="151" t="s">
        <v>529</v>
      </c>
      <c r="H286" s="152">
        <v>6.8</v>
      </c>
      <c r="I286" s="153"/>
      <c r="L286" s="148"/>
      <c r="M286" s="154"/>
      <c r="T286" s="155"/>
      <c r="AT286" s="150" t="s">
        <v>161</v>
      </c>
      <c r="AU286" s="150" t="s">
        <v>167</v>
      </c>
      <c r="AV286" s="12" t="s">
        <v>87</v>
      </c>
      <c r="AW286" s="12" t="s">
        <v>34</v>
      </c>
      <c r="AX286" s="12" t="s">
        <v>78</v>
      </c>
      <c r="AY286" s="150" t="s">
        <v>151</v>
      </c>
    </row>
    <row r="287" spans="2:51" s="12" customFormat="1" ht="10.2">
      <c r="B287" s="148"/>
      <c r="D287" s="149" t="s">
        <v>161</v>
      </c>
      <c r="E287" s="150" t="s">
        <v>1</v>
      </c>
      <c r="F287" s="151" t="s">
        <v>530</v>
      </c>
      <c r="H287" s="152">
        <v>2.05</v>
      </c>
      <c r="I287" s="153"/>
      <c r="L287" s="148"/>
      <c r="M287" s="154"/>
      <c r="T287" s="155"/>
      <c r="AT287" s="150" t="s">
        <v>161</v>
      </c>
      <c r="AU287" s="150" t="s">
        <v>167</v>
      </c>
      <c r="AV287" s="12" t="s">
        <v>87</v>
      </c>
      <c r="AW287" s="12" t="s">
        <v>34</v>
      </c>
      <c r="AX287" s="12" t="s">
        <v>78</v>
      </c>
      <c r="AY287" s="150" t="s">
        <v>151</v>
      </c>
    </row>
    <row r="288" spans="2:51" s="12" customFormat="1" ht="10.2">
      <c r="B288" s="148"/>
      <c r="D288" s="149" t="s">
        <v>161</v>
      </c>
      <c r="E288" s="150" t="s">
        <v>1</v>
      </c>
      <c r="F288" s="151" t="s">
        <v>531</v>
      </c>
      <c r="H288" s="152">
        <v>1.6</v>
      </c>
      <c r="I288" s="153"/>
      <c r="L288" s="148"/>
      <c r="M288" s="154"/>
      <c r="T288" s="155"/>
      <c r="AT288" s="150" t="s">
        <v>161</v>
      </c>
      <c r="AU288" s="150" t="s">
        <v>167</v>
      </c>
      <c r="AV288" s="12" t="s">
        <v>87</v>
      </c>
      <c r="AW288" s="12" t="s">
        <v>34</v>
      </c>
      <c r="AX288" s="12" t="s">
        <v>78</v>
      </c>
      <c r="AY288" s="150" t="s">
        <v>151</v>
      </c>
    </row>
    <row r="289" spans="2:51" s="12" customFormat="1" ht="10.2">
      <c r="B289" s="148"/>
      <c r="D289" s="149" t="s">
        <v>161</v>
      </c>
      <c r="E289" s="150" t="s">
        <v>1</v>
      </c>
      <c r="F289" s="151" t="s">
        <v>532</v>
      </c>
      <c r="H289" s="152">
        <v>7.6</v>
      </c>
      <c r="I289" s="153"/>
      <c r="L289" s="148"/>
      <c r="M289" s="154"/>
      <c r="T289" s="155"/>
      <c r="AT289" s="150" t="s">
        <v>161</v>
      </c>
      <c r="AU289" s="150" t="s">
        <v>167</v>
      </c>
      <c r="AV289" s="12" t="s">
        <v>87</v>
      </c>
      <c r="AW289" s="12" t="s">
        <v>34</v>
      </c>
      <c r="AX289" s="12" t="s">
        <v>78</v>
      </c>
      <c r="AY289" s="150" t="s">
        <v>151</v>
      </c>
    </row>
    <row r="290" spans="2:51" s="12" customFormat="1" ht="10.2">
      <c r="B290" s="148"/>
      <c r="D290" s="149" t="s">
        <v>161</v>
      </c>
      <c r="E290" s="150" t="s">
        <v>1</v>
      </c>
      <c r="F290" s="151" t="s">
        <v>533</v>
      </c>
      <c r="H290" s="152">
        <v>30</v>
      </c>
      <c r="I290" s="153"/>
      <c r="L290" s="148"/>
      <c r="M290" s="154"/>
      <c r="T290" s="155"/>
      <c r="AT290" s="150" t="s">
        <v>161</v>
      </c>
      <c r="AU290" s="150" t="s">
        <v>167</v>
      </c>
      <c r="AV290" s="12" t="s">
        <v>87</v>
      </c>
      <c r="AW290" s="12" t="s">
        <v>34</v>
      </c>
      <c r="AX290" s="12" t="s">
        <v>78</v>
      </c>
      <c r="AY290" s="150" t="s">
        <v>151</v>
      </c>
    </row>
    <row r="291" spans="2:51" s="12" customFormat="1" ht="10.2">
      <c r="B291" s="148"/>
      <c r="D291" s="149" t="s">
        <v>161</v>
      </c>
      <c r="E291" s="150" t="s">
        <v>1</v>
      </c>
      <c r="F291" s="151" t="s">
        <v>534</v>
      </c>
      <c r="H291" s="152">
        <v>308.8</v>
      </c>
      <c r="I291" s="153"/>
      <c r="L291" s="148"/>
      <c r="M291" s="154"/>
      <c r="T291" s="155"/>
      <c r="AT291" s="150" t="s">
        <v>161</v>
      </c>
      <c r="AU291" s="150" t="s">
        <v>167</v>
      </c>
      <c r="AV291" s="12" t="s">
        <v>87</v>
      </c>
      <c r="AW291" s="12" t="s">
        <v>34</v>
      </c>
      <c r="AX291" s="12" t="s">
        <v>78</v>
      </c>
      <c r="AY291" s="150" t="s">
        <v>151</v>
      </c>
    </row>
    <row r="292" spans="2:51" s="12" customFormat="1" ht="10.2">
      <c r="B292" s="148"/>
      <c r="D292" s="149" t="s">
        <v>161</v>
      </c>
      <c r="E292" s="150" t="s">
        <v>1</v>
      </c>
      <c r="F292" s="151" t="s">
        <v>535</v>
      </c>
      <c r="H292" s="152">
        <v>1.6</v>
      </c>
      <c r="I292" s="153"/>
      <c r="L292" s="148"/>
      <c r="M292" s="154"/>
      <c r="T292" s="155"/>
      <c r="AT292" s="150" t="s">
        <v>161</v>
      </c>
      <c r="AU292" s="150" t="s">
        <v>167</v>
      </c>
      <c r="AV292" s="12" t="s">
        <v>87</v>
      </c>
      <c r="AW292" s="12" t="s">
        <v>34</v>
      </c>
      <c r="AX292" s="12" t="s">
        <v>78</v>
      </c>
      <c r="AY292" s="150" t="s">
        <v>151</v>
      </c>
    </row>
    <row r="293" spans="2:51" s="12" customFormat="1" ht="10.2">
      <c r="B293" s="148"/>
      <c r="D293" s="149" t="s">
        <v>161</v>
      </c>
      <c r="E293" s="150" t="s">
        <v>1</v>
      </c>
      <c r="F293" s="151" t="s">
        <v>536</v>
      </c>
      <c r="H293" s="152">
        <v>176.057</v>
      </c>
      <c r="I293" s="153"/>
      <c r="L293" s="148"/>
      <c r="M293" s="154"/>
      <c r="T293" s="155"/>
      <c r="AT293" s="150" t="s">
        <v>161</v>
      </c>
      <c r="AU293" s="150" t="s">
        <v>167</v>
      </c>
      <c r="AV293" s="12" t="s">
        <v>87</v>
      </c>
      <c r="AW293" s="12" t="s">
        <v>34</v>
      </c>
      <c r="AX293" s="12" t="s">
        <v>78</v>
      </c>
      <c r="AY293" s="150" t="s">
        <v>151</v>
      </c>
    </row>
    <row r="294" spans="2:51" s="13" customFormat="1" ht="10.2">
      <c r="B294" s="164"/>
      <c r="D294" s="149" t="s">
        <v>161</v>
      </c>
      <c r="E294" s="165" t="s">
        <v>1</v>
      </c>
      <c r="F294" s="166" t="s">
        <v>316</v>
      </c>
      <c r="H294" s="167">
        <v>1349.772</v>
      </c>
      <c r="I294" s="168"/>
      <c r="L294" s="164"/>
      <c r="M294" s="169"/>
      <c r="T294" s="170"/>
      <c r="AT294" s="165" t="s">
        <v>161</v>
      </c>
      <c r="AU294" s="165" t="s">
        <v>167</v>
      </c>
      <c r="AV294" s="13" t="s">
        <v>159</v>
      </c>
      <c r="AW294" s="13" t="s">
        <v>34</v>
      </c>
      <c r="AX294" s="13" t="s">
        <v>85</v>
      </c>
      <c r="AY294" s="165" t="s">
        <v>151</v>
      </c>
    </row>
    <row r="295" spans="2:65" s="1" customFormat="1" ht="19.8" customHeight="1">
      <c r="B295" s="31"/>
      <c r="C295" s="171" t="s">
        <v>537</v>
      </c>
      <c r="D295" s="171" t="s">
        <v>317</v>
      </c>
      <c r="E295" s="172" t="s">
        <v>323</v>
      </c>
      <c r="F295" s="173" t="s">
        <v>324</v>
      </c>
      <c r="G295" s="174" t="s">
        <v>204</v>
      </c>
      <c r="H295" s="175">
        <v>0.729</v>
      </c>
      <c r="I295" s="176"/>
      <c r="J295" s="177">
        <f>ROUND(I295*H295,2)</f>
        <v>0</v>
      </c>
      <c r="K295" s="173" t="s">
        <v>158</v>
      </c>
      <c r="L295" s="178"/>
      <c r="M295" s="179" t="s">
        <v>1</v>
      </c>
      <c r="N295" s="180" t="s">
        <v>43</v>
      </c>
      <c r="P295" s="144">
        <f>O295*H295</f>
        <v>0</v>
      </c>
      <c r="Q295" s="144">
        <v>1</v>
      </c>
      <c r="R295" s="144">
        <f>Q295*H295</f>
        <v>0.729</v>
      </c>
      <c r="S295" s="144">
        <v>0</v>
      </c>
      <c r="T295" s="145">
        <f>S295*H295</f>
        <v>0</v>
      </c>
      <c r="AR295" s="146" t="s">
        <v>186</v>
      </c>
      <c r="AT295" s="146" t="s">
        <v>317</v>
      </c>
      <c r="AU295" s="146" t="s">
        <v>167</v>
      </c>
      <c r="AY295" s="16" t="s">
        <v>151</v>
      </c>
      <c r="BE295" s="147">
        <f>IF(N295="základní",J295,0)</f>
        <v>0</v>
      </c>
      <c r="BF295" s="147">
        <f>IF(N295="snížená",J295,0)</f>
        <v>0</v>
      </c>
      <c r="BG295" s="147">
        <f>IF(N295="zákl. přenesená",J295,0)</f>
        <v>0</v>
      </c>
      <c r="BH295" s="147">
        <f>IF(N295="sníž. přenesená",J295,0)</f>
        <v>0</v>
      </c>
      <c r="BI295" s="147">
        <f>IF(N295="nulová",J295,0)</f>
        <v>0</v>
      </c>
      <c r="BJ295" s="16" t="s">
        <v>85</v>
      </c>
      <c r="BK295" s="147">
        <f>ROUND(I295*H295,2)</f>
        <v>0</v>
      </c>
      <c r="BL295" s="16" t="s">
        <v>159</v>
      </c>
      <c r="BM295" s="146" t="s">
        <v>538</v>
      </c>
    </row>
    <row r="296" spans="2:47" s="1" customFormat="1" ht="19.2">
      <c r="B296" s="31"/>
      <c r="D296" s="149" t="s">
        <v>225</v>
      </c>
      <c r="F296" s="156" t="s">
        <v>326</v>
      </c>
      <c r="I296" s="157"/>
      <c r="L296" s="31"/>
      <c r="M296" s="158"/>
      <c r="T296" s="55"/>
      <c r="AT296" s="16" t="s">
        <v>225</v>
      </c>
      <c r="AU296" s="16" t="s">
        <v>167</v>
      </c>
    </row>
    <row r="297" spans="2:51" s="12" customFormat="1" ht="10.2">
      <c r="B297" s="148"/>
      <c r="D297" s="149" t="s">
        <v>161</v>
      </c>
      <c r="E297" s="150" t="s">
        <v>1</v>
      </c>
      <c r="F297" s="151" t="s">
        <v>539</v>
      </c>
      <c r="H297" s="152">
        <v>0.67</v>
      </c>
      <c r="I297" s="153"/>
      <c r="L297" s="148"/>
      <c r="M297" s="154"/>
      <c r="T297" s="155"/>
      <c r="AT297" s="150" t="s">
        <v>161</v>
      </c>
      <c r="AU297" s="150" t="s">
        <v>167</v>
      </c>
      <c r="AV297" s="12" t="s">
        <v>87</v>
      </c>
      <c r="AW297" s="12" t="s">
        <v>34</v>
      </c>
      <c r="AX297" s="12" t="s">
        <v>78</v>
      </c>
      <c r="AY297" s="150" t="s">
        <v>151</v>
      </c>
    </row>
    <row r="298" spans="2:51" s="12" customFormat="1" ht="10.2">
      <c r="B298" s="148"/>
      <c r="D298" s="149" t="s">
        <v>161</v>
      </c>
      <c r="E298" s="150" t="s">
        <v>1</v>
      </c>
      <c r="F298" s="151" t="s">
        <v>540</v>
      </c>
      <c r="H298" s="152">
        <v>0.059</v>
      </c>
      <c r="I298" s="153"/>
      <c r="L298" s="148"/>
      <c r="M298" s="154"/>
      <c r="T298" s="155"/>
      <c r="AT298" s="150" t="s">
        <v>161</v>
      </c>
      <c r="AU298" s="150" t="s">
        <v>167</v>
      </c>
      <c r="AV298" s="12" t="s">
        <v>87</v>
      </c>
      <c r="AW298" s="12" t="s">
        <v>34</v>
      </c>
      <c r="AX298" s="12" t="s">
        <v>78</v>
      </c>
      <c r="AY298" s="150" t="s">
        <v>151</v>
      </c>
    </row>
    <row r="299" spans="2:51" s="13" customFormat="1" ht="10.2">
      <c r="B299" s="164"/>
      <c r="D299" s="149" t="s">
        <v>161</v>
      </c>
      <c r="E299" s="165" t="s">
        <v>1</v>
      </c>
      <c r="F299" s="166" t="s">
        <v>316</v>
      </c>
      <c r="H299" s="167">
        <v>0.7290000000000001</v>
      </c>
      <c r="I299" s="168"/>
      <c r="L299" s="164"/>
      <c r="M299" s="169"/>
      <c r="T299" s="170"/>
      <c r="AT299" s="165" t="s">
        <v>161</v>
      </c>
      <c r="AU299" s="165" t="s">
        <v>167</v>
      </c>
      <c r="AV299" s="13" t="s">
        <v>159</v>
      </c>
      <c r="AW299" s="13" t="s">
        <v>34</v>
      </c>
      <c r="AX299" s="13" t="s">
        <v>85</v>
      </c>
      <c r="AY299" s="165" t="s">
        <v>151</v>
      </c>
    </row>
    <row r="300" spans="2:65" s="1" customFormat="1" ht="19.8" customHeight="1">
      <c r="B300" s="31"/>
      <c r="C300" s="171" t="s">
        <v>541</v>
      </c>
      <c r="D300" s="171" t="s">
        <v>317</v>
      </c>
      <c r="E300" s="172" t="s">
        <v>542</v>
      </c>
      <c r="F300" s="173" t="s">
        <v>543</v>
      </c>
      <c r="G300" s="174" t="s">
        <v>204</v>
      </c>
      <c r="H300" s="175">
        <v>0.168</v>
      </c>
      <c r="I300" s="176"/>
      <c r="J300" s="177">
        <f>ROUND(I300*H300,2)</f>
        <v>0</v>
      </c>
      <c r="K300" s="173" t="s">
        <v>158</v>
      </c>
      <c r="L300" s="178"/>
      <c r="M300" s="179" t="s">
        <v>1</v>
      </c>
      <c r="N300" s="180" t="s">
        <v>43</v>
      </c>
      <c r="P300" s="144">
        <f>O300*H300</f>
        <v>0</v>
      </c>
      <c r="Q300" s="144">
        <v>1</v>
      </c>
      <c r="R300" s="144">
        <f>Q300*H300</f>
        <v>0.168</v>
      </c>
      <c r="S300" s="144">
        <v>0</v>
      </c>
      <c r="T300" s="145">
        <f>S300*H300</f>
        <v>0</v>
      </c>
      <c r="AR300" s="146" t="s">
        <v>186</v>
      </c>
      <c r="AT300" s="146" t="s">
        <v>317</v>
      </c>
      <c r="AU300" s="146" t="s">
        <v>167</v>
      </c>
      <c r="AY300" s="16" t="s">
        <v>151</v>
      </c>
      <c r="BE300" s="147">
        <f>IF(N300="základní",J300,0)</f>
        <v>0</v>
      </c>
      <c r="BF300" s="147">
        <f>IF(N300="snížená",J300,0)</f>
        <v>0</v>
      </c>
      <c r="BG300" s="147">
        <f>IF(N300="zákl. přenesená",J300,0)</f>
        <v>0</v>
      </c>
      <c r="BH300" s="147">
        <f>IF(N300="sníž. přenesená",J300,0)</f>
        <v>0</v>
      </c>
      <c r="BI300" s="147">
        <f>IF(N300="nulová",J300,0)</f>
        <v>0</v>
      </c>
      <c r="BJ300" s="16" t="s">
        <v>85</v>
      </c>
      <c r="BK300" s="147">
        <f>ROUND(I300*H300,2)</f>
        <v>0</v>
      </c>
      <c r="BL300" s="16" t="s">
        <v>159</v>
      </c>
      <c r="BM300" s="146" t="s">
        <v>544</v>
      </c>
    </row>
    <row r="301" spans="2:47" s="1" customFormat="1" ht="19.2">
      <c r="B301" s="31"/>
      <c r="D301" s="149" t="s">
        <v>225</v>
      </c>
      <c r="F301" s="156" t="s">
        <v>545</v>
      </c>
      <c r="I301" s="157"/>
      <c r="L301" s="31"/>
      <c r="M301" s="158"/>
      <c r="T301" s="55"/>
      <c r="AT301" s="16" t="s">
        <v>225</v>
      </c>
      <c r="AU301" s="16" t="s">
        <v>167</v>
      </c>
    </row>
    <row r="302" spans="2:51" s="12" customFormat="1" ht="10.2">
      <c r="B302" s="148"/>
      <c r="D302" s="149" t="s">
        <v>161</v>
      </c>
      <c r="E302" s="150" t="s">
        <v>1</v>
      </c>
      <c r="F302" s="151" t="s">
        <v>546</v>
      </c>
      <c r="H302" s="152">
        <v>0.103</v>
      </c>
      <c r="I302" s="153"/>
      <c r="L302" s="148"/>
      <c r="M302" s="154"/>
      <c r="T302" s="155"/>
      <c r="AT302" s="150" t="s">
        <v>161</v>
      </c>
      <c r="AU302" s="150" t="s">
        <v>167</v>
      </c>
      <c r="AV302" s="12" t="s">
        <v>87</v>
      </c>
      <c r="AW302" s="12" t="s">
        <v>34</v>
      </c>
      <c r="AX302" s="12" t="s">
        <v>78</v>
      </c>
      <c r="AY302" s="150" t="s">
        <v>151</v>
      </c>
    </row>
    <row r="303" spans="2:51" s="12" customFormat="1" ht="10.2">
      <c r="B303" s="148"/>
      <c r="D303" s="149" t="s">
        <v>161</v>
      </c>
      <c r="E303" s="150" t="s">
        <v>1</v>
      </c>
      <c r="F303" s="151" t="s">
        <v>547</v>
      </c>
      <c r="H303" s="152">
        <v>0.024</v>
      </c>
      <c r="I303" s="153"/>
      <c r="L303" s="148"/>
      <c r="M303" s="154"/>
      <c r="T303" s="155"/>
      <c r="AT303" s="150" t="s">
        <v>161</v>
      </c>
      <c r="AU303" s="150" t="s">
        <v>167</v>
      </c>
      <c r="AV303" s="12" t="s">
        <v>87</v>
      </c>
      <c r="AW303" s="12" t="s">
        <v>34</v>
      </c>
      <c r="AX303" s="12" t="s">
        <v>78</v>
      </c>
      <c r="AY303" s="150" t="s">
        <v>151</v>
      </c>
    </row>
    <row r="304" spans="2:51" s="12" customFormat="1" ht="10.2">
      <c r="B304" s="148"/>
      <c r="D304" s="149" t="s">
        <v>161</v>
      </c>
      <c r="E304" s="150" t="s">
        <v>1</v>
      </c>
      <c r="F304" s="151" t="s">
        <v>548</v>
      </c>
      <c r="H304" s="152">
        <v>0.041</v>
      </c>
      <c r="I304" s="153"/>
      <c r="L304" s="148"/>
      <c r="M304" s="154"/>
      <c r="T304" s="155"/>
      <c r="AT304" s="150" t="s">
        <v>161</v>
      </c>
      <c r="AU304" s="150" t="s">
        <v>167</v>
      </c>
      <c r="AV304" s="12" t="s">
        <v>87</v>
      </c>
      <c r="AW304" s="12" t="s">
        <v>34</v>
      </c>
      <c r="AX304" s="12" t="s">
        <v>78</v>
      </c>
      <c r="AY304" s="150" t="s">
        <v>151</v>
      </c>
    </row>
    <row r="305" spans="2:51" s="13" customFormat="1" ht="10.2">
      <c r="B305" s="164"/>
      <c r="D305" s="149" t="s">
        <v>161</v>
      </c>
      <c r="E305" s="165" t="s">
        <v>1</v>
      </c>
      <c r="F305" s="166" t="s">
        <v>316</v>
      </c>
      <c r="H305" s="167">
        <v>0.168</v>
      </c>
      <c r="I305" s="168"/>
      <c r="L305" s="164"/>
      <c r="M305" s="169"/>
      <c r="T305" s="170"/>
      <c r="AT305" s="165" t="s">
        <v>161</v>
      </c>
      <c r="AU305" s="165" t="s">
        <v>167</v>
      </c>
      <c r="AV305" s="13" t="s">
        <v>159</v>
      </c>
      <c r="AW305" s="13" t="s">
        <v>34</v>
      </c>
      <c r="AX305" s="13" t="s">
        <v>85</v>
      </c>
      <c r="AY305" s="165" t="s">
        <v>151</v>
      </c>
    </row>
    <row r="306" spans="2:65" s="1" customFormat="1" ht="19.8" customHeight="1">
      <c r="B306" s="31"/>
      <c r="C306" s="171" t="s">
        <v>549</v>
      </c>
      <c r="D306" s="171" t="s">
        <v>317</v>
      </c>
      <c r="E306" s="172" t="s">
        <v>550</v>
      </c>
      <c r="F306" s="173" t="s">
        <v>551</v>
      </c>
      <c r="G306" s="174" t="s">
        <v>196</v>
      </c>
      <c r="H306" s="175">
        <v>11.495</v>
      </c>
      <c r="I306" s="176"/>
      <c r="J306" s="177">
        <f>ROUND(I306*H306,2)</f>
        <v>0</v>
      </c>
      <c r="K306" s="173" t="s">
        <v>1</v>
      </c>
      <c r="L306" s="178"/>
      <c r="M306" s="179" t="s">
        <v>1</v>
      </c>
      <c r="N306" s="180" t="s">
        <v>43</v>
      </c>
      <c r="P306" s="144">
        <f>O306*H306</f>
        <v>0</v>
      </c>
      <c r="Q306" s="144">
        <v>0.0029</v>
      </c>
      <c r="R306" s="144">
        <f>Q306*H306</f>
        <v>0.0333355</v>
      </c>
      <c r="S306" s="144">
        <v>0</v>
      </c>
      <c r="T306" s="145">
        <f>S306*H306</f>
        <v>0</v>
      </c>
      <c r="AR306" s="146" t="s">
        <v>186</v>
      </c>
      <c r="AT306" s="146" t="s">
        <v>317</v>
      </c>
      <c r="AU306" s="146" t="s">
        <v>167</v>
      </c>
      <c r="AY306" s="16" t="s">
        <v>151</v>
      </c>
      <c r="BE306" s="147">
        <f>IF(N306="základní",J306,0)</f>
        <v>0</v>
      </c>
      <c r="BF306" s="147">
        <f>IF(N306="snížená",J306,0)</f>
        <v>0</v>
      </c>
      <c r="BG306" s="147">
        <f>IF(N306="zákl. přenesená",J306,0)</f>
        <v>0</v>
      </c>
      <c r="BH306" s="147">
        <f>IF(N306="sníž. přenesená",J306,0)</f>
        <v>0</v>
      </c>
      <c r="BI306" s="147">
        <f>IF(N306="nulová",J306,0)</f>
        <v>0</v>
      </c>
      <c r="BJ306" s="16" t="s">
        <v>85</v>
      </c>
      <c r="BK306" s="147">
        <f>ROUND(I306*H306,2)</f>
        <v>0</v>
      </c>
      <c r="BL306" s="16" t="s">
        <v>159</v>
      </c>
      <c r="BM306" s="146" t="s">
        <v>552</v>
      </c>
    </row>
    <row r="307" spans="2:51" s="12" customFormat="1" ht="10.2">
      <c r="B307" s="148"/>
      <c r="D307" s="149" t="s">
        <v>161</v>
      </c>
      <c r="E307" s="150" t="s">
        <v>1</v>
      </c>
      <c r="F307" s="151" t="s">
        <v>553</v>
      </c>
      <c r="H307" s="152">
        <v>7.48</v>
      </c>
      <c r="I307" s="153"/>
      <c r="L307" s="148"/>
      <c r="M307" s="154"/>
      <c r="T307" s="155"/>
      <c r="AT307" s="150" t="s">
        <v>161</v>
      </c>
      <c r="AU307" s="150" t="s">
        <v>167</v>
      </c>
      <c r="AV307" s="12" t="s">
        <v>87</v>
      </c>
      <c r="AW307" s="12" t="s">
        <v>34</v>
      </c>
      <c r="AX307" s="12" t="s">
        <v>78</v>
      </c>
      <c r="AY307" s="150" t="s">
        <v>151</v>
      </c>
    </row>
    <row r="308" spans="2:51" s="12" customFormat="1" ht="10.2">
      <c r="B308" s="148"/>
      <c r="D308" s="149" t="s">
        <v>161</v>
      </c>
      <c r="E308" s="150" t="s">
        <v>1</v>
      </c>
      <c r="F308" s="151" t="s">
        <v>554</v>
      </c>
      <c r="H308" s="152">
        <v>2.255</v>
      </c>
      <c r="I308" s="153"/>
      <c r="L308" s="148"/>
      <c r="M308" s="154"/>
      <c r="T308" s="155"/>
      <c r="AT308" s="150" t="s">
        <v>161</v>
      </c>
      <c r="AU308" s="150" t="s">
        <v>167</v>
      </c>
      <c r="AV308" s="12" t="s">
        <v>87</v>
      </c>
      <c r="AW308" s="12" t="s">
        <v>34</v>
      </c>
      <c r="AX308" s="12" t="s">
        <v>78</v>
      </c>
      <c r="AY308" s="150" t="s">
        <v>151</v>
      </c>
    </row>
    <row r="309" spans="2:51" s="12" customFormat="1" ht="10.2">
      <c r="B309" s="148"/>
      <c r="D309" s="149" t="s">
        <v>161</v>
      </c>
      <c r="E309" s="150" t="s">
        <v>1</v>
      </c>
      <c r="F309" s="151" t="s">
        <v>555</v>
      </c>
      <c r="H309" s="152">
        <v>1.76</v>
      </c>
      <c r="I309" s="153"/>
      <c r="L309" s="148"/>
      <c r="M309" s="154"/>
      <c r="T309" s="155"/>
      <c r="AT309" s="150" t="s">
        <v>161</v>
      </c>
      <c r="AU309" s="150" t="s">
        <v>167</v>
      </c>
      <c r="AV309" s="12" t="s">
        <v>87</v>
      </c>
      <c r="AW309" s="12" t="s">
        <v>34</v>
      </c>
      <c r="AX309" s="12" t="s">
        <v>78</v>
      </c>
      <c r="AY309" s="150" t="s">
        <v>151</v>
      </c>
    </row>
    <row r="310" spans="2:51" s="13" customFormat="1" ht="10.2">
      <c r="B310" s="164"/>
      <c r="D310" s="149" t="s">
        <v>161</v>
      </c>
      <c r="E310" s="165" t="s">
        <v>1</v>
      </c>
      <c r="F310" s="166" t="s">
        <v>316</v>
      </c>
      <c r="H310" s="167">
        <v>11.495</v>
      </c>
      <c r="I310" s="168"/>
      <c r="L310" s="164"/>
      <c r="M310" s="169"/>
      <c r="T310" s="170"/>
      <c r="AT310" s="165" t="s">
        <v>161</v>
      </c>
      <c r="AU310" s="165" t="s">
        <v>167</v>
      </c>
      <c r="AV310" s="13" t="s">
        <v>159</v>
      </c>
      <c r="AW310" s="13" t="s">
        <v>34</v>
      </c>
      <c r="AX310" s="13" t="s">
        <v>85</v>
      </c>
      <c r="AY310" s="165" t="s">
        <v>151</v>
      </c>
    </row>
    <row r="311" spans="2:65" s="1" customFormat="1" ht="19.8" customHeight="1">
      <c r="B311" s="31"/>
      <c r="C311" s="171" t="s">
        <v>556</v>
      </c>
      <c r="D311" s="171" t="s">
        <v>317</v>
      </c>
      <c r="E311" s="172" t="s">
        <v>557</v>
      </c>
      <c r="F311" s="173" t="s">
        <v>558</v>
      </c>
      <c r="G311" s="174" t="s">
        <v>196</v>
      </c>
      <c r="H311" s="175">
        <v>8.36</v>
      </c>
      <c r="I311" s="176"/>
      <c r="J311" s="177">
        <f>ROUND(I311*H311,2)</f>
        <v>0</v>
      </c>
      <c r="K311" s="173" t="s">
        <v>1</v>
      </c>
      <c r="L311" s="178"/>
      <c r="M311" s="179" t="s">
        <v>1</v>
      </c>
      <c r="N311" s="180" t="s">
        <v>43</v>
      </c>
      <c r="P311" s="144">
        <f>O311*H311</f>
        <v>0</v>
      </c>
      <c r="Q311" s="144">
        <v>0.00876</v>
      </c>
      <c r="R311" s="144">
        <f>Q311*H311</f>
        <v>0.0732336</v>
      </c>
      <c r="S311" s="144">
        <v>0</v>
      </c>
      <c r="T311" s="145">
        <f>S311*H311</f>
        <v>0</v>
      </c>
      <c r="AR311" s="146" t="s">
        <v>186</v>
      </c>
      <c r="AT311" s="146" t="s">
        <v>317</v>
      </c>
      <c r="AU311" s="146" t="s">
        <v>167</v>
      </c>
      <c r="AY311" s="16" t="s">
        <v>151</v>
      </c>
      <c r="BE311" s="147">
        <f>IF(N311="základní",J311,0)</f>
        <v>0</v>
      </c>
      <c r="BF311" s="147">
        <f>IF(N311="snížená",J311,0)</f>
        <v>0</v>
      </c>
      <c r="BG311" s="147">
        <f>IF(N311="zákl. přenesená",J311,0)</f>
        <v>0</v>
      </c>
      <c r="BH311" s="147">
        <f>IF(N311="sníž. přenesená",J311,0)</f>
        <v>0</v>
      </c>
      <c r="BI311" s="147">
        <f>IF(N311="nulová",J311,0)</f>
        <v>0</v>
      </c>
      <c r="BJ311" s="16" t="s">
        <v>85</v>
      </c>
      <c r="BK311" s="147">
        <f>ROUND(I311*H311,2)</f>
        <v>0</v>
      </c>
      <c r="BL311" s="16" t="s">
        <v>159</v>
      </c>
      <c r="BM311" s="146" t="s">
        <v>559</v>
      </c>
    </row>
    <row r="312" spans="2:51" s="12" customFormat="1" ht="10.2">
      <c r="B312" s="148"/>
      <c r="D312" s="149" t="s">
        <v>161</v>
      </c>
      <c r="E312" s="150" t="s">
        <v>1</v>
      </c>
      <c r="F312" s="151" t="s">
        <v>560</v>
      </c>
      <c r="H312" s="152">
        <v>8.36</v>
      </c>
      <c r="I312" s="153"/>
      <c r="L312" s="148"/>
      <c r="M312" s="154"/>
      <c r="T312" s="155"/>
      <c r="AT312" s="150" t="s">
        <v>161</v>
      </c>
      <c r="AU312" s="150" t="s">
        <v>167</v>
      </c>
      <c r="AV312" s="12" t="s">
        <v>87</v>
      </c>
      <c r="AW312" s="12" t="s">
        <v>34</v>
      </c>
      <c r="AX312" s="12" t="s">
        <v>85</v>
      </c>
      <c r="AY312" s="150" t="s">
        <v>151</v>
      </c>
    </row>
    <row r="313" spans="2:65" s="1" customFormat="1" ht="19.8" customHeight="1">
      <c r="B313" s="31"/>
      <c r="C313" s="171" t="s">
        <v>561</v>
      </c>
      <c r="D313" s="171" t="s">
        <v>317</v>
      </c>
      <c r="E313" s="172" t="s">
        <v>350</v>
      </c>
      <c r="F313" s="173" t="s">
        <v>351</v>
      </c>
      <c r="G313" s="174" t="s">
        <v>204</v>
      </c>
      <c r="H313" s="175">
        <v>0.033</v>
      </c>
      <c r="I313" s="176"/>
      <c r="J313" s="177">
        <f>ROUND(I313*H313,2)</f>
        <v>0</v>
      </c>
      <c r="K313" s="173" t="s">
        <v>158</v>
      </c>
      <c r="L313" s="178"/>
      <c r="M313" s="179" t="s">
        <v>1</v>
      </c>
      <c r="N313" s="180" t="s">
        <v>43</v>
      </c>
      <c r="P313" s="144">
        <f>O313*H313</f>
        <v>0</v>
      </c>
      <c r="Q313" s="144">
        <v>1</v>
      </c>
      <c r="R313" s="144">
        <f>Q313*H313</f>
        <v>0.033</v>
      </c>
      <c r="S313" s="144">
        <v>0</v>
      </c>
      <c r="T313" s="145">
        <f>S313*H313</f>
        <v>0</v>
      </c>
      <c r="AR313" s="146" t="s">
        <v>186</v>
      </c>
      <c r="AT313" s="146" t="s">
        <v>317</v>
      </c>
      <c r="AU313" s="146" t="s">
        <v>167</v>
      </c>
      <c r="AY313" s="16" t="s">
        <v>151</v>
      </c>
      <c r="BE313" s="147">
        <f>IF(N313="základní",J313,0)</f>
        <v>0</v>
      </c>
      <c r="BF313" s="147">
        <f>IF(N313="snížená",J313,0)</f>
        <v>0</v>
      </c>
      <c r="BG313" s="147">
        <f>IF(N313="zákl. přenesená",J313,0)</f>
        <v>0</v>
      </c>
      <c r="BH313" s="147">
        <f>IF(N313="sníž. přenesená",J313,0)</f>
        <v>0</v>
      </c>
      <c r="BI313" s="147">
        <f>IF(N313="nulová",J313,0)</f>
        <v>0</v>
      </c>
      <c r="BJ313" s="16" t="s">
        <v>85</v>
      </c>
      <c r="BK313" s="147">
        <f>ROUND(I313*H313,2)</f>
        <v>0</v>
      </c>
      <c r="BL313" s="16" t="s">
        <v>159</v>
      </c>
      <c r="BM313" s="146" t="s">
        <v>562</v>
      </c>
    </row>
    <row r="314" spans="2:47" s="1" customFormat="1" ht="19.2">
      <c r="B314" s="31"/>
      <c r="D314" s="149" t="s">
        <v>225</v>
      </c>
      <c r="F314" s="156" t="s">
        <v>353</v>
      </c>
      <c r="I314" s="157"/>
      <c r="L314" s="31"/>
      <c r="M314" s="158"/>
      <c r="T314" s="55"/>
      <c r="AT314" s="16" t="s">
        <v>225</v>
      </c>
      <c r="AU314" s="16" t="s">
        <v>167</v>
      </c>
    </row>
    <row r="315" spans="2:51" s="12" customFormat="1" ht="10.2">
      <c r="B315" s="148"/>
      <c r="D315" s="149" t="s">
        <v>161</v>
      </c>
      <c r="E315" s="150" t="s">
        <v>1</v>
      </c>
      <c r="F315" s="151" t="s">
        <v>563</v>
      </c>
      <c r="H315" s="152">
        <v>0.033</v>
      </c>
      <c r="I315" s="153"/>
      <c r="L315" s="148"/>
      <c r="M315" s="154"/>
      <c r="T315" s="155"/>
      <c r="AT315" s="150" t="s">
        <v>161</v>
      </c>
      <c r="AU315" s="150" t="s">
        <v>167</v>
      </c>
      <c r="AV315" s="12" t="s">
        <v>87</v>
      </c>
      <c r="AW315" s="12" t="s">
        <v>34</v>
      </c>
      <c r="AX315" s="12" t="s">
        <v>85</v>
      </c>
      <c r="AY315" s="150" t="s">
        <v>151</v>
      </c>
    </row>
    <row r="316" spans="2:65" s="1" customFormat="1" ht="19.8" customHeight="1">
      <c r="B316" s="31"/>
      <c r="C316" s="171" t="s">
        <v>564</v>
      </c>
      <c r="D316" s="171" t="s">
        <v>317</v>
      </c>
      <c r="E316" s="172" t="s">
        <v>355</v>
      </c>
      <c r="F316" s="173" t="s">
        <v>356</v>
      </c>
      <c r="G316" s="174" t="s">
        <v>204</v>
      </c>
      <c r="H316" s="175">
        <v>0.34</v>
      </c>
      <c r="I316" s="176"/>
      <c r="J316" s="177">
        <f>ROUND(I316*H316,2)</f>
        <v>0</v>
      </c>
      <c r="K316" s="173" t="s">
        <v>158</v>
      </c>
      <c r="L316" s="178"/>
      <c r="M316" s="179" t="s">
        <v>1</v>
      </c>
      <c r="N316" s="180" t="s">
        <v>43</v>
      </c>
      <c r="P316" s="144">
        <f>O316*H316</f>
        <v>0</v>
      </c>
      <c r="Q316" s="144">
        <v>1</v>
      </c>
      <c r="R316" s="144">
        <f>Q316*H316</f>
        <v>0.34</v>
      </c>
      <c r="S316" s="144">
        <v>0</v>
      </c>
      <c r="T316" s="145">
        <f>S316*H316</f>
        <v>0</v>
      </c>
      <c r="AR316" s="146" t="s">
        <v>186</v>
      </c>
      <c r="AT316" s="146" t="s">
        <v>317</v>
      </c>
      <c r="AU316" s="146" t="s">
        <v>167</v>
      </c>
      <c r="AY316" s="16" t="s">
        <v>151</v>
      </c>
      <c r="BE316" s="147">
        <f>IF(N316="základní",J316,0)</f>
        <v>0</v>
      </c>
      <c r="BF316" s="147">
        <f>IF(N316="snížená",J316,0)</f>
        <v>0</v>
      </c>
      <c r="BG316" s="147">
        <f>IF(N316="zákl. přenesená",J316,0)</f>
        <v>0</v>
      </c>
      <c r="BH316" s="147">
        <f>IF(N316="sníž. přenesená",J316,0)</f>
        <v>0</v>
      </c>
      <c r="BI316" s="147">
        <f>IF(N316="nulová",J316,0)</f>
        <v>0</v>
      </c>
      <c r="BJ316" s="16" t="s">
        <v>85</v>
      </c>
      <c r="BK316" s="147">
        <f>ROUND(I316*H316,2)</f>
        <v>0</v>
      </c>
      <c r="BL316" s="16" t="s">
        <v>159</v>
      </c>
      <c r="BM316" s="146" t="s">
        <v>565</v>
      </c>
    </row>
    <row r="317" spans="2:47" s="1" customFormat="1" ht="19.2">
      <c r="B317" s="31"/>
      <c r="D317" s="149" t="s">
        <v>225</v>
      </c>
      <c r="F317" s="156" t="s">
        <v>358</v>
      </c>
      <c r="I317" s="157"/>
      <c r="L317" s="31"/>
      <c r="M317" s="158"/>
      <c r="T317" s="55"/>
      <c r="AT317" s="16" t="s">
        <v>225</v>
      </c>
      <c r="AU317" s="16" t="s">
        <v>167</v>
      </c>
    </row>
    <row r="318" spans="2:51" s="12" customFormat="1" ht="10.2">
      <c r="B318" s="148"/>
      <c r="D318" s="149" t="s">
        <v>161</v>
      </c>
      <c r="E318" s="150" t="s">
        <v>1</v>
      </c>
      <c r="F318" s="151" t="s">
        <v>566</v>
      </c>
      <c r="H318" s="152">
        <v>0.34</v>
      </c>
      <c r="I318" s="153"/>
      <c r="L318" s="148"/>
      <c r="M318" s="154"/>
      <c r="T318" s="155"/>
      <c r="AT318" s="150" t="s">
        <v>161</v>
      </c>
      <c r="AU318" s="150" t="s">
        <v>167</v>
      </c>
      <c r="AV318" s="12" t="s">
        <v>87</v>
      </c>
      <c r="AW318" s="12" t="s">
        <v>34</v>
      </c>
      <c r="AX318" s="12" t="s">
        <v>85</v>
      </c>
      <c r="AY318" s="150" t="s">
        <v>151</v>
      </c>
    </row>
    <row r="319" spans="2:65" s="1" customFormat="1" ht="19.8" customHeight="1">
      <c r="B319" s="31"/>
      <c r="C319" s="171" t="s">
        <v>567</v>
      </c>
      <c r="D319" s="171" t="s">
        <v>317</v>
      </c>
      <c r="E319" s="172" t="s">
        <v>360</v>
      </c>
      <c r="F319" s="173" t="s">
        <v>361</v>
      </c>
      <c r="G319" s="174" t="s">
        <v>204</v>
      </c>
      <c r="H319" s="175">
        <v>0.002</v>
      </c>
      <c r="I319" s="176"/>
      <c r="J319" s="177">
        <f>ROUND(I319*H319,2)</f>
        <v>0</v>
      </c>
      <c r="K319" s="173" t="s">
        <v>158</v>
      </c>
      <c r="L319" s="178"/>
      <c r="M319" s="179" t="s">
        <v>1</v>
      </c>
      <c r="N319" s="180" t="s">
        <v>43</v>
      </c>
      <c r="P319" s="144">
        <f>O319*H319</f>
        <v>0</v>
      </c>
      <c r="Q319" s="144">
        <v>1</v>
      </c>
      <c r="R319" s="144">
        <f>Q319*H319</f>
        <v>0.002</v>
      </c>
      <c r="S319" s="144">
        <v>0</v>
      </c>
      <c r="T319" s="145">
        <f>S319*H319</f>
        <v>0</v>
      </c>
      <c r="AR319" s="146" t="s">
        <v>186</v>
      </c>
      <c r="AT319" s="146" t="s">
        <v>317</v>
      </c>
      <c r="AU319" s="146" t="s">
        <v>167</v>
      </c>
      <c r="AY319" s="16" t="s">
        <v>151</v>
      </c>
      <c r="BE319" s="147">
        <f>IF(N319="základní",J319,0)</f>
        <v>0</v>
      </c>
      <c r="BF319" s="147">
        <f>IF(N319="snížená",J319,0)</f>
        <v>0</v>
      </c>
      <c r="BG319" s="147">
        <f>IF(N319="zákl. přenesená",J319,0)</f>
        <v>0</v>
      </c>
      <c r="BH319" s="147">
        <f>IF(N319="sníž. přenesená",J319,0)</f>
        <v>0</v>
      </c>
      <c r="BI319" s="147">
        <f>IF(N319="nulová",J319,0)</f>
        <v>0</v>
      </c>
      <c r="BJ319" s="16" t="s">
        <v>85</v>
      </c>
      <c r="BK319" s="147">
        <f>ROUND(I319*H319,2)</f>
        <v>0</v>
      </c>
      <c r="BL319" s="16" t="s">
        <v>159</v>
      </c>
      <c r="BM319" s="146" t="s">
        <v>568</v>
      </c>
    </row>
    <row r="320" spans="2:47" s="1" customFormat="1" ht="19.2">
      <c r="B320" s="31"/>
      <c r="D320" s="149" t="s">
        <v>225</v>
      </c>
      <c r="F320" s="156" t="s">
        <v>363</v>
      </c>
      <c r="I320" s="157"/>
      <c r="L320" s="31"/>
      <c r="M320" s="158"/>
      <c r="T320" s="55"/>
      <c r="AT320" s="16" t="s">
        <v>225</v>
      </c>
      <c r="AU320" s="16" t="s">
        <v>167</v>
      </c>
    </row>
    <row r="321" spans="2:51" s="12" customFormat="1" ht="10.2">
      <c r="B321" s="148"/>
      <c r="D321" s="149" t="s">
        <v>161</v>
      </c>
      <c r="E321" s="150" t="s">
        <v>1</v>
      </c>
      <c r="F321" s="151" t="s">
        <v>569</v>
      </c>
      <c r="H321" s="152">
        <v>0.002</v>
      </c>
      <c r="I321" s="153"/>
      <c r="L321" s="148"/>
      <c r="M321" s="154"/>
      <c r="T321" s="155"/>
      <c r="AT321" s="150" t="s">
        <v>161</v>
      </c>
      <c r="AU321" s="150" t="s">
        <v>167</v>
      </c>
      <c r="AV321" s="12" t="s">
        <v>87</v>
      </c>
      <c r="AW321" s="12" t="s">
        <v>34</v>
      </c>
      <c r="AX321" s="12" t="s">
        <v>85</v>
      </c>
      <c r="AY321" s="150" t="s">
        <v>151</v>
      </c>
    </row>
    <row r="322" spans="2:65" s="1" customFormat="1" ht="14.4" customHeight="1">
      <c r="B322" s="31"/>
      <c r="C322" s="171" t="s">
        <v>570</v>
      </c>
      <c r="D322" s="171" t="s">
        <v>317</v>
      </c>
      <c r="E322" s="172" t="s">
        <v>365</v>
      </c>
      <c r="F322" s="173" t="s">
        <v>366</v>
      </c>
      <c r="G322" s="174" t="s">
        <v>204</v>
      </c>
      <c r="H322" s="175">
        <v>0.194</v>
      </c>
      <c r="I322" s="176"/>
      <c r="J322" s="177">
        <f>ROUND(I322*H322,2)</f>
        <v>0</v>
      </c>
      <c r="K322" s="173" t="s">
        <v>1</v>
      </c>
      <c r="L322" s="178"/>
      <c r="M322" s="179" t="s">
        <v>1</v>
      </c>
      <c r="N322" s="180" t="s">
        <v>43</v>
      </c>
      <c r="P322" s="144">
        <f>O322*H322</f>
        <v>0</v>
      </c>
      <c r="Q322" s="144">
        <v>1</v>
      </c>
      <c r="R322" s="144">
        <f>Q322*H322</f>
        <v>0.194</v>
      </c>
      <c r="S322" s="144">
        <v>0</v>
      </c>
      <c r="T322" s="145">
        <f>S322*H322</f>
        <v>0</v>
      </c>
      <c r="AR322" s="146" t="s">
        <v>186</v>
      </c>
      <c r="AT322" s="146" t="s">
        <v>317</v>
      </c>
      <c r="AU322" s="146" t="s">
        <v>167</v>
      </c>
      <c r="AY322" s="16" t="s">
        <v>151</v>
      </c>
      <c r="BE322" s="147">
        <f>IF(N322="základní",J322,0)</f>
        <v>0</v>
      </c>
      <c r="BF322" s="147">
        <f>IF(N322="snížená",J322,0)</f>
        <v>0</v>
      </c>
      <c r="BG322" s="147">
        <f>IF(N322="zákl. přenesená",J322,0)</f>
        <v>0</v>
      </c>
      <c r="BH322" s="147">
        <f>IF(N322="sníž. přenesená",J322,0)</f>
        <v>0</v>
      </c>
      <c r="BI322" s="147">
        <f>IF(N322="nulová",J322,0)</f>
        <v>0</v>
      </c>
      <c r="BJ322" s="16" t="s">
        <v>85</v>
      </c>
      <c r="BK322" s="147">
        <f>ROUND(I322*H322,2)</f>
        <v>0</v>
      </c>
      <c r="BL322" s="16" t="s">
        <v>159</v>
      </c>
      <c r="BM322" s="146" t="s">
        <v>571</v>
      </c>
    </row>
    <row r="323" spans="2:47" s="1" customFormat="1" ht="19.2">
      <c r="B323" s="31"/>
      <c r="D323" s="149" t="s">
        <v>225</v>
      </c>
      <c r="F323" s="156" t="s">
        <v>368</v>
      </c>
      <c r="I323" s="157"/>
      <c r="L323" s="31"/>
      <c r="M323" s="158"/>
      <c r="T323" s="55"/>
      <c r="AT323" s="16" t="s">
        <v>225</v>
      </c>
      <c r="AU323" s="16" t="s">
        <v>167</v>
      </c>
    </row>
    <row r="324" spans="2:51" s="12" customFormat="1" ht="10.2">
      <c r="B324" s="148"/>
      <c r="D324" s="149" t="s">
        <v>161</v>
      </c>
      <c r="E324" s="150" t="s">
        <v>1</v>
      </c>
      <c r="F324" s="151" t="s">
        <v>572</v>
      </c>
      <c r="H324" s="152">
        <v>0.194</v>
      </c>
      <c r="I324" s="153"/>
      <c r="L324" s="148"/>
      <c r="M324" s="154"/>
      <c r="T324" s="155"/>
      <c r="AT324" s="150" t="s">
        <v>161</v>
      </c>
      <c r="AU324" s="150" t="s">
        <v>167</v>
      </c>
      <c r="AV324" s="12" t="s">
        <v>87</v>
      </c>
      <c r="AW324" s="12" t="s">
        <v>34</v>
      </c>
      <c r="AX324" s="12" t="s">
        <v>85</v>
      </c>
      <c r="AY324" s="150" t="s">
        <v>151</v>
      </c>
    </row>
    <row r="325" spans="2:65" s="1" customFormat="1" ht="19.8" customHeight="1">
      <c r="B325" s="31"/>
      <c r="C325" s="135" t="s">
        <v>573</v>
      </c>
      <c r="D325" s="135" t="s">
        <v>154</v>
      </c>
      <c r="E325" s="136" t="s">
        <v>574</v>
      </c>
      <c r="F325" s="137" t="s">
        <v>371</v>
      </c>
      <c r="G325" s="138" t="s">
        <v>165</v>
      </c>
      <c r="H325" s="139">
        <v>1</v>
      </c>
      <c r="I325" s="140"/>
      <c r="J325" s="141">
        <f>ROUND(I325*H325,2)</f>
        <v>0</v>
      </c>
      <c r="K325" s="137" t="s">
        <v>1</v>
      </c>
      <c r="L325" s="31"/>
      <c r="M325" s="142" t="s">
        <v>1</v>
      </c>
      <c r="N325" s="143" t="s">
        <v>43</v>
      </c>
      <c r="P325" s="144">
        <f>O325*H325</f>
        <v>0</v>
      </c>
      <c r="Q325" s="144">
        <v>0</v>
      </c>
      <c r="R325" s="144">
        <f>Q325*H325</f>
        <v>0</v>
      </c>
      <c r="S325" s="144">
        <v>0</v>
      </c>
      <c r="T325" s="145">
        <f>S325*H325</f>
        <v>0</v>
      </c>
      <c r="AR325" s="146" t="s">
        <v>159</v>
      </c>
      <c r="AT325" s="146" t="s">
        <v>154</v>
      </c>
      <c r="AU325" s="146" t="s">
        <v>167</v>
      </c>
      <c r="AY325" s="16" t="s">
        <v>151</v>
      </c>
      <c r="BE325" s="147">
        <f>IF(N325="základní",J325,0)</f>
        <v>0</v>
      </c>
      <c r="BF325" s="147">
        <f>IF(N325="snížená",J325,0)</f>
        <v>0</v>
      </c>
      <c r="BG325" s="147">
        <f>IF(N325="zákl. přenesená",J325,0)</f>
        <v>0</v>
      </c>
      <c r="BH325" s="147">
        <f>IF(N325="sníž. přenesená",J325,0)</f>
        <v>0</v>
      </c>
      <c r="BI325" s="147">
        <f>IF(N325="nulová",J325,0)</f>
        <v>0</v>
      </c>
      <c r="BJ325" s="16" t="s">
        <v>85</v>
      </c>
      <c r="BK325" s="147">
        <f>ROUND(I325*H325,2)</f>
        <v>0</v>
      </c>
      <c r="BL325" s="16" t="s">
        <v>159</v>
      </c>
      <c r="BM325" s="146" t="s">
        <v>575</v>
      </c>
    </row>
    <row r="326" spans="2:65" s="1" customFormat="1" ht="22.2" customHeight="1">
      <c r="B326" s="31"/>
      <c r="C326" s="135" t="s">
        <v>576</v>
      </c>
      <c r="D326" s="135" t="s">
        <v>154</v>
      </c>
      <c r="E326" s="136" t="s">
        <v>577</v>
      </c>
      <c r="F326" s="137" t="s">
        <v>578</v>
      </c>
      <c r="G326" s="138" t="s">
        <v>214</v>
      </c>
      <c r="H326" s="139">
        <v>64</v>
      </c>
      <c r="I326" s="140"/>
      <c r="J326" s="141">
        <f>ROUND(I326*H326,2)</f>
        <v>0</v>
      </c>
      <c r="K326" s="137" t="s">
        <v>1</v>
      </c>
      <c r="L326" s="31"/>
      <c r="M326" s="142" t="s">
        <v>1</v>
      </c>
      <c r="N326" s="143" t="s">
        <v>43</v>
      </c>
      <c r="P326" s="144">
        <f>O326*H326</f>
        <v>0</v>
      </c>
      <c r="Q326" s="144">
        <v>1E-05</v>
      </c>
      <c r="R326" s="144">
        <f>Q326*H326</f>
        <v>0.00064</v>
      </c>
      <c r="S326" s="144">
        <v>0</v>
      </c>
      <c r="T326" s="145">
        <f>S326*H326</f>
        <v>0</v>
      </c>
      <c r="AR326" s="146" t="s">
        <v>159</v>
      </c>
      <c r="AT326" s="146" t="s">
        <v>154</v>
      </c>
      <c r="AU326" s="146" t="s">
        <v>167</v>
      </c>
      <c r="AY326" s="16" t="s">
        <v>151</v>
      </c>
      <c r="BE326" s="147">
        <f>IF(N326="základní",J326,0)</f>
        <v>0</v>
      </c>
      <c r="BF326" s="147">
        <f>IF(N326="snížená",J326,0)</f>
        <v>0</v>
      </c>
      <c r="BG326" s="147">
        <f>IF(N326="zákl. přenesená",J326,0)</f>
        <v>0</v>
      </c>
      <c r="BH326" s="147">
        <f>IF(N326="sníž. přenesená",J326,0)</f>
        <v>0</v>
      </c>
      <c r="BI326" s="147">
        <f>IF(N326="nulová",J326,0)</f>
        <v>0</v>
      </c>
      <c r="BJ326" s="16" t="s">
        <v>85</v>
      </c>
      <c r="BK326" s="147">
        <f>ROUND(I326*H326,2)</f>
        <v>0</v>
      </c>
      <c r="BL326" s="16" t="s">
        <v>159</v>
      </c>
      <c r="BM326" s="146" t="s">
        <v>579</v>
      </c>
    </row>
    <row r="327" spans="2:51" s="12" customFormat="1" ht="10.2">
      <c r="B327" s="148"/>
      <c r="D327" s="149" t="s">
        <v>161</v>
      </c>
      <c r="E327" s="150" t="s">
        <v>1</v>
      </c>
      <c r="F327" s="151" t="s">
        <v>376</v>
      </c>
      <c r="H327" s="152">
        <v>64</v>
      </c>
      <c r="I327" s="153"/>
      <c r="L327" s="148"/>
      <c r="M327" s="154"/>
      <c r="T327" s="155"/>
      <c r="AT327" s="150" t="s">
        <v>161</v>
      </c>
      <c r="AU327" s="150" t="s">
        <v>167</v>
      </c>
      <c r="AV327" s="12" t="s">
        <v>87</v>
      </c>
      <c r="AW327" s="12" t="s">
        <v>34</v>
      </c>
      <c r="AX327" s="12" t="s">
        <v>85</v>
      </c>
      <c r="AY327" s="150" t="s">
        <v>151</v>
      </c>
    </row>
    <row r="328" spans="2:65" s="1" customFormat="1" ht="19.8" customHeight="1">
      <c r="B328" s="31"/>
      <c r="C328" s="135" t="s">
        <v>580</v>
      </c>
      <c r="D328" s="135" t="s">
        <v>154</v>
      </c>
      <c r="E328" s="136" t="s">
        <v>581</v>
      </c>
      <c r="F328" s="137" t="s">
        <v>582</v>
      </c>
      <c r="G328" s="138" t="s">
        <v>214</v>
      </c>
      <c r="H328" s="139">
        <v>64</v>
      </c>
      <c r="I328" s="140"/>
      <c r="J328" s="141">
        <f>ROUND(I328*H328,2)</f>
        <v>0</v>
      </c>
      <c r="K328" s="137" t="s">
        <v>1</v>
      </c>
      <c r="L328" s="31"/>
      <c r="M328" s="142" t="s">
        <v>1</v>
      </c>
      <c r="N328" s="143" t="s">
        <v>43</v>
      </c>
      <c r="P328" s="144">
        <f>O328*H328</f>
        <v>0</v>
      </c>
      <c r="Q328" s="144">
        <v>0.00023</v>
      </c>
      <c r="R328" s="144">
        <f>Q328*H328</f>
        <v>0.01472</v>
      </c>
      <c r="S328" s="144">
        <v>0</v>
      </c>
      <c r="T328" s="145">
        <f>S328*H328</f>
        <v>0</v>
      </c>
      <c r="AR328" s="146" t="s">
        <v>159</v>
      </c>
      <c r="AT328" s="146" t="s">
        <v>154</v>
      </c>
      <c r="AU328" s="146" t="s">
        <v>167</v>
      </c>
      <c r="AY328" s="16" t="s">
        <v>151</v>
      </c>
      <c r="BE328" s="147">
        <f>IF(N328="základní",J328,0)</f>
        <v>0</v>
      </c>
      <c r="BF328" s="147">
        <f>IF(N328="snížená",J328,0)</f>
        <v>0</v>
      </c>
      <c r="BG328" s="147">
        <f>IF(N328="zákl. přenesená",J328,0)</f>
        <v>0</v>
      </c>
      <c r="BH328" s="147">
        <f>IF(N328="sníž. přenesená",J328,0)</f>
        <v>0</v>
      </c>
      <c r="BI328" s="147">
        <f>IF(N328="nulová",J328,0)</f>
        <v>0</v>
      </c>
      <c r="BJ328" s="16" t="s">
        <v>85</v>
      </c>
      <c r="BK328" s="147">
        <f>ROUND(I328*H328,2)</f>
        <v>0</v>
      </c>
      <c r="BL328" s="16" t="s">
        <v>159</v>
      </c>
      <c r="BM328" s="146" t="s">
        <v>583</v>
      </c>
    </row>
    <row r="329" spans="2:65" s="1" customFormat="1" ht="22.2" customHeight="1">
      <c r="B329" s="31"/>
      <c r="C329" s="171" t="s">
        <v>584</v>
      </c>
      <c r="D329" s="171" t="s">
        <v>317</v>
      </c>
      <c r="E329" s="172" t="s">
        <v>380</v>
      </c>
      <c r="F329" s="173" t="s">
        <v>381</v>
      </c>
      <c r="G329" s="174" t="s">
        <v>382</v>
      </c>
      <c r="H329" s="175">
        <v>0.704</v>
      </c>
      <c r="I329" s="176"/>
      <c r="J329" s="177">
        <f>ROUND(I329*H329,2)</f>
        <v>0</v>
      </c>
      <c r="K329" s="173" t="s">
        <v>158</v>
      </c>
      <c r="L329" s="178"/>
      <c r="M329" s="179" t="s">
        <v>1</v>
      </c>
      <c r="N329" s="180" t="s">
        <v>43</v>
      </c>
      <c r="P329" s="144">
        <f>O329*H329</f>
        <v>0</v>
      </c>
      <c r="Q329" s="144">
        <v>0.00063</v>
      </c>
      <c r="R329" s="144">
        <f>Q329*H329</f>
        <v>0.00044352</v>
      </c>
      <c r="S329" s="144">
        <v>0</v>
      </c>
      <c r="T329" s="145">
        <f>S329*H329</f>
        <v>0</v>
      </c>
      <c r="AR329" s="146" t="s">
        <v>186</v>
      </c>
      <c r="AT329" s="146" t="s">
        <v>317</v>
      </c>
      <c r="AU329" s="146" t="s">
        <v>167</v>
      </c>
      <c r="AY329" s="16" t="s">
        <v>151</v>
      </c>
      <c r="BE329" s="147">
        <f>IF(N329="základní",J329,0)</f>
        <v>0</v>
      </c>
      <c r="BF329" s="147">
        <f>IF(N329="snížená",J329,0)</f>
        <v>0</v>
      </c>
      <c r="BG329" s="147">
        <f>IF(N329="zákl. přenesená",J329,0)</f>
        <v>0</v>
      </c>
      <c r="BH329" s="147">
        <f>IF(N329="sníž. přenesená",J329,0)</f>
        <v>0</v>
      </c>
      <c r="BI329" s="147">
        <f>IF(N329="nulová",J329,0)</f>
        <v>0</v>
      </c>
      <c r="BJ329" s="16" t="s">
        <v>85</v>
      </c>
      <c r="BK329" s="147">
        <f>ROUND(I329*H329,2)</f>
        <v>0</v>
      </c>
      <c r="BL329" s="16" t="s">
        <v>159</v>
      </c>
      <c r="BM329" s="146" t="s">
        <v>585</v>
      </c>
    </row>
    <row r="330" spans="2:51" s="12" customFormat="1" ht="10.2">
      <c r="B330" s="148"/>
      <c r="D330" s="149" t="s">
        <v>161</v>
      </c>
      <c r="F330" s="151" t="s">
        <v>384</v>
      </c>
      <c r="H330" s="152">
        <v>0.704</v>
      </c>
      <c r="I330" s="153"/>
      <c r="L330" s="148"/>
      <c r="M330" s="154"/>
      <c r="T330" s="155"/>
      <c r="AT330" s="150" t="s">
        <v>161</v>
      </c>
      <c r="AU330" s="150" t="s">
        <v>167</v>
      </c>
      <c r="AV330" s="12" t="s">
        <v>87</v>
      </c>
      <c r="AW330" s="12" t="s">
        <v>4</v>
      </c>
      <c r="AX330" s="12" t="s">
        <v>85</v>
      </c>
      <c r="AY330" s="150" t="s">
        <v>151</v>
      </c>
    </row>
    <row r="331" spans="2:65" s="1" customFormat="1" ht="22.2" customHeight="1">
      <c r="B331" s="31"/>
      <c r="C331" s="171" t="s">
        <v>586</v>
      </c>
      <c r="D331" s="171" t="s">
        <v>317</v>
      </c>
      <c r="E331" s="172" t="s">
        <v>385</v>
      </c>
      <c r="F331" s="173" t="s">
        <v>386</v>
      </c>
      <c r="G331" s="174" t="s">
        <v>382</v>
      </c>
      <c r="H331" s="175">
        <v>0.704</v>
      </c>
      <c r="I331" s="176"/>
      <c r="J331" s="177">
        <f>ROUND(I331*H331,2)</f>
        <v>0</v>
      </c>
      <c r="K331" s="173" t="s">
        <v>158</v>
      </c>
      <c r="L331" s="178"/>
      <c r="M331" s="179" t="s">
        <v>1</v>
      </c>
      <c r="N331" s="180" t="s">
        <v>43</v>
      </c>
      <c r="P331" s="144">
        <f>O331*H331</f>
        <v>0</v>
      </c>
      <c r="Q331" s="144">
        <v>0.00173</v>
      </c>
      <c r="R331" s="144">
        <f>Q331*H331</f>
        <v>0.00121792</v>
      </c>
      <c r="S331" s="144">
        <v>0</v>
      </c>
      <c r="T331" s="145">
        <f>S331*H331</f>
        <v>0</v>
      </c>
      <c r="AR331" s="146" t="s">
        <v>186</v>
      </c>
      <c r="AT331" s="146" t="s">
        <v>317</v>
      </c>
      <c r="AU331" s="146" t="s">
        <v>167</v>
      </c>
      <c r="AY331" s="16" t="s">
        <v>151</v>
      </c>
      <c r="BE331" s="147">
        <f>IF(N331="základní",J331,0)</f>
        <v>0</v>
      </c>
      <c r="BF331" s="147">
        <f>IF(N331="snížená",J331,0)</f>
        <v>0</v>
      </c>
      <c r="BG331" s="147">
        <f>IF(N331="zákl. přenesená",J331,0)</f>
        <v>0</v>
      </c>
      <c r="BH331" s="147">
        <f>IF(N331="sníž. přenesená",J331,0)</f>
        <v>0</v>
      </c>
      <c r="BI331" s="147">
        <f>IF(N331="nulová",J331,0)</f>
        <v>0</v>
      </c>
      <c r="BJ331" s="16" t="s">
        <v>85</v>
      </c>
      <c r="BK331" s="147">
        <f>ROUND(I331*H331,2)</f>
        <v>0</v>
      </c>
      <c r="BL331" s="16" t="s">
        <v>159</v>
      </c>
      <c r="BM331" s="146" t="s">
        <v>587</v>
      </c>
    </row>
    <row r="332" spans="2:51" s="12" customFormat="1" ht="10.2">
      <c r="B332" s="148"/>
      <c r="D332" s="149" t="s">
        <v>161</v>
      </c>
      <c r="F332" s="151" t="s">
        <v>384</v>
      </c>
      <c r="H332" s="152">
        <v>0.704</v>
      </c>
      <c r="I332" s="153"/>
      <c r="L332" s="148"/>
      <c r="M332" s="154"/>
      <c r="T332" s="155"/>
      <c r="AT332" s="150" t="s">
        <v>161</v>
      </c>
      <c r="AU332" s="150" t="s">
        <v>167</v>
      </c>
      <c r="AV332" s="12" t="s">
        <v>87</v>
      </c>
      <c r="AW332" s="12" t="s">
        <v>4</v>
      </c>
      <c r="AX332" s="12" t="s">
        <v>85</v>
      </c>
      <c r="AY332" s="150" t="s">
        <v>151</v>
      </c>
    </row>
    <row r="333" spans="2:65" s="1" customFormat="1" ht="22.2" customHeight="1">
      <c r="B333" s="31"/>
      <c r="C333" s="135" t="s">
        <v>588</v>
      </c>
      <c r="D333" s="135" t="s">
        <v>154</v>
      </c>
      <c r="E333" s="136" t="s">
        <v>388</v>
      </c>
      <c r="F333" s="137" t="s">
        <v>389</v>
      </c>
      <c r="G333" s="138" t="s">
        <v>157</v>
      </c>
      <c r="H333" s="139">
        <v>24.296</v>
      </c>
      <c r="I333" s="140"/>
      <c r="J333" s="141">
        <f>ROUND(I333*H333,2)</f>
        <v>0</v>
      </c>
      <c r="K333" s="137" t="s">
        <v>158</v>
      </c>
      <c r="L333" s="31"/>
      <c r="M333" s="142" t="s">
        <v>1</v>
      </c>
      <c r="N333" s="143" t="s">
        <v>43</v>
      </c>
      <c r="P333" s="144">
        <f>O333*H333</f>
        <v>0</v>
      </c>
      <c r="Q333" s="144">
        <v>0.043</v>
      </c>
      <c r="R333" s="144">
        <f>Q333*H333</f>
        <v>1.0447279999999999</v>
      </c>
      <c r="S333" s="144">
        <v>0.043</v>
      </c>
      <c r="T333" s="145">
        <f>S333*H333</f>
        <v>1.0447279999999999</v>
      </c>
      <c r="AR333" s="146" t="s">
        <v>159</v>
      </c>
      <c r="AT333" s="146" t="s">
        <v>154</v>
      </c>
      <c r="AU333" s="146" t="s">
        <v>167</v>
      </c>
      <c r="AY333" s="16" t="s">
        <v>151</v>
      </c>
      <c r="BE333" s="147">
        <f>IF(N333="základní",J333,0)</f>
        <v>0</v>
      </c>
      <c r="BF333" s="147">
        <f>IF(N333="snížená",J333,0)</f>
        <v>0</v>
      </c>
      <c r="BG333" s="147">
        <f>IF(N333="zákl. přenesená",J333,0)</f>
        <v>0</v>
      </c>
      <c r="BH333" s="147">
        <f>IF(N333="sníž. přenesená",J333,0)</f>
        <v>0</v>
      </c>
      <c r="BI333" s="147">
        <f>IF(N333="nulová",J333,0)</f>
        <v>0</v>
      </c>
      <c r="BJ333" s="16" t="s">
        <v>85</v>
      </c>
      <c r="BK333" s="147">
        <f>ROUND(I333*H333,2)</f>
        <v>0</v>
      </c>
      <c r="BL333" s="16" t="s">
        <v>159</v>
      </c>
      <c r="BM333" s="146" t="s">
        <v>589</v>
      </c>
    </row>
    <row r="334" spans="2:51" s="12" customFormat="1" ht="10.2">
      <c r="B334" s="148"/>
      <c r="D334" s="149" t="s">
        <v>161</v>
      </c>
      <c r="E334" s="150" t="s">
        <v>1</v>
      </c>
      <c r="F334" s="151" t="s">
        <v>590</v>
      </c>
      <c r="H334" s="152">
        <v>24.296</v>
      </c>
      <c r="I334" s="153"/>
      <c r="L334" s="148"/>
      <c r="M334" s="154"/>
      <c r="T334" s="155"/>
      <c r="AT334" s="150" t="s">
        <v>161</v>
      </c>
      <c r="AU334" s="150" t="s">
        <v>167</v>
      </c>
      <c r="AV334" s="12" t="s">
        <v>87</v>
      </c>
      <c r="AW334" s="12" t="s">
        <v>34</v>
      </c>
      <c r="AX334" s="12" t="s">
        <v>85</v>
      </c>
      <c r="AY334" s="150" t="s">
        <v>151</v>
      </c>
    </row>
    <row r="335" spans="2:65" s="1" customFormat="1" ht="22.2" customHeight="1">
      <c r="B335" s="31"/>
      <c r="C335" s="135" t="s">
        <v>591</v>
      </c>
      <c r="D335" s="135" t="s">
        <v>154</v>
      </c>
      <c r="E335" s="136" t="s">
        <v>392</v>
      </c>
      <c r="F335" s="137" t="s">
        <v>393</v>
      </c>
      <c r="G335" s="138" t="s">
        <v>157</v>
      </c>
      <c r="H335" s="139">
        <v>24.296</v>
      </c>
      <c r="I335" s="140"/>
      <c r="J335" s="141">
        <f>ROUND(I335*H335,2)</f>
        <v>0</v>
      </c>
      <c r="K335" s="137" t="s">
        <v>158</v>
      </c>
      <c r="L335" s="31"/>
      <c r="M335" s="142" t="s">
        <v>1</v>
      </c>
      <c r="N335" s="143" t="s">
        <v>43</v>
      </c>
      <c r="P335" s="144">
        <f>O335*H335</f>
        <v>0</v>
      </c>
      <c r="Q335" s="144">
        <v>0.00125616</v>
      </c>
      <c r="R335" s="144">
        <f>Q335*H335</f>
        <v>0.03051966336</v>
      </c>
      <c r="S335" s="144">
        <v>0</v>
      </c>
      <c r="T335" s="145">
        <f>S335*H335</f>
        <v>0</v>
      </c>
      <c r="AR335" s="146" t="s">
        <v>159</v>
      </c>
      <c r="AT335" s="146" t="s">
        <v>154</v>
      </c>
      <c r="AU335" s="146" t="s">
        <v>167</v>
      </c>
      <c r="AY335" s="16" t="s">
        <v>151</v>
      </c>
      <c r="BE335" s="147">
        <f>IF(N335="základní",J335,0)</f>
        <v>0</v>
      </c>
      <c r="BF335" s="147">
        <f>IF(N335="snížená",J335,0)</f>
        <v>0</v>
      </c>
      <c r="BG335" s="147">
        <f>IF(N335="zákl. přenesená",J335,0)</f>
        <v>0</v>
      </c>
      <c r="BH335" s="147">
        <f>IF(N335="sníž. přenesená",J335,0)</f>
        <v>0</v>
      </c>
      <c r="BI335" s="147">
        <f>IF(N335="nulová",J335,0)</f>
        <v>0</v>
      </c>
      <c r="BJ335" s="16" t="s">
        <v>85</v>
      </c>
      <c r="BK335" s="147">
        <f>ROUND(I335*H335,2)</f>
        <v>0</v>
      </c>
      <c r="BL335" s="16" t="s">
        <v>159</v>
      </c>
      <c r="BM335" s="146" t="s">
        <v>592</v>
      </c>
    </row>
    <row r="336" spans="2:65" s="1" customFormat="1" ht="14.4" customHeight="1">
      <c r="B336" s="31"/>
      <c r="C336" s="171" t="s">
        <v>593</v>
      </c>
      <c r="D336" s="171" t="s">
        <v>317</v>
      </c>
      <c r="E336" s="172" t="s">
        <v>395</v>
      </c>
      <c r="F336" s="173" t="s">
        <v>396</v>
      </c>
      <c r="G336" s="174" t="s">
        <v>303</v>
      </c>
      <c r="H336" s="175">
        <v>44.948</v>
      </c>
      <c r="I336" s="176"/>
      <c r="J336" s="177">
        <f>ROUND(I336*H336,2)</f>
        <v>0</v>
      </c>
      <c r="K336" s="173" t="s">
        <v>158</v>
      </c>
      <c r="L336" s="178"/>
      <c r="M336" s="179" t="s">
        <v>1</v>
      </c>
      <c r="N336" s="180" t="s">
        <v>43</v>
      </c>
      <c r="P336" s="144">
        <f>O336*H336</f>
        <v>0</v>
      </c>
      <c r="Q336" s="144">
        <v>0.001</v>
      </c>
      <c r="R336" s="144">
        <f>Q336*H336</f>
        <v>0.044948</v>
      </c>
      <c r="S336" s="144">
        <v>0</v>
      </c>
      <c r="T336" s="145">
        <f>S336*H336</f>
        <v>0</v>
      </c>
      <c r="AR336" s="146" t="s">
        <v>186</v>
      </c>
      <c r="AT336" s="146" t="s">
        <v>317</v>
      </c>
      <c r="AU336" s="146" t="s">
        <v>167</v>
      </c>
      <c r="AY336" s="16" t="s">
        <v>151</v>
      </c>
      <c r="BE336" s="147">
        <f>IF(N336="základní",J336,0)</f>
        <v>0</v>
      </c>
      <c r="BF336" s="147">
        <f>IF(N336="snížená",J336,0)</f>
        <v>0</v>
      </c>
      <c r="BG336" s="147">
        <f>IF(N336="zákl. přenesená",J336,0)</f>
        <v>0</v>
      </c>
      <c r="BH336" s="147">
        <f>IF(N336="sníž. přenesená",J336,0)</f>
        <v>0</v>
      </c>
      <c r="BI336" s="147">
        <f>IF(N336="nulová",J336,0)</f>
        <v>0</v>
      </c>
      <c r="BJ336" s="16" t="s">
        <v>85</v>
      </c>
      <c r="BK336" s="147">
        <f>ROUND(I336*H336,2)</f>
        <v>0</v>
      </c>
      <c r="BL336" s="16" t="s">
        <v>159</v>
      </c>
      <c r="BM336" s="146" t="s">
        <v>594</v>
      </c>
    </row>
    <row r="337" spans="2:51" s="12" customFormat="1" ht="10.2">
      <c r="B337" s="148"/>
      <c r="D337" s="149" t="s">
        <v>161</v>
      </c>
      <c r="F337" s="151" t="s">
        <v>595</v>
      </c>
      <c r="H337" s="152">
        <v>44.948</v>
      </c>
      <c r="I337" s="153"/>
      <c r="L337" s="148"/>
      <c r="M337" s="154"/>
      <c r="T337" s="155"/>
      <c r="AT337" s="150" t="s">
        <v>161</v>
      </c>
      <c r="AU337" s="150" t="s">
        <v>167</v>
      </c>
      <c r="AV337" s="12" t="s">
        <v>87</v>
      </c>
      <c r="AW337" s="12" t="s">
        <v>4</v>
      </c>
      <c r="AX337" s="12" t="s">
        <v>85</v>
      </c>
      <c r="AY337" s="150" t="s">
        <v>151</v>
      </c>
    </row>
    <row r="338" spans="2:65" s="1" customFormat="1" ht="14.4" customHeight="1">
      <c r="B338" s="31"/>
      <c r="C338" s="135" t="s">
        <v>596</v>
      </c>
      <c r="D338" s="135" t="s">
        <v>154</v>
      </c>
      <c r="E338" s="136" t="s">
        <v>399</v>
      </c>
      <c r="F338" s="137" t="s">
        <v>400</v>
      </c>
      <c r="G338" s="138" t="s">
        <v>401</v>
      </c>
      <c r="H338" s="139">
        <v>50</v>
      </c>
      <c r="I338" s="140"/>
      <c r="J338" s="141">
        <f>ROUND(I338*H338,2)</f>
        <v>0</v>
      </c>
      <c r="K338" s="137" t="s">
        <v>158</v>
      </c>
      <c r="L338" s="31"/>
      <c r="M338" s="142" t="s">
        <v>1</v>
      </c>
      <c r="N338" s="143" t="s">
        <v>43</v>
      </c>
      <c r="P338" s="144">
        <f>O338*H338</f>
        <v>0</v>
      </c>
      <c r="Q338" s="144">
        <v>0</v>
      </c>
      <c r="R338" s="144">
        <f>Q338*H338</f>
        <v>0</v>
      </c>
      <c r="S338" s="144">
        <v>0</v>
      </c>
      <c r="T338" s="145">
        <f>S338*H338</f>
        <v>0</v>
      </c>
      <c r="AR338" s="146" t="s">
        <v>159</v>
      </c>
      <c r="AT338" s="146" t="s">
        <v>154</v>
      </c>
      <c r="AU338" s="146" t="s">
        <v>167</v>
      </c>
      <c r="AY338" s="16" t="s">
        <v>151</v>
      </c>
      <c r="BE338" s="147">
        <f>IF(N338="základní",J338,0)</f>
        <v>0</v>
      </c>
      <c r="BF338" s="147">
        <f>IF(N338="snížená",J338,0)</f>
        <v>0</v>
      </c>
      <c r="BG338" s="147">
        <f>IF(N338="zákl. přenesená",J338,0)</f>
        <v>0</v>
      </c>
      <c r="BH338" s="147">
        <f>IF(N338="sníž. přenesená",J338,0)</f>
        <v>0</v>
      </c>
      <c r="BI338" s="147">
        <f>IF(N338="nulová",J338,0)</f>
        <v>0</v>
      </c>
      <c r="BJ338" s="16" t="s">
        <v>85</v>
      </c>
      <c r="BK338" s="147">
        <f>ROUND(I338*H338,2)</f>
        <v>0</v>
      </c>
      <c r="BL338" s="16" t="s">
        <v>159</v>
      </c>
      <c r="BM338" s="146" t="s">
        <v>597</v>
      </c>
    </row>
    <row r="339" spans="2:63" s="11" customFormat="1" ht="20.85" customHeight="1">
      <c r="B339" s="123"/>
      <c r="D339" s="124" t="s">
        <v>77</v>
      </c>
      <c r="E339" s="133" t="s">
        <v>598</v>
      </c>
      <c r="F339" s="133" t="s">
        <v>599</v>
      </c>
      <c r="I339" s="126"/>
      <c r="J339" s="134">
        <f>BK339</f>
        <v>0</v>
      </c>
      <c r="L339" s="123"/>
      <c r="M339" s="128"/>
      <c r="P339" s="129">
        <f>SUM(P340:P362)</f>
        <v>0</v>
      </c>
      <c r="R339" s="129">
        <f>SUM(R340:R362)</f>
        <v>3.4577762400000003</v>
      </c>
      <c r="T339" s="130">
        <f>SUM(T340:T362)</f>
        <v>0</v>
      </c>
      <c r="AR339" s="124" t="s">
        <v>85</v>
      </c>
      <c r="AT339" s="131" t="s">
        <v>77</v>
      </c>
      <c r="AU339" s="131" t="s">
        <v>87</v>
      </c>
      <c r="AY339" s="124" t="s">
        <v>151</v>
      </c>
      <c r="BK339" s="132">
        <f>SUM(BK340:BK362)</f>
        <v>0</v>
      </c>
    </row>
    <row r="340" spans="2:65" s="1" customFormat="1" ht="40.2" customHeight="1">
      <c r="B340" s="31"/>
      <c r="C340" s="135" t="s">
        <v>600</v>
      </c>
      <c r="D340" s="135" t="s">
        <v>154</v>
      </c>
      <c r="E340" s="136" t="s">
        <v>601</v>
      </c>
      <c r="F340" s="137" t="s">
        <v>602</v>
      </c>
      <c r="G340" s="138" t="s">
        <v>303</v>
      </c>
      <c r="H340" s="139">
        <v>2736.402</v>
      </c>
      <c r="I340" s="140"/>
      <c r="J340" s="141">
        <f>ROUND(I340*H340,2)</f>
        <v>0</v>
      </c>
      <c r="K340" s="137" t="s">
        <v>1</v>
      </c>
      <c r="L340" s="31"/>
      <c r="M340" s="142" t="s">
        <v>1</v>
      </c>
      <c r="N340" s="143" t="s">
        <v>43</v>
      </c>
      <c r="P340" s="144">
        <f>O340*H340</f>
        <v>0</v>
      </c>
      <c r="Q340" s="144">
        <v>0.00012</v>
      </c>
      <c r="R340" s="144">
        <f>Q340*H340</f>
        <v>0.32836824000000003</v>
      </c>
      <c r="S340" s="144">
        <v>0</v>
      </c>
      <c r="T340" s="145">
        <f>S340*H340</f>
        <v>0</v>
      </c>
      <c r="AR340" s="146" t="s">
        <v>159</v>
      </c>
      <c r="AT340" s="146" t="s">
        <v>154</v>
      </c>
      <c r="AU340" s="146" t="s">
        <v>167</v>
      </c>
      <c r="AY340" s="16" t="s">
        <v>151</v>
      </c>
      <c r="BE340" s="147">
        <f>IF(N340="základní",J340,0)</f>
        <v>0</v>
      </c>
      <c r="BF340" s="147">
        <f>IF(N340="snížená",J340,0)</f>
        <v>0</v>
      </c>
      <c r="BG340" s="147">
        <f>IF(N340="zákl. přenesená",J340,0)</f>
        <v>0</v>
      </c>
      <c r="BH340" s="147">
        <f>IF(N340="sníž. přenesená",J340,0)</f>
        <v>0</v>
      </c>
      <c r="BI340" s="147">
        <f>IF(N340="nulová",J340,0)</f>
        <v>0</v>
      </c>
      <c r="BJ340" s="16" t="s">
        <v>85</v>
      </c>
      <c r="BK340" s="147">
        <f>ROUND(I340*H340,2)</f>
        <v>0</v>
      </c>
      <c r="BL340" s="16" t="s">
        <v>159</v>
      </c>
      <c r="BM340" s="146" t="s">
        <v>603</v>
      </c>
    </row>
    <row r="341" spans="2:51" s="14" customFormat="1" ht="10.2">
      <c r="B341" s="181"/>
      <c r="D341" s="149" t="s">
        <v>161</v>
      </c>
      <c r="E341" s="182" t="s">
        <v>1</v>
      </c>
      <c r="F341" s="183" t="s">
        <v>604</v>
      </c>
      <c r="H341" s="182" t="s">
        <v>1</v>
      </c>
      <c r="I341" s="184"/>
      <c r="L341" s="181"/>
      <c r="M341" s="185"/>
      <c r="T341" s="186"/>
      <c r="AT341" s="182" t="s">
        <v>161</v>
      </c>
      <c r="AU341" s="182" t="s">
        <v>167</v>
      </c>
      <c r="AV341" s="14" t="s">
        <v>85</v>
      </c>
      <c r="AW341" s="14" t="s">
        <v>34</v>
      </c>
      <c r="AX341" s="14" t="s">
        <v>78</v>
      </c>
      <c r="AY341" s="182" t="s">
        <v>151</v>
      </c>
    </row>
    <row r="342" spans="2:51" s="12" customFormat="1" ht="10.2">
      <c r="B342" s="148"/>
      <c r="D342" s="149" t="s">
        <v>161</v>
      </c>
      <c r="E342" s="150" t="s">
        <v>1</v>
      </c>
      <c r="F342" s="151" t="s">
        <v>605</v>
      </c>
      <c r="H342" s="152">
        <v>1788.72</v>
      </c>
      <c r="I342" s="153"/>
      <c r="L342" s="148"/>
      <c r="M342" s="154"/>
      <c r="T342" s="155"/>
      <c r="AT342" s="150" t="s">
        <v>161</v>
      </c>
      <c r="AU342" s="150" t="s">
        <v>167</v>
      </c>
      <c r="AV342" s="12" t="s">
        <v>87</v>
      </c>
      <c r="AW342" s="12" t="s">
        <v>34</v>
      </c>
      <c r="AX342" s="12" t="s">
        <v>78</v>
      </c>
      <c r="AY342" s="150" t="s">
        <v>151</v>
      </c>
    </row>
    <row r="343" spans="2:51" s="12" customFormat="1" ht="10.2">
      <c r="B343" s="148"/>
      <c r="D343" s="149" t="s">
        <v>161</v>
      </c>
      <c r="E343" s="150" t="s">
        <v>1</v>
      </c>
      <c r="F343" s="151" t="s">
        <v>606</v>
      </c>
      <c r="H343" s="152">
        <v>67.44</v>
      </c>
      <c r="I343" s="153"/>
      <c r="L343" s="148"/>
      <c r="M343" s="154"/>
      <c r="T343" s="155"/>
      <c r="AT343" s="150" t="s">
        <v>161</v>
      </c>
      <c r="AU343" s="150" t="s">
        <v>167</v>
      </c>
      <c r="AV343" s="12" t="s">
        <v>87</v>
      </c>
      <c r="AW343" s="12" t="s">
        <v>34</v>
      </c>
      <c r="AX343" s="12" t="s">
        <v>78</v>
      </c>
      <c r="AY343" s="150" t="s">
        <v>151</v>
      </c>
    </row>
    <row r="344" spans="2:51" s="14" customFormat="1" ht="10.2">
      <c r="B344" s="181"/>
      <c r="D344" s="149" t="s">
        <v>161</v>
      </c>
      <c r="E344" s="182" t="s">
        <v>1</v>
      </c>
      <c r="F344" s="183" t="s">
        <v>607</v>
      </c>
      <c r="H344" s="182" t="s">
        <v>1</v>
      </c>
      <c r="I344" s="184"/>
      <c r="L344" s="181"/>
      <c r="M344" s="185"/>
      <c r="T344" s="186"/>
      <c r="AT344" s="182" t="s">
        <v>161</v>
      </c>
      <c r="AU344" s="182" t="s">
        <v>167</v>
      </c>
      <c r="AV344" s="14" t="s">
        <v>85</v>
      </c>
      <c r="AW344" s="14" t="s">
        <v>34</v>
      </c>
      <c r="AX344" s="14" t="s">
        <v>78</v>
      </c>
      <c r="AY344" s="182" t="s">
        <v>151</v>
      </c>
    </row>
    <row r="345" spans="2:51" s="12" customFormat="1" ht="10.2">
      <c r="B345" s="148"/>
      <c r="D345" s="149" t="s">
        <v>161</v>
      </c>
      <c r="E345" s="150" t="s">
        <v>1</v>
      </c>
      <c r="F345" s="151" t="s">
        <v>608</v>
      </c>
      <c r="H345" s="152">
        <v>412.8</v>
      </c>
      <c r="I345" s="153"/>
      <c r="L345" s="148"/>
      <c r="M345" s="154"/>
      <c r="T345" s="155"/>
      <c r="AT345" s="150" t="s">
        <v>161</v>
      </c>
      <c r="AU345" s="150" t="s">
        <v>167</v>
      </c>
      <c r="AV345" s="12" t="s">
        <v>87</v>
      </c>
      <c r="AW345" s="12" t="s">
        <v>34</v>
      </c>
      <c r="AX345" s="12" t="s">
        <v>78</v>
      </c>
      <c r="AY345" s="150" t="s">
        <v>151</v>
      </c>
    </row>
    <row r="346" spans="2:51" s="14" customFormat="1" ht="10.2">
      <c r="B346" s="181"/>
      <c r="D346" s="149" t="s">
        <v>161</v>
      </c>
      <c r="E346" s="182" t="s">
        <v>1</v>
      </c>
      <c r="F346" s="183" t="s">
        <v>609</v>
      </c>
      <c r="H346" s="182" t="s">
        <v>1</v>
      </c>
      <c r="I346" s="184"/>
      <c r="L346" s="181"/>
      <c r="M346" s="185"/>
      <c r="T346" s="186"/>
      <c r="AT346" s="182" t="s">
        <v>161</v>
      </c>
      <c r="AU346" s="182" t="s">
        <v>167</v>
      </c>
      <c r="AV346" s="14" t="s">
        <v>85</v>
      </c>
      <c r="AW346" s="14" t="s">
        <v>34</v>
      </c>
      <c r="AX346" s="14" t="s">
        <v>78</v>
      </c>
      <c r="AY346" s="182" t="s">
        <v>151</v>
      </c>
    </row>
    <row r="347" spans="2:51" s="12" customFormat="1" ht="10.2">
      <c r="B347" s="148"/>
      <c r="D347" s="149" t="s">
        <v>161</v>
      </c>
      <c r="E347" s="150" t="s">
        <v>1</v>
      </c>
      <c r="F347" s="151" t="s">
        <v>610</v>
      </c>
      <c r="H347" s="152">
        <v>110.52</v>
      </c>
      <c r="I347" s="153"/>
      <c r="L347" s="148"/>
      <c r="M347" s="154"/>
      <c r="T347" s="155"/>
      <c r="AT347" s="150" t="s">
        <v>161</v>
      </c>
      <c r="AU347" s="150" t="s">
        <v>167</v>
      </c>
      <c r="AV347" s="12" t="s">
        <v>87</v>
      </c>
      <c r="AW347" s="12" t="s">
        <v>34</v>
      </c>
      <c r="AX347" s="12" t="s">
        <v>78</v>
      </c>
      <c r="AY347" s="150" t="s">
        <v>151</v>
      </c>
    </row>
    <row r="348" spans="2:51" s="12" customFormat="1" ht="10.2">
      <c r="B348" s="148"/>
      <c r="D348" s="149" t="s">
        <v>161</v>
      </c>
      <c r="E348" s="150" t="s">
        <v>1</v>
      </c>
      <c r="F348" s="151" t="s">
        <v>611</v>
      </c>
      <c r="H348" s="152">
        <v>356.922</v>
      </c>
      <c r="I348" s="153"/>
      <c r="L348" s="148"/>
      <c r="M348" s="154"/>
      <c r="T348" s="155"/>
      <c r="AT348" s="150" t="s">
        <v>161</v>
      </c>
      <c r="AU348" s="150" t="s">
        <v>167</v>
      </c>
      <c r="AV348" s="12" t="s">
        <v>87</v>
      </c>
      <c r="AW348" s="12" t="s">
        <v>34</v>
      </c>
      <c r="AX348" s="12" t="s">
        <v>78</v>
      </c>
      <c r="AY348" s="150" t="s">
        <v>151</v>
      </c>
    </row>
    <row r="349" spans="2:51" s="13" customFormat="1" ht="10.2">
      <c r="B349" s="164"/>
      <c r="D349" s="149" t="s">
        <v>161</v>
      </c>
      <c r="E349" s="165" t="s">
        <v>1</v>
      </c>
      <c r="F349" s="166" t="s">
        <v>316</v>
      </c>
      <c r="H349" s="167">
        <v>2736.402</v>
      </c>
      <c r="I349" s="168"/>
      <c r="L349" s="164"/>
      <c r="M349" s="169"/>
      <c r="T349" s="170"/>
      <c r="AT349" s="165" t="s">
        <v>161</v>
      </c>
      <c r="AU349" s="165" t="s">
        <v>167</v>
      </c>
      <c r="AV349" s="13" t="s">
        <v>159</v>
      </c>
      <c r="AW349" s="13" t="s">
        <v>34</v>
      </c>
      <c r="AX349" s="13" t="s">
        <v>85</v>
      </c>
      <c r="AY349" s="165" t="s">
        <v>151</v>
      </c>
    </row>
    <row r="350" spans="2:65" s="1" customFormat="1" ht="14.4" customHeight="1">
      <c r="B350" s="31"/>
      <c r="C350" s="171" t="s">
        <v>612</v>
      </c>
      <c r="D350" s="171" t="s">
        <v>317</v>
      </c>
      <c r="E350" s="172" t="s">
        <v>613</v>
      </c>
      <c r="F350" s="173" t="s">
        <v>614</v>
      </c>
      <c r="G350" s="174" t="s">
        <v>157</v>
      </c>
      <c r="H350" s="175">
        <v>228.034</v>
      </c>
      <c r="I350" s="176"/>
      <c r="J350" s="177">
        <f>ROUND(I350*H350,2)</f>
        <v>0</v>
      </c>
      <c r="K350" s="173" t="s">
        <v>1</v>
      </c>
      <c r="L350" s="178"/>
      <c r="M350" s="179" t="s">
        <v>1</v>
      </c>
      <c r="N350" s="180" t="s">
        <v>43</v>
      </c>
      <c r="P350" s="144">
        <f>O350*H350</f>
        <v>0</v>
      </c>
      <c r="Q350" s="144">
        <v>0.012</v>
      </c>
      <c r="R350" s="144">
        <f>Q350*H350</f>
        <v>2.736408</v>
      </c>
      <c r="S350" s="144">
        <v>0</v>
      </c>
      <c r="T350" s="145">
        <f>S350*H350</f>
        <v>0</v>
      </c>
      <c r="AR350" s="146" t="s">
        <v>186</v>
      </c>
      <c r="AT350" s="146" t="s">
        <v>317</v>
      </c>
      <c r="AU350" s="146" t="s">
        <v>167</v>
      </c>
      <c r="AY350" s="16" t="s">
        <v>151</v>
      </c>
      <c r="BE350" s="147">
        <f>IF(N350="základní",J350,0)</f>
        <v>0</v>
      </c>
      <c r="BF350" s="147">
        <f>IF(N350="snížená",J350,0)</f>
        <v>0</v>
      </c>
      <c r="BG350" s="147">
        <f>IF(N350="zákl. přenesená",J350,0)</f>
        <v>0</v>
      </c>
      <c r="BH350" s="147">
        <f>IF(N350="sníž. přenesená",J350,0)</f>
        <v>0</v>
      </c>
      <c r="BI350" s="147">
        <f>IF(N350="nulová",J350,0)</f>
        <v>0</v>
      </c>
      <c r="BJ350" s="16" t="s">
        <v>85</v>
      </c>
      <c r="BK350" s="147">
        <f>ROUND(I350*H350,2)</f>
        <v>0</v>
      </c>
      <c r="BL350" s="16" t="s">
        <v>159</v>
      </c>
      <c r="BM350" s="146" t="s">
        <v>615</v>
      </c>
    </row>
    <row r="351" spans="2:51" s="14" customFormat="1" ht="10.2">
      <c r="B351" s="181"/>
      <c r="D351" s="149" t="s">
        <v>161</v>
      </c>
      <c r="E351" s="182" t="s">
        <v>1</v>
      </c>
      <c r="F351" s="183" t="s">
        <v>604</v>
      </c>
      <c r="H351" s="182" t="s">
        <v>1</v>
      </c>
      <c r="I351" s="184"/>
      <c r="L351" s="181"/>
      <c r="M351" s="185"/>
      <c r="T351" s="186"/>
      <c r="AT351" s="182" t="s">
        <v>161</v>
      </c>
      <c r="AU351" s="182" t="s">
        <v>167</v>
      </c>
      <c r="AV351" s="14" t="s">
        <v>85</v>
      </c>
      <c r="AW351" s="14" t="s">
        <v>34</v>
      </c>
      <c r="AX351" s="14" t="s">
        <v>78</v>
      </c>
      <c r="AY351" s="182" t="s">
        <v>151</v>
      </c>
    </row>
    <row r="352" spans="2:51" s="12" customFormat="1" ht="10.2">
      <c r="B352" s="148"/>
      <c r="D352" s="149" t="s">
        <v>161</v>
      </c>
      <c r="E352" s="150" t="s">
        <v>1</v>
      </c>
      <c r="F352" s="151" t="s">
        <v>616</v>
      </c>
      <c r="H352" s="152">
        <v>171.419</v>
      </c>
      <c r="I352" s="153"/>
      <c r="L352" s="148"/>
      <c r="M352" s="154"/>
      <c r="T352" s="155"/>
      <c r="AT352" s="150" t="s">
        <v>161</v>
      </c>
      <c r="AU352" s="150" t="s">
        <v>167</v>
      </c>
      <c r="AV352" s="12" t="s">
        <v>87</v>
      </c>
      <c r="AW352" s="12" t="s">
        <v>34</v>
      </c>
      <c r="AX352" s="12" t="s">
        <v>78</v>
      </c>
      <c r="AY352" s="150" t="s">
        <v>151</v>
      </c>
    </row>
    <row r="353" spans="2:51" s="12" customFormat="1" ht="10.2">
      <c r="B353" s="148"/>
      <c r="D353" s="149" t="s">
        <v>161</v>
      </c>
      <c r="E353" s="150" t="s">
        <v>1</v>
      </c>
      <c r="F353" s="151" t="s">
        <v>617</v>
      </c>
      <c r="H353" s="152">
        <v>6.463</v>
      </c>
      <c r="I353" s="153"/>
      <c r="L353" s="148"/>
      <c r="M353" s="154"/>
      <c r="T353" s="155"/>
      <c r="AT353" s="150" t="s">
        <v>161</v>
      </c>
      <c r="AU353" s="150" t="s">
        <v>167</v>
      </c>
      <c r="AV353" s="12" t="s">
        <v>87</v>
      </c>
      <c r="AW353" s="12" t="s">
        <v>34</v>
      </c>
      <c r="AX353" s="12" t="s">
        <v>78</v>
      </c>
      <c r="AY353" s="150" t="s">
        <v>151</v>
      </c>
    </row>
    <row r="354" spans="2:51" s="14" customFormat="1" ht="10.2">
      <c r="B354" s="181"/>
      <c r="D354" s="149" t="s">
        <v>161</v>
      </c>
      <c r="E354" s="182" t="s">
        <v>1</v>
      </c>
      <c r="F354" s="183" t="s">
        <v>607</v>
      </c>
      <c r="H354" s="182" t="s">
        <v>1</v>
      </c>
      <c r="I354" s="184"/>
      <c r="L354" s="181"/>
      <c r="M354" s="185"/>
      <c r="T354" s="186"/>
      <c r="AT354" s="182" t="s">
        <v>161</v>
      </c>
      <c r="AU354" s="182" t="s">
        <v>167</v>
      </c>
      <c r="AV354" s="14" t="s">
        <v>85</v>
      </c>
      <c r="AW354" s="14" t="s">
        <v>34</v>
      </c>
      <c r="AX354" s="14" t="s">
        <v>78</v>
      </c>
      <c r="AY354" s="182" t="s">
        <v>151</v>
      </c>
    </row>
    <row r="355" spans="2:51" s="12" customFormat="1" ht="10.2">
      <c r="B355" s="148"/>
      <c r="D355" s="149" t="s">
        <v>161</v>
      </c>
      <c r="E355" s="150" t="s">
        <v>1</v>
      </c>
      <c r="F355" s="151" t="s">
        <v>618</v>
      </c>
      <c r="H355" s="152">
        <v>39.56</v>
      </c>
      <c r="I355" s="153"/>
      <c r="L355" s="148"/>
      <c r="M355" s="154"/>
      <c r="T355" s="155"/>
      <c r="AT355" s="150" t="s">
        <v>161</v>
      </c>
      <c r="AU355" s="150" t="s">
        <v>167</v>
      </c>
      <c r="AV355" s="12" t="s">
        <v>87</v>
      </c>
      <c r="AW355" s="12" t="s">
        <v>34</v>
      </c>
      <c r="AX355" s="12" t="s">
        <v>78</v>
      </c>
      <c r="AY355" s="150" t="s">
        <v>151</v>
      </c>
    </row>
    <row r="356" spans="2:51" s="14" customFormat="1" ht="10.2">
      <c r="B356" s="181"/>
      <c r="D356" s="149" t="s">
        <v>161</v>
      </c>
      <c r="E356" s="182" t="s">
        <v>1</v>
      </c>
      <c r="F356" s="183" t="s">
        <v>609</v>
      </c>
      <c r="H356" s="182" t="s">
        <v>1</v>
      </c>
      <c r="I356" s="184"/>
      <c r="L356" s="181"/>
      <c r="M356" s="185"/>
      <c r="T356" s="186"/>
      <c r="AT356" s="182" t="s">
        <v>161</v>
      </c>
      <c r="AU356" s="182" t="s">
        <v>167</v>
      </c>
      <c r="AV356" s="14" t="s">
        <v>85</v>
      </c>
      <c r="AW356" s="14" t="s">
        <v>34</v>
      </c>
      <c r="AX356" s="14" t="s">
        <v>78</v>
      </c>
      <c r="AY356" s="182" t="s">
        <v>151</v>
      </c>
    </row>
    <row r="357" spans="2:51" s="12" customFormat="1" ht="10.2">
      <c r="B357" s="148"/>
      <c r="D357" s="149" t="s">
        <v>161</v>
      </c>
      <c r="E357" s="150" t="s">
        <v>1</v>
      </c>
      <c r="F357" s="151" t="s">
        <v>619</v>
      </c>
      <c r="H357" s="152">
        <v>10.592</v>
      </c>
      <c r="I357" s="153"/>
      <c r="L357" s="148"/>
      <c r="M357" s="154"/>
      <c r="T357" s="155"/>
      <c r="AT357" s="150" t="s">
        <v>161</v>
      </c>
      <c r="AU357" s="150" t="s">
        <v>167</v>
      </c>
      <c r="AV357" s="12" t="s">
        <v>87</v>
      </c>
      <c r="AW357" s="12" t="s">
        <v>34</v>
      </c>
      <c r="AX357" s="12" t="s">
        <v>78</v>
      </c>
      <c r="AY357" s="150" t="s">
        <v>151</v>
      </c>
    </row>
    <row r="358" spans="2:51" s="13" customFormat="1" ht="10.2">
      <c r="B358" s="164"/>
      <c r="D358" s="149" t="s">
        <v>161</v>
      </c>
      <c r="E358" s="165" t="s">
        <v>1</v>
      </c>
      <c r="F358" s="166" t="s">
        <v>316</v>
      </c>
      <c r="H358" s="167">
        <v>228.03400000000002</v>
      </c>
      <c r="I358" s="168"/>
      <c r="L358" s="164"/>
      <c r="M358" s="169"/>
      <c r="T358" s="170"/>
      <c r="AT358" s="165" t="s">
        <v>161</v>
      </c>
      <c r="AU358" s="165" t="s">
        <v>167</v>
      </c>
      <c r="AV358" s="13" t="s">
        <v>159</v>
      </c>
      <c r="AW358" s="13" t="s">
        <v>34</v>
      </c>
      <c r="AX358" s="13" t="s">
        <v>85</v>
      </c>
      <c r="AY358" s="165" t="s">
        <v>151</v>
      </c>
    </row>
    <row r="359" spans="2:65" s="1" customFormat="1" ht="14.4" customHeight="1">
      <c r="B359" s="31"/>
      <c r="C359" s="171" t="s">
        <v>620</v>
      </c>
      <c r="D359" s="171" t="s">
        <v>317</v>
      </c>
      <c r="E359" s="172" t="s">
        <v>365</v>
      </c>
      <c r="F359" s="173" t="s">
        <v>366</v>
      </c>
      <c r="G359" s="174" t="s">
        <v>204</v>
      </c>
      <c r="H359" s="175">
        <v>0.393</v>
      </c>
      <c r="I359" s="176"/>
      <c r="J359" s="177">
        <f>ROUND(I359*H359,2)</f>
        <v>0</v>
      </c>
      <c r="K359" s="173" t="s">
        <v>1</v>
      </c>
      <c r="L359" s="178"/>
      <c r="M359" s="179" t="s">
        <v>1</v>
      </c>
      <c r="N359" s="180" t="s">
        <v>43</v>
      </c>
      <c r="P359" s="144">
        <f>O359*H359</f>
        <v>0</v>
      </c>
      <c r="Q359" s="144">
        <v>1</v>
      </c>
      <c r="R359" s="144">
        <f>Q359*H359</f>
        <v>0.393</v>
      </c>
      <c r="S359" s="144">
        <v>0</v>
      </c>
      <c r="T359" s="145">
        <f>S359*H359</f>
        <v>0</v>
      </c>
      <c r="AR359" s="146" t="s">
        <v>186</v>
      </c>
      <c r="AT359" s="146" t="s">
        <v>317</v>
      </c>
      <c r="AU359" s="146" t="s">
        <v>167</v>
      </c>
      <c r="AY359" s="16" t="s">
        <v>151</v>
      </c>
      <c r="BE359" s="147">
        <f>IF(N359="základní",J359,0)</f>
        <v>0</v>
      </c>
      <c r="BF359" s="147">
        <f>IF(N359="snížená",J359,0)</f>
        <v>0</v>
      </c>
      <c r="BG359" s="147">
        <f>IF(N359="zákl. přenesená",J359,0)</f>
        <v>0</v>
      </c>
      <c r="BH359" s="147">
        <f>IF(N359="sníž. přenesená",J359,0)</f>
        <v>0</v>
      </c>
      <c r="BI359" s="147">
        <f>IF(N359="nulová",J359,0)</f>
        <v>0</v>
      </c>
      <c r="BJ359" s="16" t="s">
        <v>85</v>
      </c>
      <c r="BK359" s="147">
        <f>ROUND(I359*H359,2)</f>
        <v>0</v>
      </c>
      <c r="BL359" s="16" t="s">
        <v>159</v>
      </c>
      <c r="BM359" s="146" t="s">
        <v>621</v>
      </c>
    </row>
    <row r="360" spans="2:47" s="1" customFormat="1" ht="19.2">
      <c r="B360" s="31"/>
      <c r="D360" s="149" t="s">
        <v>225</v>
      </c>
      <c r="F360" s="156" t="s">
        <v>368</v>
      </c>
      <c r="I360" s="157"/>
      <c r="L360" s="31"/>
      <c r="M360" s="158"/>
      <c r="T360" s="55"/>
      <c r="AT360" s="16" t="s">
        <v>225</v>
      </c>
      <c r="AU360" s="16" t="s">
        <v>167</v>
      </c>
    </row>
    <row r="361" spans="2:51" s="12" customFormat="1" ht="10.2">
      <c r="B361" s="148"/>
      <c r="D361" s="149" t="s">
        <v>161</v>
      </c>
      <c r="E361" s="150" t="s">
        <v>1</v>
      </c>
      <c r="F361" s="151" t="s">
        <v>622</v>
      </c>
      <c r="H361" s="152">
        <v>0.393</v>
      </c>
      <c r="I361" s="153"/>
      <c r="L361" s="148"/>
      <c r="M361" s="154"/>
      <c r="T361" s="155"/>
      <c r="AT361" s="150" t="s">
        <v>161</v>
      </c>
      <c r="AU361" s="150" t="s">
        <v>167</v>
      </c>
      <c r="AV361" s="12" t="s">
        <v>87</v>
      </c>
      <c r="AW361" s="12" t="s">
        <v>34</v>
      </c>
      <c r="AX361" s="12" t="s">
        <v>85</v>
      </c>
      <c r="AY361" s="150" t="s">
        <v>151</v>
      </c>
    </row>
    <row r="362" spans="2:65" s="1" customFormat="1" ht="14.4" customHeight="1">
      <c r="B362" s="31"/>
      <c r="C362" s="135" t="s">
        <v>623</v>
      </c>
      <c r="D362" s="135" t="s">
        <v>154</v>
      </c>
      <c r="E362" s="136" t="s">
        <v>399</v>
      </c>
      <c r="F362" s="137" t="s">
        <v>400</v>
      </c>
      <c r="G362" s="138" t="s">
        <v>401</v>
      </c>
      <c r="H362" s="139">
        <v>50</v>
      </c>
      <c r="I362" s="140"/>
      <c r="J362" s="141">
        <f>ROUND(I362*H362,2)</f>
        <v>0</v>
      </c>
      <c r="K362" s="137" t="s">
        <v>158</v>
      </c>
      <c r="L362" s="31"/>
      <c r="M362" s="142" t="s">
        <v>1</v>
      </c>
      <c r="N362" s="143" t="s">
        <v>43</v>
      </c>
      <c r="P362" s="144">
        <f>O362*H362</f>
        <v>0</v>
      </c>
      <c r="Q362" s="144">
        <v>0</v>
      </c>
      <c r="R362" s="144">
        <f>Q362*H362</f>
        <v>0</v>
      </c>
      <c r="S362" s="144">
        <v>0</v>
      </c>
      <c r="T362" s="145">
        <f>S362*H362</f>
        <v>0</v>
      </c>
      <c r="AR362" s="146" t="s">
        <v>624</v>
      </c>
      <c r="AT362" s="146" t="s">
        <v>154</v>
      </c>
      <c r="AU362" s="146" t="s">
        <v>167</v>
      </c>
      <c r="AY362" s="16" t="s">
        <v>151</v>
      </c>
      <c r="BE362" s="147">
        <f>IF(N362="základní",J362,0)</f>
        <v>0</v>
      </c>
      <c r="BF362" s="147">
        <f>IF(N362="snížená",J362,0)</f>
        <v>0</v>
      </c>
      <c r="BG362" s="147">
        <f>IF(N362="zákl. přenesená",J362,0)</f>
        <v>0</v>
      </c>
      <c r="BH362" s="147">
        <f>IF(N362="sníž. přenesená",J362,0)</f>
        <v>0</v>
      </c>
      <c r="BI362" s="147">
        <f>IF(N362="nulová",J362,0)</f>
        <v>0</v>
      </c>
      <c r="BJ362" s="16" t="s">
        <v>85</v>
      </c>
      <c r="BK362" s="147">
        <f>ROUND(I362*H362,2)</f>
        <v>0</v>
      </c>
      <c r="BL362" s="16" t="s">
        <v>624</v>
      </c>
      <c r="BM362" s="146" t="s">
        <v>625</v>
      </c>
    </row>
    <row r="363" spans="2:63" s="11" customFormat="1" ht="22.8" customHeight="1">
      <c r="B363" s="123"/>
      <c r="D363" s="124" t="s">
        <v>77</v>
      </c>
      <c r="E363" s="133" t="s">
        <v>152</v>
      </c>
      <c r="F363" s="133" t="s">
        <v>153</v>
      </c>
      <c r="I363" s="126"/>
      <c r="J363" s="134">
        <f>BK363</f>
        <v>0</v>
      </c>
      <c r="L363" s="123"/>
      <c r="M363" s="128"/>
      <c r="P363" s="129">
        <f>SUM(P364:P388)</f>
        <v>0</v>
      </c>
      <c r="R363" s="129">
        <f>SUM(R364:R388)</f>
        <v>2.93030025</v>
      </c>
      <c r="T363" s="130">
        <f>SUM(T364:T388)</f>
        <v>2.68</v>
      </c>
      <c r="AR363" s="124" t="s">
        <v>85</v>
      </c>
      <c r="AT363" s="131" t="s">
        <v>77</v>
      </c>
      <c r="AU363" s="131" t="s">
        <v>85</v>
      </c>
      <c r="AY363" s="124" t="s">
        <v>151</v>
      </c>
      <c r="BK363" s="132">
        <f>SUM(BK364:BK388)</f>
        <v>0</v>
      </c>
    </row>
    <row r="364" spans="2:65" s="1" customFormat="1" ht="30" customHeight="1">
      <c r="B364" s="31"/>
      <c r="C364" s="135" t="s">
        <v>626</v>
      </c>
      <c r="D364" s="135" t="s">
        <v>154</v>
      </c>
      <c r="E364" s="136" t="s">
        <v>627</v>
      </c>
      <c r="F364" s="137" t="s">
        <v>628</v>
      </c>
      <c r="G364" s="138" t="s">
        <v>157</v>
      </c>
      <c r="H364" s="139">
        <v>453.78</v>
      </c>
      <c r="I364" s="140"/>
      <c r="J364" s="141">
        <f>ROUND(I364*H364,2)</f>
        <v>0</v>
      </c>
      <c r="K364" s="137" t="s">
        <v>158</v>
      </c>
      <c r="L364" s="31"/>
      <c r="M364" s="142" t="s">
        <v>1</v>
      </c>
      <c r="N364" s="143" t="s">
        <v>43</v>
      </c>
      <c r="P364" s="144">
        <f>O364*H364</f>
        <v>0</v>
      </c>
      <c r="Q364" s="144">
        <v>0</v>
      </c>
      <c r="R364" s="144">
        <f>Q364*H364</f>
        <v>0</v>
      </c>
      <c r="S364" s="144">
        <v>0</v>
      </c>
      <c r="T364" s="145">
        <f>S364*H364</f>
        <v>0</v>
      </c>
      <c r="AR364" s="146" t="s">
        <v>159</v>
      </c>
      <c r="AT364" s="146" t="s">
        <v>154</v>
      </c>
      <c r="AU364" s="146" t="s">
        <v>87</v>
      </c>
      <c r="AY364" s="16" t="s">
        <v>151</v>
      </c>
      <c r="BE364" s="147">
        <f>IF(N364="základní",J364,0)</f>
        <v>0</v>
      </c>
      <c r="BF364" s="147">
        <f>IF(N364="snížená",J364,0)</f>
        <v>0</v>
      </c>
      <c r="BG364" s="147">
        <f>IF(N364="zákl. přenesená",J364,0)</f>
        <v>0</v>
      </c>
      <c r="BH364" s="147">
        <f>IF(N364="sníž. přenesená",J364,0)</f>
        <v>0</v>
      </c>
      <c r="BI364" s="147">
        <f>IF(N364="nulová",J364,0)</f>
        <v>0</v>
      </c>
      <c r="BJ364" s="16" t="s">
        <v>85</v>
      </c>
      <c r="BK364" s="147">
        <f>ROUND(I364*H364,2)</f>
        <v>0</v>
      </c>
      <c r="BL364" s="16" t="s">
        <v>159</v>
      </c>
      <c r="BM364" s="146" t="s">
        <v>629</v>
      </c>
    </row>
    <row r="365" spans="2:51" s="12" customFormat="1" ht="10.2">
      <c r="B365" s="148"/>
      <c r="D365" s="149" t="s">
        <v>161</v>
      </c>
      <c r="E365" s="150" t="s">
        <v>1</v>
      </c>
      <c r="F365" s="151" t="s">
        <v>630</v>
      </c>
      <c r="H365" s="152">
        <v>453.78</v>
      </c>
      <c r="I365" s="153"/>
      <c r="L365" s="148"/>
      <c r="M365" s="154"/>
      <c r="T365" s="155"/>
      <c r="AT365" s="150" t="s">
        <v>161</v>
      </c>
      <c r="AU365" s="150" t="s">
        <v>87</v>
      </c>
      <c r="AV365" s="12" t="s">
        <v>87</v>
      </c>
      <c r="AW365" s="12" t="s">
        <v>34</v>
      </c>
      <c r="AX365" s="12" t="s">
        <v>85</v>
      </c>
      <c r="AY365" s="150" t="s">
        <v>151</v>
      </c>
    </row>
    <row r="366" spans="2:65" s="1" customFormat="1" ht="30" customHeight="1">
      <c r="B366" s="31"/>
      <c r="C366" s="135" t="s">
        <v>631</v>
      </c>
      <c r="D366" s="135" t="s">
        <v>154</v>
      </c>
      <c r="E366" s="136" t="s">
        <v>632</v>
      </c>
      <c r="F366" s="137" t="s">
        <v>633</v>
      </c>
      <c r="G366" s="138" t="s">
        <v>157</v>
      </c>
      <c r="H366" s="139">
        <v>40840.2</v>
      </c>
      <c r="I366" s="140"/>
      <c r="J366" s="141">
        <f>ROUND(I366*H366,2)</f>
        <v>0</v>
      </c>
      <c r="K366" s="137" t="s">
        <v>158</v>
      </c>
      <c r="L366" s="31"/>
      <c r="M366" s="142" t="s">
        <v>1</v>
      </c>
      <c r="N366" s="143" t="s">
        <v>43</v>
      </c>
      <c r="P366" s="144">
        <f>O366*H366</f>
        <v>0</v>
      </c>
      <c r="Q366" s="144">
        <v>0</v>
      </c>
      <c r="R366" s="144">
        <f>Q366*H366</f>
        <v>0</v>
      </c>
      <c r="S366" s="144">
        <v>0</v>
      </c>
      <c r="T366" s="145">
        <f>S366*H366</f>
        <v>0</v>
      </c>
      <c r="AR366" s="146" t="s">
        <v>159</v>
      </c>
      <c r="AT366" s="146" t="s">
        <v>154</v>
      </c>
      <c r="AU366" s="146" t="s">
        <v>87</v>
      </c>
      <c r="AY366" s="16" t="s">
        <v>151</v>
      </c>
      <c r="BE366" s="147">
        <f>IF(N366="základní",J366,0)</f>
        <v>0</v>
      </c>
      <c r="BF366" s="147">
        <f>IF(N366="snížená",J366,0)</f>
        <v>0</v>
      </c>
      <c r="BG366" s="147">
        <f>IF(N366="zákl. přenesená",J366,0)</f>
        <v>0</v>
      </c>
      <c r="BH366" s="147">
        <f>IF(N366="sníž. přenesená",J366,0)</f>
        <v>0</v>
      </c>
      <c r="BI366" s="147">
        <f>IF(N366="nulová",J366,0)</f>
        <v>0</v>
      </c>
      <c r="BJ366" s="16" t="s">
        <v>85</v>
      </c>
      <c r="BK366" s="147">
        <f>ROUND(I366*H366,2)</f>
        <v>0</v>
      </c>
      <c r="BL366" s="16" t="s">
        <v>159</v>
      </c>
      <c r="BM366" s="146" t="s">
        <v>634</v>
      </c>
    </row>
    <row r="367" spans="2:51" s="12" customFormat="1" ht="10.2">
      <c r="B367" s="148"/>
      <c r="D367" s="149" t="s">
        <v>161</v>
      </c>
      <c r="E367" s="150" t="s">
        <v>1</v>
      </c>
      <c r="F367" s="151" t="s">
        <v>635</v>
      </c>
      <c r="H367" s="152">
        <v>40840.2</v>
      </c>
      <c r="I367" s="153"/>
      <c r="L367" s="148"/>
      <c r="M367" s="154"/>
      <c r="T367" s="155"/>
      <c r="AT367" s="150" t="s">
        <v>161</v>
      </c>
      <c r="AU367" s="150" t="s">
        <v>87</v>
      </c>
      <c r="AV367" s="12" t="s">
        <v>87</v>
      </c>
      <c r="AW367" s="12" t="s">
        <v>34</v>
      </c>
      <c r="AX367" s="12" t="s">
        <v>85</v>
      </c>
      <c r="AY367" s="150" t="s">
        <v>151</v>
      </c>
    </row>
    <row r="368" spans="2:65" s="1" customFormat="1" ht="30" customHeight="1">
      <c r="B368" s="31"/>
      <c r="C368" s="135" t="s">
        <v>636</v>
      </c>
      <c r="D368" s="135" t="s">
        <v>154</v>
      </c>
      <c r="E368" s="136" t="s">
        <v>637</v>
      </c>
      <c r="F368" s="137" t="s">
        <v>638</v>
      </c>
      <c r="G368" s="138" t="s">
        <v>157</v>
      </c>
      <c r="H368" s="139">
        <v>453.78</v>
      </c>
      <c r="I368" s="140"/>
      <c r="J368" s="141">
        <f>ROUND(I368*H368,2)</f>
        <v>0</v>
      </c>
      <c r="K368" s="137" t="s">
        <v>158</v>
      </c>
      <c r="L368" s="31"/>
      <c r="M368" s="142" t="s">
        <v>1</v>
      </c>
      <c r="N368" s="143" t="s">
        <v>43</v>
      </c>
      <c r="P368" s="144">
        <f>O368*H368</f>
        <v>0</v>
      </c>
      <c r="Q368" s="144">
        <v>0</v>
      </c>
      <c r="R368" s="144">
        <f>Q368*H368</f>
        <v>0</v>
      </c>
      <c r="S368" s="144">
        <v>0</v>
      </c>
      <c r="T368" s="145">
        <f>S368*H368</f>
        <v>0</v>
      </c>
      <c r="AR368" s="146" t="s">
        <v>159</v>
      </c>
      <c r="AT368" s="146" t="s">
        <v>154</v>
      </c>
      <c r="AU368" s="146" t="s">
        <v>87</v>
      </c>
      <c r="AY368" s="16" t="s">
        <v>151</v>
      </c>
      <c r="BE368" s="147">
        <f>IF(N368="základní",J368,0)</f>
        <v>0</v>
      </c>
      <c r="BF368" s="147">
        <f>IF(N368="snížená",J368,0)</f>
        <v>0</v>
      </c>
      <c r="BG368" s="147">
        <f>IF(N368="zákl. přenesená",J368,0)</f>
        <v>0</v>
      </c>
      <c r="BH368" s="147">
        <f>IF(N368="sníž. přenesená",J368,0)</f>
        <v>0</v>
      </c>
      <c r="BI368" s="147">
        <f>IF(N368="nulová",J368,0)</f>
        <v>0</v>
      </c>
      <c r="BJ368" s="16" t="s">
        <v>85</v>
      </c>
      <c r="BK368" s="147">
        <f>ROUND(I368*H368,2)</f>
        <v>0</v>
      </c>
      <c r="BL368" s="16" t="s">
        <v>159</v>
      </c>
      <c r="BM368" s="146" t="s">
        <v>639</v>
      </c>
    </row>
    <row r="369" spans="2:65" s="1" customFormat="1" ht="30" customHeight="1">
      <c r="B369" s="31"/>
      <c r="C369" s="135" t="s">
        <v>640</v>
      </c>
      <c r="D369" s="135" t="s">
        <v>154</v>
      </c>
      <c r="E369" s="136" t="s">
        <v>641</v>
      </c>
      <c r="F369" s="137" t="s">
        <v>642</v>
      </c>
      <c r="G369" s="138" t="s">
        <v>196</v>
      </c>
      <c r="H369" s="139">
        <v>37.51</v>
      </c>
      <c r="I369" s="140"/>
      <c r="J369" s="141">
        <f>ROUND(I369*H369,2)</f>
        <v>0</v>
      </c>
      <c r="K369" s="137" t="s">
        <v>158</v>
      </c>
      <c r="L369" s="31"/>
      <c r="M369" s="142" t="s">
        <v>1</v>
      </c>
      <c r="N369" s="143" t="s">
        <v>43</v>
      </c>
      <c r="P369" s="144">
        <f>O369*H369</f>
        <v>0</v>
      </c>
      <c r="Q369" s="144">
        <v>0</v>
      </c>
      <c r="R369" s="144">
        <f>Q369*H369</f>
        <v>0</v>
      </c>
      <c r="S369" s="144">
        <v>0</v>
      </c>
      <c r="T369" s="145">
        <f>S369*H369</f>
        <v>0</v>
      </c>
      <c r="AR369" s="146" t="s">
        <v>159</v>
      </c>
      <c r="AT369" s="146" t="s">
        <v>154</v>
      </c>
      <c r="AU369" s="146" t="s">
        <v>87</v>
      </c>
      <c r="AY369" s="16" t="s">
        <v>151</v>
      </c>
      <c r="BE369" s="147">
        <f>IF(N369="základní",J369,0)</f>
        <v>0</v>
      </c>
      <c r="BF369" s="147">
        <f>IF(N369="snížená",J369,0)</f>
        <v>0</v>
      </c>
      <c r="BG369" s="147">
        <f>IF(N369="zákl. přenesená",J369,0)</f>
        <v>0</v>
      </c>
      <c r="BH369" s="147">
        <f>IF(N369="sníž. přenesená",J369,0)</f>
        <v>0</v>
      </c>
      <c r="BI369" s="147">
        <f>IF(N369="nulová",J369,0)</f>
        <v>0</v>
      </c>
      <c r="BJ369" s="16" t="s">
        <v>85</v>
      </c>
      <c r="BK369" s="147">
        <f>ROUND(I369*H369,2)</f>
        <v>0</v>
      </c>
      <c r="BL369" s="16" t="s">
        <v>159</v>
      </c>
      <c r="BM369" s="146" t="s">
        <v>643</v>
      </c>
    </row>
    <row r="370" spans="2:51" s="12" customFormat="1" ht="10.2">
      <c r="B370" s="148"/>
      <c r="D370" s="149" t="s">
        <v>161</v>
      </c>
      <c r="E370" s="150" t="s">
        <v>1</v>
      </c>
      <c r="F370" s="151" t="s">
        <v>644</v>
      </c>
      <c r="H370" s="152">
        <v>37.51</v>
      </c>
      <c r="I370" s="153"/>
      <c r="L370" s="148"/>
      <c r="M370" s="154"/>
      <c r="T370" s="155"/>
      <c r="AT370" s="150" t="s">
        <v>161</v>
      </c>
      <c r="AU370" s="150" t="s">
        <v>87</v>
      </c>
      <c r="AV370" s="12" t="s">
        <v>87</v>
      </c>
      <c r="AW370" s="12" t="s">
        <v>34</v>
      </c>
      <c r="AX370" s="12" t="s">
        <v>85</v>
      </c>
      <c r="AY370" s="150" t="s">
        <v>151</v>
      </c>
    </row>
    <row r="371" spans="2:65" s="1" customFormat="1" ht="30" customHeight="1">
      <c r="B371" s="31"/>
      <c r="C371" s="135" t="s">
        <v>645</v>
      </c>
      <c r="D371" s="135" t="s">
        <v>154</v>
      </c>
      <c r="E371" s="136" t="s">
        <v>646</v>
      </c>
      <c r="F371" s="137" t="s">
        <v>647</v>
      </c>
      <c r="G371" s="138" t="s">
        <v>196</v>
      </c>
      <c r="H371" s="139">
        <v>3375.9</v>
      </c>
      <c r="I371" s="140"/>
      <c r="J371" s="141">
        <f>ROUND(I371*H371,2)</f>
        <v>0</v>
      </c>
      <c r="K371" s="137" t="s">
        <v>158</v>
      </c>
      <c r="L371" s="31"/>
      <c r="M371" s="142" t="s">
        <v>1</v>
      </c>
      <c r="N371" s="143" t="s">
        <v>43</v>
      </c>
      <c r="P371" s="144">
        <f>O371*H371</f>
        <v>0</v>
      </c>
      <c r="Q371" s="144">
        <v>0</v>
      </c>
      <c r="R371" s="144">
        <f>Q371*H371</f>
        <v>0</v>
      </c>
      <c r="S371" s="144">
        <v>0</v>
      </c>
      <c r="T371" s="145">
        <f>S371*H371</f>
        <v>0</v>
      </c>
      <c r="AR371" s="146" t="s">
        <v>159</v>
      </c>
      <c r="AT371" s="146" t="s">
        <v>154</v>
      </c>
      <c r="AU371" s="146" t="s">
        <v>87</v>
      </c>
      <c r="AY371" s="16" t="s">
        <v>151</v>
      </c>
      <c r="BE371" s="147">
        <f>IF(N371="základní",J371,0)</f>
        <v>0</v>
      </c>
      <c r="BF371" s="147">
        <f>IF(N371="snížená",J371,0)</f>
        <v>0</v>
      </c>
      <c r="BG371" s="147">
        <f>IF(N371="zákl. přenesená",J371,0)</f>
        <v>0</v>
      </c>
      <c r="BH371" s="147">
        <f>IF(N371="sníž. přenesená",J371,0)</f>
        <v>0</v>
      </c>
      <c r="BI371" s="147">
        <f>IF(N371="nulová",J371,0)</f>
        <v>0</v>
      </c>
      <c r="BJ371" s="16" t="s">
        <v>85</v>
      </c>
      <c r="BK371" s="147">
        <f>ROUND(I371*H371,2)</f>
        <v>0</v>
      </c>
      <c r="BL371" s="16" t="s">
        <v>159</v>
      </c>
      <c r="BM371" s="146" t="s">
        <v>648</v>
      </c>
    </row>
    <row r="372" spans="2:51" s="12" customFormat="1" ht="10.2">
      <c r="B372" s="148"/>
      <c r="D372" s="149" t="s">
        <v>161</v>
      </c>
      <c r="E372" s="150" t="s">
        <v>1</v>
      </c>
      <c r="F372" s="151" t="s">
        <v>649</v>
      </c>
      <c r="H372" s="152">
        <v>3375.9</v>
      </c>
      <c r="I372" s="153"/>
      <c r="L372" s="148"/>
      <c r="M372" s="154"/>
      <c r="T372" s="155"/>
      <c r="AT372" s="150" t="s">
        <v>161</v>
      </c>
      <c r="AU372" s="150" t="s">
        <v>87</v>
      </c>
      <c r="AV372" s="12" t="s">
        <v>87</v>
      </c>
      <c r="AW372" s="12" t="s">
        <v>34</v>
      </c>
      <c r="AX372" s="12" t="s">
        <v>85</v>
      </c>
      <c r="AY372" s="150" t="s">
        <v>151</v>
      </c>
    </row>
    <row r="373" spans="2:65" s="1" customFormat="1" ht="30" customHeight="1">
      <c r="B373" s="31"/>
      <c r="C373" s="135" t="s">
        <v>650</v>
      </c>
      <c r="D373" s="135" t="s">
        <v>154</v>
      </c>
      <c r="E373" s="136" t="s">
        <v>651</v>
      </c>
      <c r="F373" s="137" t="s">
        <v>652</v>
      </c>
      <c r="G373" s="138" t="s">
        <v>196</v>
      </c>
      <c r="H373" s="139">
        <v>37.51</v>
      </c>
      <c r="I373" s="140"/>
      <c r="J373" s="141">
        <f>ROUND(I373*H373,2)</f>
        <v>0</v>
      </c>
      <c r="K373" s="137" t="s">
        <v>158</v>
      </c>
      <c r="L373" s="31"/>
      <c r="M373" s="142" t="s">
        <v>1</v>
      </c>
      <c r="N373" s="143" t="s">
        <v>43</v>
      </c>
      <c r="P373" s="144">
        <f>O373*H373</f>
        <v>0</v>
      </c>
      <c r="Q373" s="144">
        <v>0</v>
      </c>
      <c r="R373" s="144">
        <f>Q373*H373</f>
        <v>0</v>
      </c>
      <c r="S373" s="144">
        <v>0</v>
      </c>
      <c r="T373" s="145">
        <f>S373*H373</f>
        <v>0</v>
      </c>
      <c r="AR373" s="146" t="s">
        <v>159</v>
      </c>
      <c r="AT373" s="146" t="s">
        <v>154</v>
      </c>
      <c r="AU373" s="146" t="s">
        <v>87</v>
      </c>
      <c r="AY373" s="16" t="s">
        <v>151</v>
      </c>
      <c r="BE373" s="147">
        <f>IF(N373="základní",J373,0)</f>
        <v>0</v>
      </c>
      <c r="BF373" s="147">
        <f>IF(N373="snížená",J373,0)</f>
        <v>0</v>
      </c>
      <c r="BG373" s="147">
        <f>IF(N373="zákl. přenesená",J373,0)</f>
        <v>0</v>
      </c>
      <c r="BH373" s="147">
        <f>IF(N373="sníž. přenesená",J373,0)</f>
        <v>0</v>
      </c>
      <c r="BI373" s="147">
        <f>IF(N373="nulová",J373,0)</f>
        <v>0</v>
      </c>
      <c r="BJ373" s="16" t="s">
        <v>85</v>
      </c>
      <c r="BK373" s="147">
        <f>ROUND(I373*H373,2)</f>
        <v>0</v>
      </c>
      <c r="BL373" s="16" t="s">
        <v>159</v>
      </c>
      <c r="BM373" s="146" t="s">
        <v>653</v>
      </c>
    </row>
    <row r="374" spans="2:65" s="1" customFormat="1" ht="30" customHeight="1">
      <c r="B374" s="31"/>
      <c r="C374" s="135" t="s">
        <v>654</v>
      </c>
      <c r="D374" s="135" t="s">
        <v>154</v>
      </c>
      <c r="E374" s="136" t="s">
        <v>655</v>
      </c>
      <c r="F374" s="137" t="s">
        <v>656</v>
      </c>
      <c r="G374" s="138" t="s">
        <v>196</v>
      </c>
      <c r="H374" s="139">
        <v>36.85</v>
      </c>
      <c r="I374" s="140"/>
      <c r="J374" s="141">
        <f>ROUND(I374*H374,2)</f>
        <v>0</v>
      </c>
      <c r="K374" s="137" t="s">
        <v>158</v>
      </c>
      <c r="L374" s="31"/>
      <c r="M374" s="142" t="s">
        <v>1</v>
      </c>
      <c r="N374" s="143" t="s">
        <v>43</v>
      </c>
      <c r="P374" s="144">
        <f>O374*H374</f>
        <v>0</v>
      </c>
      <c r="Q374" s="144">
        <v>0.001365</v>
      </c>
      <c r="R374" s="144">
        <f>Q374*H374</f>
        <v>0.05030025</v>
      </c>
      <c r="S374" s="144">
        <v>0</v>
      </c>
      <c r="T374" s="145">
        <f>S374*H374</f>
        <v>0</v>
      </c>
      <c r="AR374" s="146" t="s">
        <v>159</v>
      </c>
      <c r="AT374" s="146" t="s">
        <v>154</v>
      </c>
      <c r="AU374" s="146" t="s">
        <v>87</v>
      </c>
      <c r="AY374" s="16" t="s">
        <v>151</v>
      </c>
      <c r="BE374" s="147">
        <f>IF(N374="základní",J374,0)</f>
        <v>0</v>
      </c>
      <c r="BF374" s="147">
        <f>IF(N374="snížená",J374,0)</f>
        <v>0</v>
      </c>
      <c r="BG374" s="147">
        <f>IF(N374="zákl. přenesená",J374,0)</f>
        <v>0</v>
      </c>
      <c r="BH374" s="147">
        <f>IF(N374="sníž. přenesená",J374,0)</f>
        <v>0</v>
      </c>
      <c r="BI374" s="147">
        <f>IF(N374="nulová",J374,0)</f>
        <v>0</v>
      </c>
      <c r="BJ374" s="16" t="s">
        <v>85</v>
      </c>
      <c r="BK374" s="147">
        <f>ROUND(I374*H374,2)</f>
        <v>0</v>
      </c>
      <c r="BL374" s="16" t="s">
        <v>159</v>
      </c>
      <c r="BM374" s="146" t="s">
        <v>657</v>
      </c>
    </row>
    <row r="375" spans="2:51" s="12" customFormat="1" ht="10.2">
      <c r="B375" s="148"/>
      <c r="D375" s="149" t="s">
        <v>161</v>
      </c>
      <c r="E375" s="150" t="s">
        <v>1</v>
      </c>
      <c r="F375" s="151" t="s">
        <v>658</v>
      </c>
      <c r="H375" s="152">
        <v>36.85</v>
      </c>
      <c r="I375" s="153"/>
      <c r="L375" s="148"/>
      <c r="M375" s="154"/>
      <c r="T375" s="155"/>
      <c r="AT375" s="150" t="s">
        <v>161</v>
      </c>
      <c r="AU375" s="150" t="s">
        <v>87</v>
      </c>
      <c r="AV375" s="12" t="s">
        <v>87</v>
      </c>
      <c r="AW375" s="12" t="s">
        <v>34</v>
      </c>
      <c r="AX375" s="12" t="s">
        <v>85</v>
      </c>
      <c r="AY375" s="150" t="s">
        <v>151</v>
      </c>
    </row>
    <row r="376" spans="2:65" s="1" customFormat="1" ht="22.2" customHeight="1">
      <c r="B376" s="31"/>
      <c r="C376" s="135" t="s">
        <v>659</v>
      </c>
      <c r="D376" s="135" t="s">
        <v>154</v>
      </c>
      <c r="E376" s="136" t="s">
        <v>660</v>
      </c>
      <c r="F376" s="137" t="s">
        <v>661</v>
      </c>
      <c r="G376" s="138" t="s">
        <v>214</v>
      </c>
      <c r="H376" s="139">
        <v>134</v>
      </c>
      <c r="I376" s="140"/>
      <c r="J376" s="141">
        <f>ROUND(I376*H376,2)</f>
        <v>0</v>
      </c>
      <c r="K376" s="137" t="s">
        <v>1</v>
      </c>
      <c r="L376" s="31"/>
      <c r="M376" s="142" t="s">
        <v>1</v>
      </c>
      <c r="N376" s="143" t="s">
        <v>43</v>
      </c>
      <c r="P376" s="144">
        <f>O376*H376</f>
        <v>0</v>
      </c>
      <c r="Q376" s="144">
        <v>0</v>
      </c>
      <c r="R376" s="144">
        <f>Q376*H376</f>
        <v>0</v>
      </c>
      <c r="S376" s="144">
        <v>0.02</v>
      </c>
      <c r="T376" s="145">
        <f>S376*H376</f>
        <v>2.68</v>
      </c>
      <c r="AR376" s="146" t="s">
        <v>159</v>
      </c>
      <c r="AT376" s="146" t="s">
        <v>154</v>
      </c>
      <c r="AU376" s="146" t="s">
        <v>87</v>
      </c>
      <c r="AY376" s="16" t="s">
        <v>151</v>
      </c>
      <c r="BE376" s="147">
        <f>IF(N376="základní",J376,0)</f>
        <v>0</v>
      </c>
      <c r="BF376" s="147">
        <f>IF(N376="snížená",J376,0)</f>
        <v>0</v>
      </c>
      <c r="BG376" s="147">
        <f>IF(N376="zákl. přenesená",J376,0)</f>
        <v>0</v>
      </c>
      <c r="BH376" s="147">
        <f>IF(N376="sníž. přenesená",J376,0)</f>
        <v>0</v>
      </c>
      <c r="BI376" s="147">
        <f>IF(N376="nulová",J376,0)</f>
        <v>0</v>
      </c>
      <c r="BJ376" s="16" t="s">
        <v>85</v>
      </c>
      <c r="BK376" s="147">
        <f>ROUND(I376*H376,2)</f>
        <v>0</v>
      </c>
      <c r="BL376" s="16" t="s">
        <v>159</v>
      </c>
      <c r="BM376" s="146" t="s">
        <v>662</v>
      </c>
    </row>
    <row r="377" spans="2:47" s="1" customFormat="1" ht="28.8">
      <c r="B377" s="31"/>
      <c r="D377" s="149" t="s">
        <v>225</v>
      </c>
      <c r="F377" s="156" t="s">
        <v>663</v>
      </c>
      <c r="I377" s="157"/>
      <c r="L377" s="31"/>
      <c r="M377" s="158"/>
      <c r="T377" s="55"/>
      <c r="AT377" s="16" t="s">
        <v>225</v>
      </c>
      <c r="AU377" s="16" t="s">
        <v>87</v>
      </c>
    </row>
    <row r="378" spans="2:51" s="12" customFormat="1" ht="10.2">
      <c r="B378" s="148"/>
      <c r="D378" s="149" t="s">
        <v>161</v>
      </c>
      <c r="E378" s="150" t="s">
        <v>1</v>
      </c>
      <c r="F378" s="151" t="s">
        <v>664</v>
      </c>
      <c r="H378" s="152">
        <v>134</v>
      </c>
      <c r="I378" s="153"/>
      <c r="L378" s="148"/>
      <c r="M378" s="154"/>
      <c r="T378" s="155"/>
      <c r="AT378" s="150" t="s">
        <v>161</v>
      </c>
      <c r="AU378" s="150" t="s">
        <v>87</v>
      </c>
      <c r="AV378" s="12" t="s">
        <v>87</v>
      </c>
      <c r="AW378" s="12" t="s">
        <v>34</v>
      </c>
      <c r="AX378" s="12" t="s">
        <v>85</v>
      </c>
      <c r="AY378" s="150" t="s">
        <v>151</v>
      </c>
    </row>
    <row r="379" spans="2:65" s="1" customFormat="1" ht="22.2" customHeight="1">
      <c r="B379" s="31"/>
      <c r="C379" s="135" t="s">
        <v>665</v>
      </c>
      <c r="D379" s="135" t="s">
        <v>154</v>
      </c>
      <c r="E379" s="136" t="s">
        <v>666</v>
      </c>
      <c r="F379" s="137" t="s">
        <v>667</v>
      </c>
      <c r="G379" s="138" t="s">
        <v>214</v>
      </c>
      <c r="H379" s="139">
        <v>134</v>
      </c>
      <c r="I379" s="140"/>
      <c r="J379" s="141">
        <f>ROUND(I379*H379,2)</f>
        <v>0</v>
      </c>
      <c r="K379" s="137" t="s">
        <v>1</v>
      </c>
      <c r="L379" s="31"/>
      <c r="M379" s="142" t="s">
        <v>1</v>
      </c>
      <c r="N379" s="143" t="s">
        <v>43</v>
      </c>
      <c r="P379" s="144">
        <f>O379*H379</f>
        <v>0</v>
      </c>
      <c r="Q379" s="144">
        <v>0.02</v>
      </c>
      <c r="R379" s="144">
        <f>Q379*H379</f>
        <v>2.68</v>
      </c>
      <c r="S379" s="144">
        <v>0</v>
      </c>
      <c r="T379" s="145">
        <f>S379*H379</f>
        <v>0</v>
      </c>
      <c r="AR379" s="146" t="s">
        <v>159</v>
      </c>
      <c r="AT379" s="146" t="s">
        <v>154</v>
      </c>
      <c r="AU379" s="146" t="s">
        <v>87</v>
      </c>
      <c r="AY379" s="16" t="s">
        <v>151</v>
      </c>
      <c r="BE379" s="147">
        <f>IF(N379="základní",J379,0)</f>
        <v>0</v>
      </c>
      <c r="BF379" s="147">
        <f>IF(N379="snížená",J379,0)</f>
        <v>0</v>
      </c>
      <c r="BG379" s="147">
        <f>IF(N379="zákl. přenesená",J379,0)</f>
        <v>0</v>
      </c>
      <c r="BH379" s="147">
        <f>IF(N379="sníž. přenesená",J379,0)</f>
        <v>0</v>
      </c>
      <c r="BI379" s="147">
        <f>IF(N379="nulová",J379,0)</f>
        <v>0</v>
      </c>
      <c r="BJ379" s="16" t="s">
        <v>85</v>
      </c>
      <c r="BK379" s="147">
        <f>ROUND(I379*H379,2)</f>
        <v>0</v>
      </c>
      <c r="BL379" s="16" t="s">
        <v>159</v>
      </c>
      <c r="BM379" s="146" t="s">
        <v>668</v>
      </c>
    </row>
    <row r="380" spans="2:47" s="1" customFormat="1" ht="28.8">
      <c r="B380" s="31"/>
      <c r="D380" s="149" t="s">
        <v>225</v>
      </c>
      <c r="F380" s="156" t="s">
        <v>663</v>
      </c>
      <c r="I380" s="157"/>
      <c r="L380" s="31"/>
      <c r="M380" s="158"/>
      <c r="T380" s="55"/>
      <c r="AT380" s="16" t="s">
        <v>225</v>
      </c>
      <c r="AU380" s="16" t="s">
        <v>87</v>
      </c>
    </row>
    <row r="381" spans="2:65" s="1" customFormat="1" ht="22.2" customHeight="1">
      <c r="B381" s="31"/>
      <c r="C381" s="135" t="s">
        <v>669</v>
      </c>
      <c r="D381" s="135" t="s">
        <v>154</v>
      </c>
      <c r="E381" s="136" t="s">
        <v>670</v>
      </c>
      <c r="F381" s="137" t="s">
        <v>671</v>
      </c>
      <c r="G381" s="138" t="s">
        <v>165</v>
      </c>
      <c r="H381" s="139">
        <v>1</v>
      </c>
      <c r="I381" s="140"/>
      <c r="J381" s="141">
        <f>ROUND(I381*H381,2)</f>
        <v>0</v>
      </c>
      <c r="K381" s="137" t="s">
        <v>1</v>
      </c>
      <c r="L381" s="31"/>
      <c r="M381" s="142" t="s">
        <v>1</v>
      </c>
      <c r="N381" s="143" t="s">
        <v>43</v>
      </c>
      <c r="P381" s="144">
        <f>O381*H381</f>
        <v>0</v>
      </c>
      <c r="Q381" s="144">
        <v>0.02</v>
      </c>
      <c r="R381" s="144">
        <f>Q381*H381</f>
        <v>0.02</v>
      </c>
      <c r="S381" s="144">
        <v>0</v>
      </c>
      <c r="T381" s="145">
        <f>S381*H381</f>
        <v>0</v>
      </c>
      <c r="AR381" s="146" t="s">
        <v>159</v>
      </c>
      <c r="AT381" s="146" t="s">
        <v>154</v>
      </c>
      <c r="AU381" s="146" t="s">
        <v>87</v>
      </c>
      <c r="AY381" s="16" t="s">
        <v>151</v>
      </c>
      <c r="BE381" s="147">
        <f>IF(N381="základní",J381,0)</f>
        <v>0</v>
      </c>
      <c r="BF381" s="147">
        <f>IF(N381="snížená",J381,0)</f>
        <v>0</v>
      </c>
      <c r="BG381" s="147">
        <f>IF(N381="zákl. přenesená",J381,0)</f>
        <v>0</v>
      </c>
      <c r="BH381" s="147">
        <f>IF(N381="sníž. přenesená",J381,0)</f>
        <v>0</v>
      </c>
      <c r="BI381" s="147">
        <f>IF(N381="nulová",J381,0)</f>
        <v>0</v>
      </c>
      <c r="BJ381" s="16" t="s">
        <v>85</v>
      </c>
      <c r="BK381" s="147">
        <f>ROUND(I381*H381,2)</f>
        <v>0</v>
      </c>
      <c r="BL381" s="16" t="s">
        <v>159</v>
      </c>
      <c r="BM381" s="146" t="s">
        <v>672</v>
      </c>
    </row>
    <row r="382" spans="2:47" s="1" customFormat="1" ht="76.8">
      <c r="B382" s="31"/>
      <c r="D382" s="149" t="s">
        <v>225</v>
      </c>
      <c r="F382" s="156" t="s">
        <v>673</v>
      </c>
      <c r="I382" s="157"/>
      <c r="L382" s="31"/>
      <c r="M382" s="158"/>
      <c r="T382" s="55"/>
      <c r="AT382" s="16" t="s">
        <v>225</v>
      </c>
      <c r="AU382" s="16" t="s">
        <v>87</v>
      </c>
    </row>
    <row r="383" spans="2:65" s="1" customFormat="1" ht="22.2" customHeight="1">
      <c r="B383" s="31"/>
      <c r="C383" s="135" t="s">
        <v>674</v>
      </c>
      <c r="D383" s="135" t="s">
        <v>154</v>
      </c>
      <c r="E383" s="136" t="s">
        <v>675</v>
      </c>
      <c r="F383" s="137" t="s">
        <v>676</v>
      </c>
      <c r="G383" s="138" t="s">
        <v>165</v>
      </c>
      <c r="H383" s="139">
        <v>1</v>
      </c>
      <c r="I383" s="140"/>
      <c r="J383" s="141">
        <f>ROUND(I383*H383,2)</f>
        <v>0</v>
      </c>
      <c r="K383" s="137" t="s">
        <v>1</v>
      </c>
      <c r="L383" s="31"/>
      <c r="M383" s="142" t="s">
        <v>1</v>
      </c>
      <c r="N383" s="143" t="s">
        <v>43</v>
      </c>
      <c r="P383" s="144">
        <f>O383*H383</f>
        <v>0</v>
      </c>
      <c r="Q383" s="144">
        <v>0</v>
      </c>
      <c r="R383" s="144">
        <f>Q383*H383</f>
        <v>0</v>
      </c>
      <c r="S383" s="144">
        <v>0</v>
      </c>
      <c r="T383" s="145">
        <f>S383*H383</f>
        <v>0</v>
      </c>
      <c r="AR383" s="146" t="s">
        <v>159</v>
      </c>
      <c r="AT383" s="146" t="s">
        <v>154</v>
      </c>
      <c r="AU383" s="146" t="s">
        <v>87</v>
      </c>
      <c r="AY383" s="16" t="s">
        <v>151</v>
      </c>
      <c r="BE383" s="147">
        <f>IF(N383="základní",J383,0)</f>
        <v>0</v>
      </c>
      <c r="BF383" s="147">
        <f>IF(N383="snížená",J383,0)</f>
        <v>0</v>
      </c>
      <c r="BG383" s="147">
        <f>IF(N383="zákl. přenesená",J383,0)</f>
        <v>0</v>
      </c>
      <c r="BH383" s="147">
        <f>IF(N383="sníž. přenesená",J383,0)</f>
        <v>0</v>
      </c>
      <c r="BI383" s="147">
        <f>IF(N383="nulová",J383,0)</f>
        <v>0</v>
      </c>
      <c r="BJ383" s="16" t="s">
        <v>85</v>
      </c>
      <c r="BK383" s="147">
        <f>ROUND(I383*H383,2)</f>
        <v>0</v>
      </c>
      <c r="BL383" s="16" t="s">
        <v>159</v>
      </c>
      <c r="BM383" s="146" t="s">
        <v>677</v>
      </c>
    </row>
    <row r="384" spans="2:47" s="1" customFormat="1" ht="76.8">
      <c r="B384" s="31"/>
      <c r="D384" s="149" t="s">
        <v>225</v>
      </c>
      <c r="F384" s="156" t="s">
        <v>673</v>
      </c>
      <c r="I384" s="157"/>
      <c r="L384" s="31"/>
      <c r="M384" s="158"/>
      <c r="T384" s="55"/>
      <c r="AT384" s="16" t="s">
        <v>225</v>
      </c>
      <c r="AU384" s="16" t="s">
        <v>87</v>
      </c>
    </row>
    <row r="385" spans="2:65" s="1" customFormat="1" ht="40.2" customHeight="1">
      <c r="B385" s="31"/>
      <c r="C385" s="135" t="s">
        <v>678</v>
      </c>
      <c r="D385" s="135" t="s">
        <v>154</v>
      </c>
      <c r="E385" s="136" t="s">
        <v>679</v>
      </c>
      <c r="F385" s="137" t="s">
        <v>680</v>
      </c>
      <c r="G385" s="138" t="s">
        <v>165</v>
      </c>
      <c r="H385" s="139">
        <v>1</v>
      </c>
      <c r="I385" s="140"/>
      <c r="J385" s="141">
        <f>ROUND(I385*H385,2)</f>
        <v>0</v>
      </c>
      <c r="K385" s="137" t="s">
        <v>1</v>
      </c>
      <c r="L385" s="31"/>
      <c r="M385" s="142" t="s">
        <v>1</v>
      </c>
      <c r="N385" s="143" t="s">
        <v>43</v>
      </c>
      <c r="P385" s="144">
        <f>O385*H385</f>
        <v>0</v>
      </c>
      <c r="Q385" s="144">
        <v>0.18</v>
      </c>
      <c r="R385" s="144">
        <f>Q385*H385</f>
        <v>0.18</v>
      </c>
      <c r="S385" s="144">
        <v>0</v>
      </c>
      <c r="T385" s="145">
        <f>S385*H385</f>
        <v>0</v>
      </c>
      <c r="AR385" s="146" t="s">
        <v>159</v>
      </c>
      <c r="AT385" s="146" t="s">
        <v>154</v>
      </c>
      <c r="AU385" s="146" t="s">
        <v>87</v>
      </c>
      <c r="AY385" s="16" t="s">
        <v>151</v>
      </c>
      <c r="BE385" s="147">
        <f>IF(N385="základní",J385,0)</f>
        <v>0</v>
      </c>
      <c r="BF385" s="147">
        <f>IF(N385="snížená",J385,0)</f>
        <v>0</v>
      </c>
      <c r="BG385" s="147">
        <f>IF(N385="zákl. přenesená",J385,0)</f>
        <v>0</v>
      </c>
      <c r="BH385" s="147">
        <f>IF(N385="sníž. přenesená",J385,0)</f>
        <v>0</v>
      </c>
      <c r="BI385" s="147">
        <f>IF(N385="nulová",J385,0)</f>
        <v>0</v>
      </c>
      <c r="BJ385" s="16" t="s">
        <v>85</v>
      </c>
      <c r="BK385" s="147">
        <f>ROUND(I385*H385,2)</f>
        <v>0</v>
      </c>
      <c r="BL385" s="16" t="s">
        <v>159</v>
      </c>
      <c r="BM385" s="146" t="s">
        <v>681</v>
      </c>
    </row>
    <row r="386" spans="2:47" s="1" customFormat="1" ht="76.8">
      <c r="B386" s="31"/>
      <c r="D386" s="149" t="s">
        <v>225</v>
      </c>
      <c r="F386" s="156" t="s">
        <v>673</v>
      </c>
      <c r="I386" s="157"/>
      <c r="L386" s="31"/>
      <c r="M386" s="158"/>
      <c r="T386" s="55"/>
      <c r="AT386" s="16" t="s">
        <v>225</v>
      </c>
      <c r="AU386" s="16" t="s">
        <v>87</v>
      </c>
    </row>
    <row r="387" spans="2:65" s="1" customFormat="1" ht="22.2" customHeight="1">
      <c r="B387" s="31"/>
      <c r="C387" s="135" t="s">
        <v>682</v>
      </c>
      <c r="D387" s="135" t="s">
        <v>154</v>
      </c>
      <c r="E387" s="136" t="s">
        <v>683</v>
      </c>
      <c r="F387" s="137" t="s">
        <v>684</v>
      </c>
      <c r="G387" s="138" t="s">
        <v>165</v>
      </c>
      <c r="H387" s="139">
        <v>1</v>
      </c>
      <c r="I387" s="140"/>
      <c r="J387" s="141">
        <f>ROUND(I387*H387,2)</f>
        <v>0</v>
      </c>
      <c r="K387" s="137" t="s">
        <v>1</v>
      </c>
      <c r="L387" s="31"/>
      <c r="M387" s="142" t="s">
        <v>1</v>
      </c>
      <c r="N387" s="143" t="s">
        <v>43</v>
      </c>
      <c r="P387" s="144">
        <f>O387*H387</f>
        <v>0</v>
      </c>
      <c r="Q387" s="144">
        <v>0</v>
      </c>
      <c r="R387" s="144">
        <f>Q387*H387</f>
        <v>0</v>
      </c>
      <c r="S387" s="144">
        <v>0</v>
      </c>
      <c r="T387" s="145">
        <f>S387*H387</f>
        <v>0</v>
      </c>
      <c r="AR387" s="146" t="s">
        <v>159</v>
      </c>
      <c r="AT387" s="146" t="s">
        <v>154</v>
      </c>
      <c r="AU387" s="146" t="s">
        <v>87</v>
      </c>
      <c r="AY387" s="16" t="s">
        <v>151</v>
      </c>
      <c r="BE387" s="147">
        <f>IF(N387="základní",J387,0)</f>
        <v>0</v>
      </c>
      <c r="BF387" s="147">
        <f>IF(N387="snížená",J387,0)</f>
        <v>0</v>
      </c>
      <c r="BG387" s="147">
        <f>IF(N387="zákl. přenesená",J387,0)</f>
        <v>0</v>
      </c>
      <c r="BH387" s="147">
        <f>IF(N387="sníž. přenesená",J387,0)</f>
        <v>0</v>
      </c>
      <c r="BI387" s="147">
        <f>IF(N387="nulová",J387,0)</f>
        <v>0</v>
      </c>
      <c r="BJ387" s="16" t="s">
        <v>85</v>
      </c>
      <c r="BK387" s="147">
        <f>ROUND(I387*H387,2)</f>
        <v>0</v>
      </c>
      <c r="BL387" s="16" t="s">
        <v>159</v>
      </c>
      <c r="BM387" s="146" t="s">
        <v>685</v>
      </c>
    </row>
    <row r="388" spans="2:47" s="1" customFormat="1" ht="76.8">
      <c r="B388" s="31"/>
      <c r="D388" s="149" t="s">
        <v>225</v>
      </c>
      <c r="F388" s="156" t="s">
        <v>673</v>
      </c>
      <c r="I388" s="157"/>
      <c r="L388" s="31"/>
      <c r="M388" s="158"/>
      <c r="T388" s="55"/>
      <c r="AT388" s="16" t="s">
        <v>225</v>
      </c>
      <c r="AU388" s="16" t="s">
        <v>87</v>
      </c>
    </row>
    <row r="389" spans="2:63" s="11" customFormat="1" ht="22.8" customHeight="1">
      <c r="B389" s="123"/>
      <c r="D389" s="124" t="s">
        <v>77</v>
      </c>
      <c r="E389" s="133" t="s">
        <v>686</v>
      </c>
      <c r="F389" s="133" t="s">
        <v>687</v>
      </c>
      <c r="I389" s="126"/>
      <c r="J389" s="134">
        <f>BK389</f>
        <v>0</v>
      </c>
      <c r="L389" s="123"/>
      <c r="M389" s="128"/>
      <c r="P389" s="129">
        <f>SUM(P390:P403)</f>
        <v>0</v>
      </c>
      <c r="R389" s="129">
        <f>SUM(R390:R403)</f>
        <v>0</v>
      </c>
      <c r="T389" s="130">
        <f>SUM(T390:T403)</f>
        <v>0</v>
      </c>
      <c r="AR389" s="124" t="s">
        <v>85</v>
      </c>
      <c r="AT389" s="131" t="s">
        <v>77</v>
      </c>
      <c r="AU389" s="131" t="s">
        <v>85</v>
      </c>
      <c r="AY389" s="124" t="s">
        <v>151</v>
      </c>
      <c r="BK389" s="132">
        <f>SUM(BK390:BK403)</f>
        <v>0</v>
      </c>
    </row>
    <row r="390" spans="2:65" s="1" customFormat="1" ht="30" customHeight="1">
      <c r="B390" s="31"/>
      <c r="C390" s="135" t="s">
        <v>688</v>
      </c>
      <c r="D390" s="135" t="s">
        <v>154</v>
      </c>
      <c r="E390" s="136" t="s">
        <v>689</v>
      </c>
      <c r="F390" s="137" t="s">
        <v>690</v>
      </c>
      <c r="G390" s="138" t="s">
        <v>204</v>
      </c>
      <c r="H390" s="139">
        <v>17.783</v>
      </c>
      <c r="I390" s="140"/>
      <c r="J390" s="141">
        <f>ROUND(I390*H390,2)</f>
        <v>0</v>
      </c>
      <c r="K390" s="137" t="s">
        <v>158</v>
      </c>
      <c r="L390" s="31"/>
      <c r="M390" s="142" t="s">
        <v>1</v>
      </c>
      <c r="N390" s="143" t="s">
        <v>43</v>
      </c>
      <c r="P390" s="144">
        <f>O390*H390</f>
        <v>0</v>
      </c>
      <c r="Q390" s="144">
        <v>0</v>
      </c>
      <c r="R390" s="144">
        <f>Q390*H390</f>
        <v>0</v>
      </c>
      <c r="S390" s="144">
        <v>0</v>
      </c>
      <c r="T390" s="145">
        <f>S390*H390</f>
        <v>0</v>
      </c>
      <c r="AR390" s="146" t="s">
        <v>159</v>
      </c>
      <c r="AT390" s="146" t="s">
        <v>154</v>
      </c>
      <c r="AU390" s="146" t="s">
        <v>87</v>
      </c>
      <c r="AY390" s="16" t="s">
        <v>151</v>
      </c>
      <c r="BE390" s="147">
        <f>IF(N390="základní",J390,0)</f>
        <v>0</v>
      </c>
      <c r="BF390" s="147">
        <f>IF(N390="snížená",J390,0)</f>
        <v>0</v>
      </c>
      <c r="BG390" s="147">
        <f>IF(N390="zákl. přenesená",J390,0)</f>
        <v>0</v>
      </c>
      <c r="BH390" s="147">
        <f>IF(N390="sníž. přenesená",J390,0)</f>
        <v>0</v>
      </c>
      <c r="BI390" s="147">
        <f>IF(N390="nulová",J390,0)</f>
        <v>0</v>
      </c>
      <c r="BJ390" s="16" t="s">
        <v>85</v>
      </c>
      <c r="BK390" s="147">
        <f>ROUND(I390*H390,2)</f>
        <v>0</v>
      </c>
      <c r="BL390" s="16" t="s">
        <v>159</v>
      </c>
      <c r="BM390" s="146" t="s">
        <v>691</v>
      </c>
    </row>
    <row r="391" spans="2:51" s="12" customFormat="1" ht="10.2">
      <c r="B391" s="148"/>
      <c r="D391" s="149" t="s">
        <v>161</v>
      </c>
      <c r="E391" s="150" t="s">
        <v>1</v>
      </c>
      <c r="F391" s="151" t="s">
        <v>692</v>
      </c>
      <c r="H391" s="152">
        <v>0.237</v>
      </c>
      <c r="I391" s="153"/>
      <c r="L391" s="148"/>
      <c r="M391" s="154"/>
      <c r="T391" s="155"/>
      <c r="AT391" s="150" t="s">
        <v>161</v>
      </c>
      <c r="AU391" s="150" t="s">
        <v>87</v>
      </c>
      <c r="AV391" s="12" t="s">
        <v>87</v>
      </c>
      <c r="AW391" s="12" t="s">
        <v>34</v>
      </c>
      <c r="AX391" s="12" t="s">
        <v>78</v>
      </c>
      <c r="AY391" s="150" t="s">
        <v>151</v>
      </c>
    </row>
    <row r="392" spans="2:51" s="12" customFormat="1" ht="10.2">
      <c r="B392" s="148"/>
      <c r="D392" s="149" t="s">
        <v>161</v>
      </c>
      <c r="E392" s="150" t="s">
        <v>1</v>
      </c>
      <c r="F392" s="151" t="s">
        <v>693</v>
      </c>
      <c r="H392" s="152">
        <v>17.546</v>
      </c>
      <c r="I392" s="153"/>
      <c r="L392" s="148"/>
      <c r="M392" s="154"/>
      <c r="T392" s="155"/>
      <c r="AT392" s="150" t="s">
        <v>161</v>
      </c>
      <c r="AU392" s="150" t="s">
        <v>87</v>
      </c>
      <c r="AV392" s="12" t="s">
        <v>87</v>
      </c>
      <c r="AW392" s="12" t="s">
        <v>34</v>
      </c>
      <c r="AX392" s="12" t="s">
        <v>78</v>
      </c>
      <c r="AY392" s="150" t="s">
        <v>151</v>
      </c>
    </row>
    <row r="393" spans="2:51" s="13" customFormat="1" ht="10.2">
      <c r="B393" s="164"/>
      <c r="D393" s="149" t="s">
        <v>161</v>
      </c>
      <c r="E393" s="165" t="s">
        <v>1</v>
      </c>
      <c r="F393" s="166" t="s">
        <v>316</v>
      </c>
      <c r="H393" s="167">
        <v>17.782999999999998</v>
      </c>
      <c r="I393" s="168"/>
      <c r="L393" s="164"/>
      <c r="M393" s="169"/>
      <c r="T393" s="170"/>
      <c r="AT393" s="165" t="s">
        <v>161</v>
      </c>
      <c r="AU393" s="165" t="s">
        <v>87</v>
      </c>
      <c r="AV393" s="13" t="s">
        <v>159</v>
      </c>
      <c r="AW393" s="13" t="s">
        <v>34</v>
      </c>
      <c r="AX393" s="13" t="s">
        <v>85</v>
      </c>
      <c r="AY393" s="165" t="s">
        <v>151</v>
      </c>
    </row>
    <row r="394" spans="2:65" s="1" customFormat="1" ht="22.2" customHeight="1">
      <c r="B394" s="31"/>
      <c r="C394" s="135" t="s">
        <v>694</v>
      </c>
      <c r="D394" s="135" t="s">
        <v>154</v>
      </c>
      <c r="E394" s="136" t="s">
        <v>695</v>
      </c>
      <c r="F394" s="137" t="s">
        <v>696</v>
      </c>
      <c r="G394" s="138" t="s">
        <v>204</v>
      </c>
      <c r="H394" s="139">
        <v>17.783</v>
      </c>
      <c r="I394" s="140"/>
      <c r="J394" s="141">
        <f>ROUND(I394*H394,2)</f>
        <v>0</v>
      </c>
      <c r="K394" s="137" t="s">
        <v>158</v>
      </c>
      <c r="L394" s="31"/>
      <c r="M394" s="142" t="s">
        <v>1</v>
      </c>
      <c r="N394" s="143" t="s">
        <v>43</v>
      </c>
      <c r="P394" s="144">
        <f>O394*H394</f>
        <v>0</v>
      </c>
      <c r="Q394" s="144">
        <v>0</v>
      </c>
      <c r="R394" s="144">
        <f>Q394*H394</f>
        <v>0</v>
      </c>
      <c r="S394" s="144">
        <v>0</v>
      </c>
      <c r="T394" s="145">
        <f>S394*H394</f>
        <v>0</v>
      </c>
      <c r="AR394" s="146" t="s">
        <v>159</v>
      </c>
      <c r="AT394" s="146" t="s">
        <v>154</v>
      </c>
      <c r="AU394" s="146" t="s">
        <v>87</v>
      </c>
      <c r="AY394" s="16" t="s">
        <v>151</v>
      </c>
      <c r="BE394" s="147">
        <f>IF(N394="základní",J394,0)</f>
        <v>0</v>
      </c>
      <c r="BF394" s="147">
        <f>IF(N394="snížená",J394,0)</f>
        <v>0</v>
      </c>
      <c r="BG394" s="147">
        <f>IF(N394="zákl. přenesená",J394,0)</f>
        <v>0</v>
      </c>
      <c r="BH394" s="147">
        <f>IF(N394="sníž. přenesená",J394,0)</f>
        <v>0</v>
      </c>
      <c r="BI394" s="147">
        <f>IF(N394="nulová",J394,0)</f>
        <v>0</v>
      </c>
      <c r="BJ394" s="16" t="s">
        <v>85</v>
      </c>
      <c r="BK394" s="147">
        <f>ROUND(I394*H394,2)</f>
        <v>0</v>
      </c>
      <c r="BL394" s="16" t="s">
        <v>159</v>
      </c>
      <c r="BM394" s="146" t="s">
        <v>697</v>
      </c>
    </row>
    <row r="395" spans="2:51" s="12" customFormat="1" ht="10.2">
      <c r="B395" s="148"/>
      <c r="D395" s="149" t="s">
        <v>161</v>
      </c>
      <c r="E395" s="150" t="s">
        <v>1</v>
      </c>
      <c r="F395" s="151" t="s">
        <v>698</v>
      </c>
      <c r="H395" s="152">
        <v>17.783</v>
      </c>
      <c r="I395" s="153"/>
      <c r="L395" s="148"/>
      <c r="M395" s="154"/>
      <c r="T395" s="155"/>
      <c r="AT395" s="150" t="s">
        <v>161</v>
      </c>
      <c r="AU395" s="150" t="s">
        <v>87</v>
      </c>
      <c r="AV395" s="12" t="s">
        <v>87</v>
      </c>
      <c r="AW395" s="12" t="s">
        <v>34</v>
      </c>
      <c r="AX395" s="12" t="s">
        <v>85</v>
      </c>
      <c r="AY395" s="150" t="s">
        <v>151</v>
      </c>
    </row>
    <row r="396" spans="2:65" s="1" customFormat="1" ht="19.8" customHeight="1">
      <c r="B396" s="31"/>
      <c r="C396" s="135" t="s">
        <v>699</v>
      </c>
      <c r="D396" s="135" t="s">
        <v>154</v>
      </c>
      <c r="E396" s="136" t="s">
        <v>700</v>
      </c>
      <c r="F396" s="137" t="s">
        <v>209</v>
      </c>
      <c r="G396" s="138" t="s">
        <v>204</v>
      </c>
      <c r="H396" s="139">
        <v>17.783</v>
      </c>
      <c r="I396" s="140"/>
      <c r="J396" s="141">
        <f>ROUND(I396*H396,2)</f>
        <v>0</v>
      </c>
      <c r="K396" s="137" t="s">
        <v>1</v>
      </c>
      <c r="L396" s="31"/>
      <c r="M396" s="142" t="s">
        <v>1</v>
      </c>
      <c r="N396" s="143" t="s">
        <v>43</v>
      </c>
      <c r="P396" s="144">
        <f>O396*H396</f>
        <v>0</v>
      </c>
      <c r="Q396" s="144">
        <v>0</v>
      </c>
      <c r="R396" s="144">
        <f>Q396*H396</f>
        <v>0</v>
      </c>
      <c r="S396" s="144">
        <v>0</v>
      </c>
      <c r="T396" s="145">
        <f>S396*H396</f>
        <v>0</v>
      </c>
      <c r="AR396" s="146" t="s">
        <v>159</v>
      </c>
      <c r="AT396" s="146" t="s">
        <v>154</v>
      </c>
      <c r="AU396" s="146" t="s">
        <v>87</v>
      </c>
      <c r="AY396" s="16" t="s">
        <v>151</v>
      </c>
      <c r="BE396" s="147">
        <f>IF(N396="základní",J396,0)</f>
        <v>0</v>
      </c>
      <c r="BF396" s="147">
        <f>IF(N396="snížená",J396,0)</f>
        <v>0</v>
      </c>
      <c r="BG396" s="147">
        <f>IF(N396="zákl. přenesená",J396,0)</f>
        <v>0</v>
      </c>
      <c r="BH396" s="147">
        <f>IF(N396="sníž. přenesená",J396,0)</f>
        <v>0</v>
      </c>
      <c r="BI396" s="147">
        <f>IF(N396="nulová",J396,0)</f>
        <v>0</v>
      </c>
      <c r="BJ396" s="16" t="s">
        <v>85</v>
      </c>
      <c r="BK396" s="147">
        <f>ROUND(I396*H396,2)</f>
        <v>0</v>
      </c>
      <c r="BL396" s="16" t="s">
        <v>159</v>
      </c>
      <c r="BM396" s="146" t="s">
        <v>701</v>
      </c>
    </row>
    <row r="397" spans="2:51" s="12" customFormat="1" ht="10.2">
      <c r="B397" s="148"/>
      <c r="D397" s="149" t="s">
        <v>161</v>
      </c>
      <c r="E397" s="150" t="s">
        <v>1</v>
      </c>
      <c r="F397" s="151" t="s">
        <v>698</v>
      </c>
      <c r="H397" s="152">
        <v>17.783</v>
      </c>
      <c r="I397" s="153"/>
      <c r="L397" s="148"/>
      <c r="M397" s="154"/>
      <c r="T397" s="155"/>
      <c r="AT397" s="150" t="s">
        <v>161</v>
      </c>
      <c r="AU397" s="150" t="s">
        <v>87</v>
      </c>
      <c r="AV397" s="12" t="s">
        <v>87</v>
      </c>
      <c r="AW397" s="12" t="s">
        <v>34</v>
      </c>
      <c r="AX397" s="12" t="s">
        <v>85</v>
      </c>
      <c r="AY397" s="150" t="s">
        <v>151</v>
      </c>
    </row>
    <row r="398" spans="2:65" s="1" customFormat="1" ht="22.2" customHeight="1">
      <c r="B398" s="31"/>
      <c r="C398" s="135" t="s">
        <v>702</v>
      </c>
      <c r="D398" s="135" t="s">
        <v>154</v>
      </c>
      <c r="E398" s="136" t="s">
        <v>703</v>
      </c>
      <c r="F398" s="137" t="s">
        <v>704</v>
      </c>
      <c r="G398" s="138" t="s">
        <v>204</v>
      </c>
      <c r="H398" s="139">
        <v>337.877</v>
      </c>
      <c r="I398" s="140"/>
      <c r="J398" s="141">
        <f>ROUND(I398*H398,2)</f>
        <v>0</v>
      </c>
      <c r="K398" s="137" t="s">
        <v>158</v>
      </c>
      <c r="L398" s="31"/>
      <c r="M398" s="142" t="s">
        <v>1</v>
      </c>
      <c r="N398" s="143" t="s">
        <v>43</v>
      </c>
      <c r="P398" s="144">
        <f>O398*H398</f>
        <v>0</v>
      </c>
      <c r="Q398" s="144">
        <v>0</v>
      </c>
      <c r="R398" s="144">
        <f>Q398*H398</f>
        <v>0</v>
      </c>
      <c r="S398" s="144">
        <v>0</v>
      </c>
      <c r="T398" s="145">
        <f>S398*H398</f>
        <v>0</v>
      </c>
      <c r="AR398" s="146" t="s">
        <v>159</v>
      </c>
      <c r="AT398" s="146" t="s">
        <v>154</v>
      </c>
      <c r="AU398" s="146" t="s">
        <v>87</v>
      </c>
      <c r="AY398" s="16" t="s">
        <v>151</v>
      </c>
      <c r="BE398" s="147">
        <f>IF(N398="základní",J398,0)</f>
        <v>0</v>
      </c>
      <c r="BF398" s="147">
        <f>IF(N398="snížená",J398,0)</f>
        <v>0</v>
      </c>
      <c r="BG398" s="147">
        <f>IF(N398="zákl. přenesená",J398,0)</f>
        <v>0</v>
      </c>
      <c r="BH398" s="147">
        <f>IF(N398="sníž. přenesená",J398,0)</f>
        <v>0</v>
      </c>
      <c r="BI398" s="147">
        <f>IF(N398="nulová",J398,0)</f>
        <v>0</v>
      </c>
      <c r="BJ398" s="16" t="s">
        <v>85</v>
      </c>
      <c r="BK398" s="147">
        <f>ROUND(I398*H398,2)</f>
        <v>0</v>
      </c>
      <c r="BL398" s="16" t="s">
        <v>159</v>
      </c>
      <c r="BM398" s="146" t="s">
        <v>705</v>
      </c>
    </row>
    <row r="399" spans="2:51" s="12" customFormat="1" ht="10.2">
      <c r="B399" s="148"/>
      <c r="D399" s="149" t="s">
        <v>161</v>
      </c>
      <c r="E399" s="150" t="s">
        <v>1</v>
      </c>
      <c r="F399" s="151" t="s">
        <v>706</v>
      </c>
      <c r="H399" s="152">
        <v>337.877</v>
      </c>
      <c r="I399" s="153"/>
      <c r="L399" s="148"/>
      <c r="M399" s="154"/>
      <c r="T399" s="155"/>
      <c r="AT399" s="150" t="s">
        <v>161</v>
      </c>
      <c r="AU399" s="150" t="s">
        <v>87</v>
      </c>
      <c r="AV399" s="12" t="s">
        <v>87</v>
      </c>
      <c r="AW399" s="12" t="s">
        <v>34</v>
      </c>
      <c r="AX399" s="12" t="s">
        <v>85</v>
      </c>
      <c r="AY399" s="150" t="s">
        <v>151</v>
      </c>
    </row>
    <row r="400" spans="2:65" s="1" customFormat="1" ht="30" customHeight="1">
      <c r="B400" s="31"/>
      <c r="C400" s="135" t="s">
        <v>707</v>
      </c>
      <c r="D400" s="135" t="s">
        <v>154</v>
      </c>
      <c r="E400" s="136" t="s">
        <v>708</v>
      </c>
      <c r="F400" s="137" t="s">
        <v>709</v>
      </c>
      <c r="G400" s="138" t="s">
        <v>204</v>
      </c>
      <c r="H400" s="139">
        <v>2.917</v>
      </c>
      <c r="I400" s="140"/>
      <c r="J400" s="141">
        <f>ROUND(I400*H400,2)</f>
        <v>0</v>
      </c>
      <c r="K400" s="137" t="s">
        <v>158</v>
      </c>
      <c r="L400" s="31"/>
      <c r="M400" s="142" t="s">
        <v>1</v>
      </c>
      <c r="N400" s="143" t="s">
        <v>43</v>
      </c>
      <c r="P400" s="144">
        <f>O400*H400</f>
        <v>0</v>
      </c>
      <c r="Q400" s="144">
        <v>0</v>
      </c>
      <c r="R400" s="144">
        <f>Q400*H400</f>
        <v>0</v>
      </c>
      <c r="S400" s="144">
        <v>0</v>
      </c>
      <c r="T400" s="145">
        <f>S400*H400</f>
        <v>0</v>
      </c>
      <c r="AR400" s="146" t="s">
        <v>159</v>
      </c>
      <c r="AT400" s="146" t="s">
        <v>154</v>
      </c>
      <c r="AU400" s="146" t="s">
        <v>87</v>
      </c>
      <c r="AY400" s="16" t="s">
        <v>151</v>
      </c>
      <c r="BE400" s="147">
        <f>IF(N400="základní",J400,0)</f>
        <v>0</v>
      </c>
      <c r="BF400" s="147">
        <f>IF(N400="snížená",J400,0)</f>
        <v>0</v>
      </c>
      <c r="BG400" s="147">
        <f>IF(N400="zákl. přenesená",J400,0)</f>
        <v>0</v>
      </c>
      <c r="BH400" s="147">
        <f>IF(N400="sníž. přenesená",J400,0)</f>
        <v>0</v>
      </c>
      <c r="BI400" s="147">
        <f>IF(N400="nulová",J400,0)</f>
        <v>0</v>
      </c>
      <c r="BJ400" s="16" t="s">
        <v>85</v>
      </c>
      <c r="BK400" s="147">
        <f>ROUND(I400*H400,2)</f>
        <v>0</v>
      </c>
      <c r="BL400" s="16" t="s">
        <v>159</v>
      </c>
      <c r="BM400" s="146" t="s">
        <v>710</v>
      </c>
    </row>
    <row r="401" spans="2:51" s="12" customFormat="1" ht="10.2">
      <c r="B401" s="148"/>
      <c r="D401" s="149" t="s">
        <v>161</v>
      </c>
      <c r="E401" s="150" t="s">
        <v>1</v>
      </c>
      <c r="F401" s="151" t="s">
        <v>711</v>
      </c>
      <c r="H401" s="152">
        <v>2.917</v>
      </c>
      <c r="I401" s="153"/>
      <c r="L401" s="148"/>
      <c r="M401" s="154"/>
      <c r="T401" s="155"/>
      <c r="AT401" s="150" t="s">
        <v>161</v>
      </c>
      <c r="AU401" s="150" t="s">
        <v>87</v>
      </c>
      <c r="AV401" s="12" t="s">
        <v>87</v>
      </c>
      <c r="AW401" s="12" t="s">
        <v>34</v>
      </c>
      <c r="AX401" s="12" t="s">
        <v>85</v>
      </c>
      <c r="AY401" s="150" t="s">
        <v>151</v>
      </c>
    </row>
    <row r="402" spans="2:65" s="1" customFormat="1" ht="40.2" customHeight="1">
      <c r="B402" s="31"/>
      <c r="C402" s="135" t="s">
        <v>712</v>
      </c>
      <c r="D402" s="135" t="s">
        <v>154</v>
      </c>
      <c r="E402" s="136" t="s">
        <v>713</v>
      </c>
      <c r="F402" s="137" t="s">
        <v>714</v>
      </c>
      <c r="G402" s="138" t="s">
        <v>204</v>
      </c>
      <c r="H402" s="139">
        <v>14.866</v>
      </c>
      <c r="I402" s="140"/>
      <c r="J402" s="141">
        <f>ROUND(I402*H402,2)</f>
        <v>0</v>
      </c>
      <c r="K402" s="137" t="s">
        <v>158</v>
      </c>
      <c r="L402" s="31"/>
      <c r="M402" s="142" t="s">
        <v>1</v>
      </c>
      <c r="N402" s="143" t="s">
        <v>43</v>
      </c>
      <c r="P402" s="144">
        <f>O402*H402</f>
        <v>0</v>
      </c>
      <c r="Q402" s="144">
        <v>0</v>
      </c>
      <c r="R402" s="144">
        <f>Q402*H402</f>
        <v>0</v>
      </c>
      <c r="S402" s="144">
        <v>0</v>
      </c>
      <c r="T402" s="145">
        <f>S402*H402</f>
        <v>0</v>
      </c>
      <c r="AR402" s="146" t="s">
        <v>159</v>
      </c>
      <c r="AT402" s="146" t="s">
        <v>154</v>
      </c>
      <c r="AU402" s="146" t="s">
        <v>87</v>
      </c>
      <c r="AY402" s="16" t="s">
        <v>151</v>
      </c>
      <c r="BE402" s="147">
        <f>IF(N402="základní",J402,0)</f>
        <v>0</v>
      </c>
      <c r="BF402" s="147">
        <f>IF(N402="snížená",J402,0)</f>
        <v>0</v>
      </c>
      <c r="BG402" s="147">
        <f>IF(N402="zákl. přenesená",J402,0)</f>
        <v>0</v>
      </c>
      <c r="BH402" s="147">
        <f>IF(N402="sníž. přenesená",J402,0)</f>
        <v>0</v>
      </c>
      <c r="BI402" s="147">
        <f>IF(N402="nulová",J402,0)</f>
        <v>0</v>
      </c>
      <c r="BJ402" s="16" t="s">
        <v>85</v>
      </c>
      <c r="BK402" s="147">
        <f>ROUND(I402*H402,2)</f>
        <v>0</v>
      </c>
      <c r="BL402" s="16" t="s">
        <v>159</v>
      </c>
      <c r="BM402" s="146" t="s">
        <v>715</v>
      </c>
    </row>
    <row r="403" spans="2:51" s="12" customFormat="1" ht="10.2">
      <c r="B403" s="148"/>
      <c r="D403" s="149" t="s">
        <v>161</v>
      </c>
      <c r="E403" s="150" t="s">
        <v>1</v>
      </c>
      <c r="F403" s="151" t="s">
        <v>716</v>
      </c>
      <c r="H403" s="152">
        <v>14.866</v>
      </c>
      <c r="I403" s="153"/>
      <c r="L403" s="148"/>
      <c r="M403" s="154"/>
      <c r="T403" s="155"/>
      <c r="AT403" s="150" t="s">
        <v>161</v>
      </c>
      <c r="AU403" s="150" t="s">
        <v>87</v>
      </c>
      <c r="AV403" s="12" t="s">
        <v>87</v>
      </c>
      <c r="AW403" s="12" t="s">
        <v>34</v>
      </c>
      <c r="AX403" s="12" t="s">
        <v>85</v>
      </c>
      <c r="AY403" s="150" t="s">
        <v>151</v>
      </c>
    </row>
    <row r="404" spans="2:63" s="11" customFormat="1" ht="22.8" customHeight="1">
      <c r="B404" s="123"/>
      <c r="D404" s="124" t="s">
        <v>77</v>
      </c>
      <c r="E404" s="133" t="s">
        <v>199</v>
      </c>
      <c r="F404" s="133" t="s">
        <v>200</v>
      </c>
      <c r="I404" s="126"/>
      <c r="J404" s="134">
        <f>BK404</f>
        <v>0</v>
      </c>
      <c r="L404" s="123"/>
      <c r="M404" s="128"/>
      <c r="P404" s="129">
        <f>SUM(P405:P407)</f>
        <v>0</v>
      </c>
      <c r="R404" s="129">
        <f>SUM(R405:R407)</f>
        <v>0</v>
      </c>
      <c r="T404" s="130">
        <f>SUM(T405:T407)</f>
        <v>0</v>
      </c>
      <c r="AR404" s="124" t="s">
        <v>85</v>
      </c>
      <c r="AT404" s="131" t="s">
        <v>77</v>
      </c>
      <c r="AU404" s="131" t="s">
        <v>85</v>
      </c>
      <c r="AY404" s="124" t="s">
        <v>151</v>
      </c>
      <c r="BK404" s="132">
        <f>SUM(BK405:BK407)</f>
        <v>0</v>
      </c>
    </row>
    <row r="405" spans="2:65" s="1" customFormat="1" ht="22.2" customHeight="1">
      <c r="B405" s="31"/>
      <c r="C405" s="135" t="s">
        <v>717</v>
      </c>
      <c r="D405" s="135" t="s">
        <v>154</v>
      </c>
      <c r="E405" s="136" t="s">
        <v>202</v>
      </c>
      <c r="F405" s="137" t="s">
        <v>203</v>
      </c>
      <c r="G405" s="138" t="s">
        <v>204</v>
      </c>
      <c r="H405" s="139">
        <v>28.641</v>
      </c>
      <c r="I405" s="140"/>
      <c r="J405" s="141">
        <f>ROUND(I405*H405,2)</f>
        <v>0</v>
      </c>
      <c r="K405" s="137" t="s">
        <v>718</v>
      </c>
      <c r="L405" s="31"/>
      <c r="M405" s="142" t="s">
        <v>1</v>
      </c>
      <c r="N405" s="143" t="s">
        <v>43</v>
      </c>
      <c r="P405" s="144">
        <f>O405*H405</f>
        <v>0</v>
      </c>
      <c r="Q405" s="144">
        <v>0</v>
      </c>
      <c r="R405" s="144">
        <f>Q405*H405</f>
        <v>0</v>
      </c>
      <c r="S405" s="144">
        <v>0</v>
      </c>
      <c r="T405" s="145">
        <f>S405*H405</f>
        <v>0</v>
      </c>
      <c r="AR405" s="146" t="s">
        <v>159</v>
      </c>
      <c r="AT405" s="146" t="s">
        <v>154</v>
      </c>
      <c r="AU405" s="146" t="s">
        <v>87</v>
      </c>
      <c r="AY405" s="16" t="s">
        <v>151</v>
      </c>
      <c r="BE405" s="147">
        <f>IF(N405="základní",J405,0)</f>
        <v>0</v>
      </c>
      <c r="BF405" s="147">
        <f>IF(N405="snížená",J405,0)</f>
        <v>0</v>
      </c>
      <c r="BG405" s="147">
        <f>IF(N405="zákl. přenesená",J405,0)</f>
        <v>0</v>
      </c>
      <c r="BH405" s="147">
        <f>IF(N405="sníž. přenesená",J405,0)</f>
        <v>0</v>
      </c>
      <c r="BI405" s="147">
        <f>IF(N405="nulová",J405,0)</f>
        <v>0</v>
      </c>
      <c r="BJ405" s="16" t="s">
        <v>85</v>
      </c>
      <c r="BK405" s="147">
        <f>ROUND(I405*H405,2)</f>
        <v>0</v>
      </c>
      <c r="BL405" s="16" t="s">
        <v>159</v>
      </c>
      <c r="BM405" s="146" t="s">
        <v>719</v>
      </c>
    </row>
    <row r="406" spans="2:65" s="1" customFormat="1" ht="19.8" customHeight="1">
      <c r="B406" s="31"/>
      <c r="C406" s="135" t="s">
        <v>720</v>
      </c>
      <c r="D406" s="135" t="s">
        <v>154</v>
      </c>
      <c r="E406" s="136" t="s">
        <v>208</v>
      </c>
      <c r="F406" s="137" t="s">
        <v>209</v>
      </c>
      <c r="G406" s="138" t="s">
        <v>204</v>
      </c>
      <c r="H406" s="139">
        <v>28.641</v>
      </c>
      <c r="I406" s="140"/>
      <c r="J406" s="141">
        <f>ROUND(I406*H406,2)</f>
        <v>0</v>
      </c>
      <c r="K406" s="137" t="s">
        <v>1</v>
      </c>
      <c r="L406" s="31"/>
      <c r="M406" s="142" t="s">
        <v>1</v>
      </c>
      <c r="N406" s="143" t="s">
        <v>43</v>
      </c>
      <c r="P406" s="144">
        <f>O406*H406</f>
        <v>0</v>
      </c>
      <c r="Q406" s="144">
        <v>0</v>
      </c>
      <c r="R406" s="144">
        <f>Q406*H406</f>
        <v>0</v>
      </c>
      <c r="S406" s="144">
        <v>0</v>
      </c>
      <c r="T406" s="145">
        <f>S406*H406</f>
        <v>0</v>
      </c>
      <c r="AR406" s="146" t="s">
        <v>159</v>
      </c>
      <c r="AT406" s="146" t="s">
        <v>154</v>
      </c>
      <c r="AU406" s="146" t="s">
        <v>87</v>
      </c>
      <c r="AY406" s="16" t="s">
        <v>151</v>
      </c>
      <c r="BE406" s="147">
        <f>IF(N406="základní",J406,0)</f>
        <v>0</v>
      </c>
      <c r="BF406" s="147">
        <f>IF(N406="snížená",J406,0)</f>
        <v>0</v>
      </c>
      <c r="BG406" s="147">
        <f>IF(N406="zákl. přenesená",J406,0)</f>
        <v>0</v>
      </c>
      <c r="BH406" s="147">
        <f>IF(N406="sníž. přenesená",J406,0)</f>
        <v>0</v>
      </c>
      <c r="BI406" s="147">
        <f>IF(N406="nulová",J406,0)</f>
        <v>0</v>
      </c>
      <c r="BJ406" s="16" t="s">
        <v>85</v>
      </c>
      <c r="BK406" s="147">
        <f>ROUND(I406*H406,2)</f>
        <v>0</v>
      </c>
      <c r="BL406" s="16" t="s">
        <v>159</v>
      </c>
      <c r="BM406" s="146" t="s">
        <v>721</v>
      </c>
    </row>
    <row r="407" spans="2:65" s="1" customFormat="1" ht="14.4" customHeight="1">
      <c r="B407" s="31"/>
      <c r="C407" s="135" t="s">
        <v>722</v>
      </c>
      <c r="D407" s="135" t="s">
        <v>154</v>
      </c>
      <c r="E407" s="136" t="s">
        <v>212</v>
      </c>
      <c r="F407" s="137" t="s">
        <v>213</v>
      </c>
      <c r="G407" s="138" t="s">
        <v>214</v>
      </c>
      <c r="H407" s="139">
        <v>1</v>
      </c>
      <c r="I407" s="140"/>
      <c r="J407" s="141">
        <f>ROUND(I407*H407,2)</f>
        <v>0</v>
      </c>
      <c r="K407" s="137" t="s">
        <v>1</v>
      </c>
      <c r="L407" s="31"/>
      <c r="M407" s="159" t="s">
        <v>1</v>
      </c>
      <c r="N407" s="160" t="s">
        <v>43</v>
      </c>
      <c r="O407" s="161"/>
      <c r="P407" s="162">
        <f>O407*H407</f>
        <v>0</v>
      </c>
      <c r="Q407" s="162">
        <v>0</v>
      </c>
      <c r="R407" s="162">
        <f>Q407*H407</f>
        <v>0</v>
      </c>
      <c r="S407" s="162">
        <v>0</v>
      </c>
      <c r="T407" s="163">
        <f>S407*H407</f>
        <v>0</v>
      </c>
      <c r="AR407" s="146" t="s">
        <v>159</v>
      </c>
      <c r="AT407" s="146" t="s">
        <v>154</v>
      </c>
      <c r="AU407" s="146" t="s">
        <v>87</v>
      </c>
      <c r="AY407" s="16" t="s">
        <v>151</v>
      </c>
      <c r="BE407" s="147">
        <f>IF(N407="základní",J407,0)</f>
        <v>0</v>
      </c>
      <c r="BF407" s="147">
        <f>IF(N407="snížená",J407,0)</f>
        <v>0</v>
      </c>
      <c r="BG407" s="147">
        <f>IF(N407="zákl. přenesená",J407,0)</f>
        <v>0</v>
      </c>
      <c r="BH407" s="147">
        <f>IF(N407="sníž. přenesená",J407,0)</f>
        <v>0</v>
      </c>
      <c r="BI407" s="147">
        <f>IF(N407="nulová",J407,0)</f>
        <v>0</v>
      </c>
      <c r="BJ407" s="16" t="s">
        <v>85</v>
      </c>
      <c r="BK407" s="147">
        <f>ROUND(I407*H407,2)</f>
        <v>0</v>
      </c>
      <c r="BL407" s="16" t="s">
        <v>159</v>
      </c>
      <c r="BM407" s="146" t="s">
        <v>723</v>
      </c>
    </row>
    <row r="408" spans="2:12" s="1" customFormat="1" ht="6.9" customHeight="1">
      <c r="B408" s="43"/>
      <c r="C408" s="44"/>
      <c r="D408" s="44"/>
      <c r="E408" s="44"/>
      <c r="F408" s="44"/>
      <c r="G408" s="44"/>
      <c r="H408" s="44"/>
      <c r="I408" s="44"/>
      <c r="J408" s="44"/>
      <c r="K408" s="44"/>
      <c r="L408" s="31"/>
    </row>
  </sheetData>
  <sheetProtection algorithmName="SHA-512" hashValue="V78iSHm915DJe2kdsOSOoD2R3eQQO+n3U5EbafIAcOtfDJloIfXqdYkb//y0XY8uE25WYFSqLx6/1rD9VbWh9Q==" saltValue="SIA9P0fP+Czg0x+WWnP+M7mZv/y/ub6Ney5YsiyXTC6IgqUdzf8PpXI/nxOEVzgu46Jx1nbATrfGvY/GXYVbdQ==" spinCount="100000" sheet="1" objects="1" scenarios="1" formatColumns="0" formatRows="0" autoFilter="0"/>
  <autoFilter ref="C129:K407"/>
  <mergeCells count="12">
    <mergeCell ref="E122:H122"/>
    <mergeCell ref="L2:V2"/>
    <mergeCell ref="E85:H85"/>
    <mergeCell ref="E87:H87"/>
    <mergeCell ref="E89:H89"/>
    <mergeCell ref="E118:H118"/>
    <mergeCell ref="E120:H120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1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35"/>
  <sheetViews>
    <sheetView showGridLines="0" view="pageBreakPreview" zoomScale="80" zoomScaleSheetLayoutView="80" workbookViewId="0" topLeftCell="A1"/>
  </sheetViews>
  <sheetFormatPr defaultColWidth="9.140625" defaultRowHeight="12"/>
  <cols>
    <col min="1" max="1" width="8.8515625" style="0" customWidth="1"/>
    <col min="2" max="2" width="1.1484375" style="0" customWidth="1"/>
    <col min="3" max="3" width="4.421875" style="0" customWidth="1"/>
    <col min="4" max="4" width="4.57421875" style="0" customWidth="1"/>
    <col min="5" max="5" width="18.28125" style="0" customWidth="1"/>
    <col min="6" max="6" width="54.421875" style="0" customWidth="1"/>
    <col min="7" max="7" width="8.00390625" style="0" customWidth="1"/>
    <col min="8" max="8" width="15.00390625" style="0" customWidth="1"/>
    <col min="9" max="9" width="16.8515625" style="0" customWidth="1"/>
    <col min="10" max="11" width="23.8515625" style="0" customWidth="1"/>
    <col min="12" max="12" width="10.00390625" style="0" customWidth="1"/>
    <col min="13" max="13" width="11.57421875" style="0" hidden="1" customWidth="1"/>
    <col min="14" max="14" width="9.140625" style="0" hidden="1" customWidth="1"/>
    <col min="15" max="20" width="15.140625" style="0" hidden="1" customWidth="1"/>
    <col min="21" max="21" width="17.421875" style="0" hidden="1" customWidth="1"/>
    <col min="22" max="22" width="13.140625" style="0" customWidth="1"/>
    <col min="23" max="23" width="17.421875" style="0" customWidth="1"/>
    <col min="24" max="24" width="13.140625" style="0" customWidth="1"/>
    <col min="25" max="25" width="16.00390625" style="0" customWidth="1"/>
    <col min="26" max="26" width="11.7109375" style="0" customWidth="1"/>
    <col min="27" max="27" width="16.00390625" style="0" customWidth="1"/>
    <col min="28" max="28" width="17.421875" style="0" customWidth="1"/>
    <col min="29" max="29" width="11.7109375" style="0" customWidth="1"/>
    <col min="30" max="30" width="16.00390625" style="0" customWidth="1"/>
    <col min="31" max="31" width="17.421875" style="0" customWidth="1"/>
    <col min="44" max="65" width="9.140625" style="0" hidden="1" customWidth="1"/>
  </cols>
  <sheetData>
    <row r="2" spans="12:46" ht="36.9" customHeight="1"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AT2" s="16" t="s">
        <v>98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87</v>
      </c>
    </row>
    <row r="4" spans="2:46" ht="24.9" customHeight="1">
      <c r="B4" s="19"/>
      <c r="D4" s="20" t="s">
        <v>119</v>
      </c>
      <c r="L4" s="19"/>
      <c r="M4" s="92" t="s">
        <v>10</v>
      </c>
      <c r="AT4" s="16" t="s">
        <v>4</v>
      </c>
    </row>
    <row r="5" spans="2:12" ht="6.9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4.4" customHeight="1">
      <c r="B7" s="19"/>
      <c r="E7" s="231" t="str">
        <f>'Rekapitulace stavby'!K6</f>
        <v>Úprava heliportu HEMS Karlovarské krajské nemocnice</v>
      </c>
      <c r="F7" s="232"/>
      <c r="G7" s="232"/>
      <c r="H7" s="232"/>
      <c r="L7" s="19"/>
    </row>
    <row r="8" spans="2:12" ht="12" customHeight="1">
      <c r="B8" s="19"/>
      <c r="D8" s="26" t="s">
        <v>120</v>
      </c>
      <c r="L8" s="19"/>
    </row>
    <row r="9" spans="2:12" s="1" customFormat="1" ht="14.4" customHeight="1">
      <c r="B9" s="31"/>
      <c r="E9" s="231" t="s">
        <v>121</v>
      </c>
      <c r="F9" s="233"/>
      <c r="G9" s="233"/>
      <c r="H9" s="233"/>
      <c r="L9" s="31"/>
    </row>
    <row r="10" spans="2:12" s="1" customFormat="1" ht="12" customHeight="1">
      <c r="B10" s="31"/>
      <c r="D10" s="26" t="s">
        <v>122</v>
      </c>
      <c r="L10" s="31"/>
    </row>
    <row r="11" spans="2:12" s="1" customFormat="1" ht="15.6" customHeight="1">
      <c r="B11" s="31"/>
      <c r="E11" s="194" t="s">
        <v>724</v>
      </c>
      <c r="F11" s="233"/>
      <c r="G11" s="233"/>
      <c r="H11" s="233"/>
      <c r="L11" s="31"/>
    </row>
    <row r="12" spans="2:12" s="1" customFormat="1" ht="10.2">
      <c r="B12" s="31"/>
      <c r="L12" s="31"/>
    </row>
    <row r="13" spans="2:12" s="1" customFormat="1" ht="12" customHeight="1">
      <c r="B13" s="31"/>
      <c r="D13" s="26" t="s">
        <v>18</v>
      </c>
      <c r="F13" s="24" t="s">
        <v>1</v>
      </c>
      <c r="I13" s="26" t="s">
        <v>19</v>
      </c>
      <c r="J13" s="24" t="s">
        <v>1</v>
      </c>
      <c r="L13" s="31"/>
    </row>
    <row r="14" spans="2:12" s="1" customFormat="1" ht="12" customHeight="1">
      <c r="B14" s="31"/>
      <c r="D14" s="26" t="s">
        <v>20</v>
      </c>
      <c r="F14" s="24" t="s">
        <v>21</v>
      </c>
      <c r="I14" s="26" t="s">
        <v>22</v>
      </c>
      <c r="J14" s="51" t="str">
        <f>'Rekapitulace stavby'!AN8</f>
        <v>12. 1. 2024</v>
      </c>
      <c r="L14" s="31"/>
    </row>
    <row r="15" spans="2:12" s="1" customFormat="1" ht="10.8" customHeight="1">
      <c r="B15" s="31"/>
      <c r="L15" s="31"/>
    </row>
    <row r="16" spans="2:12" s="1" customFormat="1" ht="12" customHeight="1">
      <c r="B16" s="31"/>
      <c r="D16" s="26" t="s">
        <v>24</v>
      </c>
      <c r="I16" s="26" t="s">
        <v>25</v>
      </c>
      <c r="J16" s="24" t="s">
        <v>1</v>
      </c>
      <c r="L16" s="31"/>
    </row>
    <row r="17" spans="2:12" s="1" customFormat="1" ht="18" customHeight="1">
      <c r="B17" s="31"/>
      <c r="E17" s="24" t="s">
        <v>26</v>
      </c>
      <c r="I17" s="26" t="s">
        <v>27</v>
      </c>
      <c r="J17" s="24" t="s">
        <v>1</v>
      </c>
      <c r="L17" s="31"/>
    </row>
    <row r="18" spans="2:12" s="1" customFormat="1" ht="6.9" customHeight="1">
      <c r="B18" s="31"/>
      <c r="L18" s="31"/>
    </row>
    <row r="19" spans="2:12" s="1" customFormat="1" ht="12" customHeight="1">
      <c r="B19" s="31"/>
      <c r="D19" s="26" t="s">
        <v>28</v>
      </c>
      <c r="I19" s="26" t="s">
        <v>25</v>
      </c>
      <c r="J19" s="27" t="str">
        <f>'Rekapitulace stavby'!AN13</f>
        <v>Vyplň údaj</v>
      </c>
      <c r="L19" s="31"/>
    </row>
    <row r="20" spans="2:12" s="1" customFormat="1" ht="18" customHeight="1">
      <c r="B20" s="31"/>
      <c r="E20" s="234" t="str">
        <f>'Rekapitulace stavby'!E14</f>
        <v>Vyplň údaj</v>
      </c>
      <c r="F20" s="199"/>
      <c r="G20" s="199"/>
      <c r="H20" s="199"/>
      <c r="I20" s="26" t="s">
        <v>27</v>
      </c>
      <c r="J20" s="27" t="str">
        <f>'Rekapitulace stavby'!AN14</f>
        <v>Vyplň údaj</v>
      </c>
      <c r="L20" s="31"/>
    </row>
    <row r="21" spans="2:12" s="1" customFormat="1" ht="6.9" customHeight="1">
      <c r="B21" s="31"/>
      <c r="L21" s="31"/>
    </row>
    <row r="22" spans="2:12" s="1" customFormat="1" ht="12" customHeight="1">
      <c r="B22" s="31"/>
      <c r="D22" s="26" t="s">
        <v>30</v>
      </c>
      <c r="I22" s="26" t="s">
        <v>25</v>
      </c>
      <c r="J22" s="24" t="s">
        <v>31</v>
      </c>
      <c r="L22" s="31"/>
    </row>
    <row r="23" spans="2:12" s="1" customFormat="1" ht="18" customHeight="1">
      <c r="B23" s="31"/>
      <c r="E23" s="24" t="s">
        <v>32</v>
      </c>
      <c r="I23" s="26" t="s">
        <v>27</v>
      </c>
      <c r="J23" s="24" t="s">
        <v>33</v>
      </c>
      <c r="L23" s="31"/>
    </row>
    <row r="24" spans="2:12" s="1" customFormat="1" ht="6.9" customHeight="1">
      <c r="B24" s="31"/>
      <c r="L24" s="31"/>
    </row>
    <row r="25" spans="2:12" s="1" customFormat="1" ht="12" customHeight="1">
      <c r="B25" s="31"/>
      <c r="D25" s="26" t="s">
        <v>35</v>
      </c>
      <c r="I25" s="26" t="s">
        <v>25</v>
      </c>
      <c r="J25" s="24" t="str">
        <f>IF('Rekapitulace stavby'!AN19="","",'Rekapitulace stavby'!AN19)</f>
        <v/>
      </c>
      <c r="L25" s="31"/>
    </row>
    <row r="26" spans="2:12" s="1" customFormat="1" ht="18" customHeight="1">
      <c r="B26" s="31"/>
      <c r="E26" s="24" t="str">
        <f>IF('Rekapitulace stavby'!E20="","",'Rekapitulace stavby'!E20)</f>
        <v xml:space="preserve"> </v>
      </c>
      <c r="I26" s="26" t="s">
        <v>27</v>
      </c>
      <c r="J26" s="24" t="str">
        <f>IF('Rekapitulace stavby'!AN20="","",'Rekapitulace stavby'!AN20)</f>
        <v/>
      </c>
      <c r="L26" s="31"/>
    </row>
    <row r="27" spans="2:12" s="1" customFormat="1" ht="6.9" customHeight="1">
      <c r="B27" s="31"/>
      <c r="L27" s="31"/>
    </row>
    <row r="28" spans="2:12" s="1" customFormat="1" ht="12" customHeight="1">
      <c r="B28" s="31"/>
      <c r="D28" s="26" t="s">
        <v>37</v>
      </c>
      <c r="L28" s="31"/>
    </row>
    <row r="29" spans="2:12" s="7" customFormat="1" ht="14.4" customHeight="1">
      <c r="B29" s="93"/>
      <c r="E29" s="204" t="s">
        <v>1</v>
      </c>
      <c r="F29" s="204"/>
      <c r="G29" s="204"/>
      <c r="H29" s="204"/>
      <c r="L29" s="93"/>
    </row>
    <row r="30" spans="2:12" s="1" customFormat="1" ht="6.9" customHeight="1">
      <c r="B30" s="31"/>
      <c r="L30" s="31"/>
    </row>
    <row r="31" spans="2:12" s="1" customFormat="1" ht="6.9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25.35" customHeight="1">
      <c r="B32" s="31"/>
      <c r="D32" s="94" t="s">
        <v>38</v>
      </c>
      <c r="J32" s="65">
        <f>ROUND(J122,2)</f>
        <v>0</v>
      </c>
      <c r="L32" s="31"/>
    </row>
    <row r="33" spans="2:12" s="1" customFormat="1" ht="6.9" customHeight="1">
      <c r="B33" s="31"/>
      <c r="D33" s="52"/>
      <c r="E33" s="52"/>
      <c r="F33" s="52"/>
      <c r="G33" s="52"/>
      <c r="H33" s="52"/>
      <c r="I33" s="52"/>
      <c r="J33" s="52"/>
      <c r="K33" s="52"/>
      <c r="L33" s="31"/>
    </row>
    <row r="34" spans="2:12" s="1" customFormat="1" ht="14.4" customHeight="1">
      <c r="B34" s="31"/>
      <c r="F34" s="34" t="s">
        <v>40</v>
      </c>
      <c r="I34" s="34" t="s">
        <v>39</v>
      </c>
      <c r="J34" s="34" t="s">
        <v>41</v>
      </c>
      <c r="L34" s="31"/>
    </row>
    <row r="35" spans="2:12" s="1" customFormat="1" ht="14.4" customHeight="1">
      <c r="B35" s="31"/>
      <c r="D35" s="54" t="s">
        <v>42</v>
      </c>
      <c r="E35" s="26" t="s">
        <v>43</v>
      </c>
      <c r="F35" s="85">
        <f>ROUND((SUM(BE122:BE134)),2)</f>
        <v>0</v>
      </c>
      <c r="I35" s="95">
        <v>0.21</v>
      </c>
      <c r="J35" s="85">
        <f>ROUND(((SUM(BE122:BE134))*I35),2)</f>
        <v>0</v>
      </c>
      <c r="L35" s="31"/>
    </row>
    <row r="36" spans="2:12" s="1" customFormat="1" ht="14.4" customHeight="1">
      <c r="B36" s="31"/>
      <c r="E36" s="26" t="s">
        <v>44</v>
      </c>
      <c r="F36" s="85">
        <f>ROUND((SUM(BF122:BF134)),2)</f>
        <v>0</v>
      </c>
      <c r="I36" s="95">
        <v>0.15</v>
      </c>
      <c r="J36" s="85">
        <f>ROUND(((SUM(BF122:BF134))*I36),2)</f>
        <v>0</v>
      </c>
      <c r="L36" s="31"/>
    </row>
    <row r="37" spans="2:12" s="1" customFormat="1" ht="14.4" customHeight="1" hidden="1">
      <c r="B37" s="31"/>
      <c r="E37" s="26" t="s">
        <v>45</v>
      </c>
      <c r="F37" s="85">
        <f>ROUND((SUM(BG122:BG134)),2)</f>
        <v>0</v>
      </c>
      <c r="I37" s="95">
        <v>0.21</v>
      </c>
      <c r="J37" s="85">
        <f>0</f>
        <v>0</v>
      </c>
      <c r="L37" s="31"/>
    </row>
    <row r="38" spans="2:12" s="1" customFormat="1" ht="14.4" customHeight="1" hidden="1">
      <c r="B38" s="31"/>
      <c r="E38" s="26" t="s">
        <v>46</v>
      </c>
      <c r="F38" s="85">
        <f>ROUND((SUM(BH122:BH134)),2)</f>
        <v>0</v>
      </c>
      <c r="I38" s="95">
        <v>0.15</v>
      </c>
      <c r="J38" s="85">
        <f>0</f>
        <v>0</v>
      </c>
      <c r="L38" s="31"/>
    </row>
    <row r="39" spans="2:12" s="1" customFormat="1" ht="14.4" customHeight="1" hidden="1">
      <c r="B39" s="31"/>
      <c r="E39" s="26" t="s">
        <v>47</v>
      </c>
      <c r="F39" s="85">
        <f>ROUND((SUM(BI122:BI134)),2)</f>
        <v>0</v>
      </c>
      <c r="I39" s="95">
        <v>0</v>
      </c>
      <c r="J39" s="85">
        <f>0</f>
        <v>0</v>
      </c>
      <c r="L39" s="31"/>
    </row>
    <row r="40" spans="2:12" s="1" customFormat="1" ht="6.9" customHeight="1">
      <c r="B40" s="31"/>
      <c r="L40" s="31"/>
    </row>
    <row r="41" spans="2:12" s="1" customFormat="1" ht="25.35" customHeight="1">
      <c r="B41" s="31"/>
      <c r="C41" s="96"/>
      <c r="D41" s="97" t="s">
        <v>48</v>
      </c>
      <c r="E41" s="56"/>
      <c r="F41" s="56"/>
      <c r="G41" s="98" t="s">
        <v>49</v>
      </c>
      <c r="H41" s="99" t="s">
        <v>50</v>
      </c>
      <c r="I41" s="56"/>
      <c r="J41" s="100">
        <f>SUM(J32:J39)</f>
        <v>0</v>
      </c>
      <c r="K41" s="101"/>
      <c r="L41" s="31"/>
    </row>
    <row r="42" spans="2:12" s="1" customFormat="1" ht="14.4" customHeight="1">
      <c r="B42" s="31"/>
      <c r="L42" s="31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31"/>
      <c r="D50" s="40" t="s">
        <v>51</v>
      </c>
      <c r="E50" s="41"/>
      <c r="F50" s="41"/>
      <c r="G50" s="40" t="s">
        <v>52</v>
      </c>
      <c r="H50" s="41"/>
      <c r="I50" s="41"/>
      <c r="J50" s="41"/>
      <c r="K50" s="41"/>
      <c r="L50" s="31"/>
    </row>
    <row r="51" spans="2:12" ht="10.2">
      <c r="B51" s="19"/>
      <c r="L51" s="19"/>
    </row>
    <row r="52" spans="2:12" ht="10.2">
      <c r="B52" s="19"/>
      <c r="L52" s="19"/>
    </row>
    <row r="53" spans="2:12" ht="10.2">
      <c r="B53" s="19"/>
      <c r="L53" s="19"/>
    </row>
    <row r="54" spans="2:12" ht="10.2">
      <c r="B54" s="19"/>
      <c r="L54" s="19"/>
    </row>
    <row r="55" spans="2:12" ht="10.2">
      <c r="B55" s="19"/>
      <c r="L55" s="19"/>
    </row>
    <row r="56" spans="2:12" ht="10.2">
      <c r="B56" s="19"/>
      <c r="L56" s="19"/>
    </row>
    <row r="57" spans="2:12" ht="10.2">
      <c r="B57" s="19"/>
      <c r="L57" s="19"/>
    </row>
    <row r="58" spans="2:12" ht="10.2">
      <c r="B58" s="19"/>
      <c r="L58" s="19"/>
    </row>
    <row r="59" spans="2:12" ht="10.2">
      <c r="B59" s="19"/>
      <c r="L59" s="19"/>
    </row>
    <row r="60" spans="2:12" ht="10.2">
      <c r="B60" s="19"/>
      <c r="L60" s="19"/>
    </row>
    <row r="61" spans="2:12" s="1" customFormat="1" ht="13.2">
      <c r="B61" s="31"/>
      <c r="D61" s="42" t="s">
        <v>53</v>
      </c>
      <c r="E61" s="33"/>
      <c r="F61" s="102" t="s">
        <v>54</v>
      </c>
      <c r="G61" s="42" t="s">
        <v>53</v>
      </c>
      <c r="H61" s="33"/>
      <c r="I61" s="33"/>
      <c r="J61" s="103" t="s">
        <v>54</v>
      </c>
      <c r="K61" s="33"/>
      <c r="L61" s="31"/>
    </row>
    <row r="62" spans="2:12" ht="10.2">
      <c r="B62" s="19"/>
      <c r="L62" s="19"/>
    </row>
    <row r="63" spans="2:12" ht="10.2">
      <c r="B63" s="19"/>
      <c r="L63" s="19"/>
    </row>
    <row r="64" spans="2:12" ht="10.2">
      <c r="B64" s="19"/>
      <c r="L64" s="19"/>
    </row>
    <row r="65" spans="2:12" s="1" customFormat="1" ht="13.2">
      <c r="B65" s="31"/>
      <c r="D65" s="40" t="s">
        <v>55</v>
      </c>
      <c r="E65" s="41"/>
      <c r="F65" s="41"/>
      <c r="G65" s="40" t="s">
        <v>56</v>
      </c>
      <c r="H65" s="41"/>
      <c r="I65" s="41"/>
      <c r="J65" s="41"/>
      <c r="K65" s="41"/>
      <c r="L65" s="31"/>
    </row>
    <row r="66" spans="2:12" ht="10.2">
      <c r="B66" s="19"/>
      <c r="L66" s="19"/>
    </row>
    <row r="67" spans="2:12" ht="10.2">
      <c r="B67" s="19"/>
      <c r="L67" s="19"/>
    </row>
    <row r="68" spans="2:12" ht="10.2">
      <c r="B68" s="19"/>
      <c r="L68" s="19"/>
    </row>
    <row r="69" spans="2:12" ht="10.2">
      <c r="B69" s="19"/>
      <c r="L69" s="19"/>
    </row>
    <row r="70" spans="2:12" ht="10.2">
      <c r="B70" s="19"/>
      <c r="L70" s="19"/>
    </row>
    <row r="71" spans="2:12" ht="10.2">
      <c r="B71" s="19"/>
      <c r="L71" s="19"/>
    </row>
    <row r="72" spans="2:12" ht="10.2">
      <c r="B72" s="19"/>
      <c r="L72" s="19"/>
    </row>
    <row r="73" spans="2:12" ht="10.2">
      <c r="B73" s="19"/>
      <c r="L73" s="19"/>
    </row>
    <row r="74" spans="2:12" ht="10.2">
      <c r="B74" s="19"/>
      <c r="L74" s="19"/>
    </row>
    <row r="75" spans="2:12" ht="10.2">
      <c r="B75" s="19"/>
      <c r="L75" s="19"/>
    </row>
    <row r="76" spans="2:12" s="1" customFormat="1" ht="13.2">
      <c r="B76" s="31"/>
      <c r="D76" s="42" t="s">
        <v>53</v>
      </c>
      <c r="E76" s="33"/>
      <c r="F76" s="102" t="s">
        <v>54</v>
      </c>
      <c r="G76" s="42" t="s">
        <v>53</v>
      </c>
      <c r="H76" s="33"/>
      <c r="I76" s="33"/>
      <c r="J76" s="103" t="s">
        <v>54</v>
      </c>
      <c r="K76" s="33"/>
      <c r="L76" s="31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" customHeight="1">
      <c r="B82" s="31"/>
      <c r="C82" s="20" t="s">
        <v>124</v>
      </c>
      <c r="L82" s="31"/>
    </row>
    <row r="83" spans="2:12" s="1" customFormat="1" ht="6.9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4.4" customHeight="1">
      <c r="B85" s="31"/>
      <c r="E85" s="231" t="str">
        <f>E7</f>
        <v>Úprava heliportu HEMS Karlovarské krajské nemocnice</v>
      </c>
      <c r="F85" s="232"/>
      <c r="G85" s="232"/>
      <c r="H85" s="232"/>
      <c r="L85" s="31"/>
    </row>
    <row r="86" spans="2:12" ht="12" customHeight="1">
      <c r="B86" s="19"/>
      <c r="C86" s="26" t="s">
        <v>120</v>
      </c>
      <c r="L86" s="19"/>
    </row>
    <row r="87" spans="2:12" s="1" customFormat="1" ht="14.4" customHeight="1">
      <c r="B87" s="31"/>
      <c r="E87" s="231" t="s">
        <v>121</v>
      </c>
      <c r="F87" s="233"/>
      <c r="G87" s="233"/>
      <c r="H87" s="233"/>
      <c r="L87" s="31"/>
    </row>
    <row r="88" spans="2:12" s="1" customFormat="1" ht="12" customHeight="1">
      <c r="B88" s="31"/>
      <c r="C88" s="26" t="s">
        <v>122</v>
      </c>
      <c r="L88" s="31"/>
    </row>
    <row r="89" spans="2:12" s="1" customFormat="1" ht="15.6" customHeight="1">
      <c r="B89" s="31"/>
      <c r="E89" s="194" t="str">
        <f>E11</f>
        <v>D.1.04 - Zdravotně technické instalace</v>
      </c>
      <c r="F89" s="233"/>
      <c r="G89" s="233"/>
      <c r="H89" s="233"/>
      <c r="L89" s="31"/>
    </row>
    <row r="90" spans="2:12" s="1" customFormat="1" ht="6.9" customHeight="1">
      <c r="B90" s="31"/>
      <c r="L90" s="31"/>
    </row>
    <row r="91" spans="2:12" s="1" customFormat="1" ht="12" customHeight="1">
      <c r="B91" s="31"/>
      <c r="C91" s="26" t="s">
        <v>20</v>
      </c>
      <c r="F91" s="24" t="str">
        <f>F14</f>
        <v>KKN a.s. Pavilon A, Bezručova 1190/19</v>
      </c>
      <c r="I91" s="26" t="s">
        <v>22</v>
      </c>
      <c r="J91" s="51" t="str">
        <f>IF(J14="","",J14)</f>
        <v>12. 1. 2024</v>
      </c>
      <c r="L91" s="31"/>
    </row>
    <row r="92" spans="2:12" s="1" customFormat="1" ht="6.9" customHeight="1">
      <c r="B92" s="31"/>
      <c r="L92" s="31"/>
    </row>
    <row r="93" spans="2:12" s="1" customFormat="1" ht="40.8" customHeight="1">
      <c r="B93" s="31"/>
      <c r="C93" s="26" t="s">
        <v>24</v>
      </c>
      <c r="F93" s="24" t="str">
        <f>E17</f>
        <v>KKN a.s. Pavilon A, Bezručova 1190/19 Karlovy Vary</v>
      </c>
      <c r="I93" s="26" t="s">
        <v>30</v>
      </c>
      <c r="J93" s="29" t="str">
        <f>E23</f>
        <v>SIEBERT+TALAŠ, spol. s r.o., Bucharova 1314/8</v>
      </c>
      <c r="L93" s="31"/>
    </row>
    <row r="94" spans="2:12" s="1" customFormat="1" ht="15.6" customHeight="1">
      <c r="B94" s="31"/>
      <c r="C94" s="26" t="s">
        <v>28</v>
      </c>
      <c r="F94" s="24" t="str">
        <f>IF(E20="","",E20)</f>
        <v>Vyplň údaj</v>
      </c>
      <c r="I94" s="26" t="s">
        <v>35</v>
      </c>
      <c r="J94" s="29" t="str">
        <f>E26</f>
        <v xml:space="preserve"> </v>
      </c>
      <c r="L94" s="31"/>
    </row>
    <row r="95" spans="2:12" s="1" customFormat="1" ht="10.35" customHeight="1">
      <c r="B95" s="31"/>
      <c r="L95" s="31"/>
    </row>
    <row r="96" spans="2:12" s="1" customFormat="1" ht="29.25" customHeight="1">
      <c r="B96" s="31"/>
      <c r="C96" s="104" t="s">
        <v>125</v>
      </c>
      <c r="D96" s="96"/>
      <c r="E96" s="96"/>
      <c r="F96" s="96"/>
      <c r="G96" s="96"/>
      <c r="H96" s="96"/>
      <c r="I96" s="96"/>
      <c r="J96" s="105" t="s">
        <v>126</v>
      </c>
      <c r="K96" s="96"/>
      <c r="L96" s="31"/>
    </row>
    <row r="97" spans="2:12" s="1" customFormat="1" ht="10.35" customHeight="1">
      <c r="B97" s="31"/>
      <c r="L97" s="31"/>
    </row>
    <row r="98" spans="2:47" s="1" customFormat="1" ht="22.8" customHeight="1">
      <c r="B98" s="31"/>
      <c r="C98" s="106" t="s">
        <v>127</v>
      </c>
      <c r="J98" s="65">
        <f>J122</f>
        <v>0</v>
      </c>
      <c r="L98" s="31"/>
      <c r="AU98" s="16" t="s">
        <v>128</v>
      </c>
    </row>
    <row r="99" spans="2:12" s="8" customFormat="1" ht="24.9" customHeight="1">
      <c r="B99" s="107"/>
      <c r="D99" s="108" t="s">
        <v>132</v>
      </c>
      <c r="E99" s="109"/>
      <c r="F99" s="109"/>
      <c r="G99" s="109"/>
      <c r="H99" s="109"/>
      <c r="I99" s="109"/>
      <c r="J99" s="110">
        <f>J123</f>
        <v>0</v>
      </c>
      <c r="L99" s="107"/>
    </row>
    <row r="100" spans="2:12" s="9" customFormat="1" ht="19.95" customHeight="1">
      <c r="B100" s="111"/>
      <c r="D100" s="112" t="s">
        <v>725</v>
      </c>
      <c r="E100" s="113"/>
      <c r="F100" s="113"/>
      <c r="G100" s="113"/>
      <c r="H100" s="113"/>
      <c r="I100" s="113"/>
      <c r="J100" s="114">
        <f>J124</f>
        <v>0</v>
      </c>
      <c r="L100" s="111"/>
    </row>
    <row r="101" spans="2:12" s="1" customFormat="1" ht="21.75" customHeight="1">
      <c r="B101" s="31"/>
      <c r="L101" s="31"/>
    </row>
    <row r="102" spans="2:12" s="1" customFormat="1" ht="6.9" customHeight="1">
      <c r="B102" s="43"/>
      <c r="C102" s="44"/>
      <c r="D102" s="44"/>
      <c r="E102" s="44"/>
      <c r="F102" s="44"/>
      <c r="G102" s="44"/>
      <c r="H102" s="44"/>
      <c r="I102" s="44"/>
      <c r="J102" s="44"/>
      <c r="K102" s="44"/>
      <c r="L102" s="31"/>
    </row>
    <row r="106" spans="2:12" s="1" customFormat="1" ht="6.9" customHeight="1">
      <c r="B106" s="45"/>
      <c r="C106" s="46"/>
      <c r="D106" s="46"/>
      <c r="E106" s="46"/>
      <c r="F106" s="46"/>
      <c r="G106" s="46"/>
      <c r="H106" s="46"/>
      <c r="I106" s="46"/>
      <c r="J106" s="46"/>
      <c r="K106" s="46"/>
      <c r="L106" s="31"/>
    </row>
    <row r="107" spans="2:12" s="1" customFormat="1" ht="24.9" customHeight="1">
      <c r="B107" s="31"/>
      <c r="C107" s="20" t="s">
        <v>136</v>
      </c>
      <c r="L107" s="31"/>
    </row>
    <row r="108" spans="2:12" s="1" customFormat="1" ht="6.9" customHeight="1">
      <c r="B108" s="31"/>
      <c r="L108" s="31"/>
    </row>
    <row r="109" spans="2:12" s="1" customFormat="1" ht="12" customHeight="1">
      <c r="B109" s="31"/>
      <c r="C109" s="26" t="s">
        <v>16</v>
      </c>
      <c r="L109" s="31"/>
    </row>
    <row r="110" spans="2:12" s="1" customFormat="1" ht="14.4" customHeight="1">
      <c r="B110" s="31"/>
      <c r="E110" s="231" t="str">
        <f>E7</f>
        <v>Úprava heliportu HEMS Karlovarské krajské nemocnice</v>
      </c>
      <c r="F110" s="232"/>
      <c r="G110" s="232"/>
      <c r="H110" s="232"/>
      <c r="L110" s="31"/>
    </row>
    <row r="111" spans="2:12" ht="12" customHeight="1">
      <c r="B111" s="19"/>
      <c r="C111" s="26" t="s">
        <v>120</v>
      </c>
      <c r="L111" s="19"/>
    </row>
    <row r="112" spans="2:12" s="1" customFormat="1" ht="14.4" customHeight="1">
      <c r="B112" s="31"/>
      <c r="E112" s="231" t="s">
        <v>121</v>
      </c>
      <c r="F112" s="233"/>
      <c r="G112" s="233"/>
      <c r="H112" s="233"/>
      <c r="L112" s="31"/>
    </row>
    <row r="113" spans="2:12" s="1" customFormat="1" ht="12" customHeight="1">
      <c r="B113" s="31"/>
      <c r="C113" s="26" t="s">
        <v>122</v>
      </c>
      <c r="L113" s="31"/>
    </row>
    <row r="114" spans="2:12" s="1" customFormat="1" ht="15.6" customHeight="1">
      <c r="B114" s="31"/>
      <c r="E114" s="194" t="str">
        <f>E11</f>
        <v>D.1.04 - Zdravotně technické instalace</v>
      </c>
      <c r="F114" s="233"/>
      <c r="G114" s="233"/>
      <c r="H114" s="233"/>
      <c r="L114" s="31"/>
    </row>
    <row r="115" spans="2:12" s="1" customFormat="1" ht="6.9" customHeight="1">
      <c r="B115" s="31"/>
      <c r="L115" s="31"/>
    </row>
    <row r="116" spans="2:12" s="1" customFormat="1" ht="12" customHeight="1">
      <c r="B116" s="31"/>
      <c r="C116" s="26" t="s">
        <v>20</v>
      </c>
      <c r="F116" s="24" t="str">
        <f>F14</f>
        <v>KKN a.s. Pavilon A, Bezručova 1190/19</v>
      </c>
      <c r="I116" s="26" t="s">
        <v>22</v>
      </c>
      <c r="J116" s="51" t="str">
        <f>IF(J14="","",J14)</f>
        <v>12. 1. 2024</v>
      </c>
      <c r="L116" s="31"/>
    </row>
    <row r="117" spans="2:12" s="1" customFormat="1" ht="6.9" customHeight="1">
      <c r="B117" s="31"/>
      <c r="L117" s="31"/>
    </row>
    <row r="118" spans="2:12" s="1" customFormat="1" ht="40.8" customHeight="1">
      <c r="B118" s="31"/>
      <c r="C118" s="26" t="s">
        <v>24</v>
      </c>
      <c r="F118" s="24" t="str">
        <f>E17</f>
        <v>KKN a.s. Pavilon A, Bezručova 1190/19 Karlovy Vary</v>
      </c>
      <c r="I118" s="26" t="s">
        <v>30</v>
      </c>
      <c r="J118" s="29" t="str">
        <f>E23</f>
        <v>SIEBERT+TALAŠ, spol. s r.o., Bucharova 1314/8</v>
      </c>
      <c r="L118" s="31"/>
    </row>
    <row r="119" spans="2:12" s="1" customFormat="1" ht="15.6" customHeight="1">
      <c r="B119" s="31"/>
      <c r="C119" s="26" t="s">
        <v>28</v>
      </c>
      <c r="F119" s="24" t="str">
        <f>IF(E20="","",E20)</f>
        <v>Vyplň údaj</v>
      </c>
      <c r="I119" s="26" t="s">
        <v>35</v>
      </c>
      <c r="J119" s="29" t="str">
        <f>E26</f>
        <v xml:space="preserve"> </v>
      </c>
      <c r="L119" s="31"/>
    </row>
    <row r="120" spans="2:12" s="1" customFormat="1" ht="10.35" customHeight="1">
      <c r="B120" s="31"/>
      <c r="L120" s="31"/>
    </row>
    <row r="121" spans="2:20" s="10" customFormat="1" ht="29.25" customHeight="1">
      <c r="B121" s="115"/>
      <c r="C121" s="116" t="s">
        <v>137</v>
      </c>
      <c r="D121" s="117" t="s">
        <v>63</v>
      </c>
      <c r="E121" s="117" t="s">
        <v>59</v>
      </c>
      <c r="F121" s="117" t="s">
        <v>60</v>
      </c>
      <c r="G121" s="117" t="s">
        <v>138</v>
      </c>
      <c r="H121" s="117" t="s">
        <v>139</v>
      </c>
      <c r="I121" s="117" t="s">
        <v>140</v>
      </c>
      <c r="J121" s="117" t="s">
        <v>126</v>
      </c>
      <c r="K121" s="118" t="s">
        <v>141</v>
      </c>
      <c r="L121" s="115"/>
      <c r="M121" s="58" t="s">
        <v>1</v>
      </c>
      <c r="N121" s="59" t="s">
        <v>42</v>
      </c>
      <c r="O121" s="59" t="s">
        <v>142</v>
      </c>
      <c r="P121" s="59" t="s">
        <v>143</v>
      </c>
      <c r="Q121" s="59" t="s">
        <v>144</v>
      </c>
      <c r="R121" s="59" t="s">
        <v>145</v>
      </c>
      <c r="S121" s="59" t="s">
        <v>146</v>
      </c>
      <c r="T121" s="60" t="s">
        <v>147</v>
      </c>
    </row>
    <row r="122" spans="2:63" s="1" customFormat="1" ht="22.8" customHeight="1">
      <c r="B122" s="31"/>
      <c r="C122" s="63" t="s">
        <v>148</v>
      </c>
      <c r="J122" s="119">
        <f>BK122</f>
        <v>0</v>
      </c>
      <c r="L122" s="31"/>
      <c r="M122" s="61"/>
      <c r="N122" s="52"/>
      <c r="O122" s="52"/>
      <c r="P122" s="120">
        <f>P123</f>
        <v>0</v>
      </c>
      <c r="Q122" s="52"/>
      <c r="R122" s="120">
        <f>R123</f>
        <v>0.92677</v>
      </c>
      <c r="S122" s="52"/>
      <c r="T122" s="121">
        <f>T123</f>
        <v>0.2</v>
      </c>
      <c r="AT122" s="16" t="s">
        <v>77</v>
      </c>
      <c r="AU122" s="16" t="s">
        <v>128</v>
      </c>
      <c r="BK122" s="122">
        <f>BK123</f>
        <v>0</v>
      </c>
    </row>
    <row r="123" spans="2:63" s="11" customFormat="1" ht="25.95" customHeight="1">
      <c r="B123" s="123"/>
      <c r="D123" s="124" t="s">
        <v>77</v>
      </c>
      <c r="E123" s="125" t="s">
        <v>216</v>
      </c>
      <c r="F123" s="125" t="s">
        <v>217</v>
      </c>
      <c r="I123" s="126"/>
      <c r="J123" s="127">
        <f>BK123</f>
        <v>0</v>
      </c>
      <c r="L123" s="123"/>
      <c r="M123" s="128"/>
      <c r="P123" s="129">
        <f>P124</f>
        <v>0</v>
      </c>
      <c r="R123" s="129">
        <f>R124</f>
        <v>0.92677</v>
      </c>
      <c r="T123" s="130">
        <f>T124</f>
        <v>0.2</v>
      </c>
      <c r="AR123" s="124" t="s">
        <v>87</v>
      </c>
      <c r="AT123" s="131" t="s">
        <v>77</v>
      </c>
      <c r="AU123" s="131" t="s">
        <v>78</v>
      </c>
      <c r="AY123" s="124" t="s">
        <v>151</v>
      </c>
      <c r="BK123" s="132">
        <f>BK124</f>
        <v>0</v>
      </c>
    </row>
    <row r="124" spans="2:63" s="11" customFormat="1" ht="22.8" customHeight="1">
      <c r="B124" s="123"/>
      <c r="D124" s="124" t="s">
        <v>77</v>
      </c>
      <c r="E124" s="133" t="s">
        <v>726</v>
      </c>
      <c r="F124" s="133" t="s">
        <v>727</v>
      </c>
      <c r="I124" s="126"/>
      <c r="J124" s="134">
        <f>BK124</f>
        <v>0</v>
      </c>
      <c r="L124" s="123"/>
      <c r="M124" s="128"/>
      <c r="P124" s="129">
        <f>SUM(P125:P134)</f>
        <v>0</v>
      </c>
      <c r="R124" s="129">
        <f>SUM(R125:R134)</f>
        <v>0.92677</v>
      </c>
      <c r="T124" s="130">
        <f>SUM(T125:T134)</f>
        <v>0.2</v>
      </c>
      <c r="AR124" s="124" t="s">
        <v>87</v>
      </c>
      <c r="AT124" s="131" t="s">
        <v>77</v>
      </c>
      <c r="AU124" s="131" t="s">
        <v>85</v>
      </c>
      <c r="AY124" s="124" t="s">
        <v>151</v>
      </c>
      <c r="BK124" s="132">
        <f>SUM(BK125:BK134)</f>
        <v>0</v>
      </c>
    </row>
    <row r="125" spans="2:65" s="1" customFormat="1" ht="22.2" customHeight="1">
      <c r="B125" s="31"/>
      <c r="C125" s="135" t="s">
        <v>85</v>
      </c>
      <c r="D125" s="135" t="s">
        <v>154</v>
      </c>
      <c r="E125" s="136" t="s">
        <v>728</v>
      </c>
      <c r="F125" s="137" t="s">
        <v>729</v>
      </c>
      <c r="G125" s="138" t="s">
        <v>196</v>
      </c>
      <c r="H125" s="139">
        <v>45</v>
      </c>
      <c r="I125" s="140"/>
      <c r="J125" s="141">
        <f aca="true" t="shared" si="0" ref="J125:J134">ROUND(I125*H125,2)</f>
        <v>0</v>
      </c>
      <c r="K125" s="137" t="s">
        <v>1</v>
      </c>
      <c r="L125" s="31"/>
      <c r="M125" s="142" t="s">
        <v>1</v>
      </c>
      <c r="N125" s="143" t="s">
        <v>43</v>
      </c>
      <c r="P125" s="144">
        <f aca="true" t="shared" si="1" ref="P125:P134">O125*H125</f>
        <v>0</v>
      </c>
      <c r="Q125" s="144">
        <v>0.0047</v>
      </c>
      <c r="R125" s="144">
        <f aca="true" t="shared" si="2" ref="R125:R134">Q125*H125</f>
        <v>0.21150000000000002</v>
      </c>
      <c r="S125" s="144">
        <v>0</v>
      </c>
      <c r="T125" s="145">
        <f aca="true" t="shared" si="3" ref="T125:T134">S125*H125</f>
        <v>0</v>
      </c>
      <c r="AR125" s="146" t="s">
        <v>223</v>
      </c>
      <c r="AT125" s="146" t="s">
        <v>154</v>
      </c>
      <c r="AU125" s="146" t="s">
        <v>87</v>
      </c>
      <c r="AY125" s="16" t="s">
        <v>151</v>
      </c>
      <c r="BE125" s="147">
        <f aca="true" t="shared" si="4" ref="BE125:BE134">IF(N125="základní",J125,0)</f>
        <v>0</v>
      </c>
      <c r="BF125" s="147">
        <f aca="true" t="shared" si="5" ref="BF125:BF134">IF(N125="snížená",J125,0)</f>
        <v>0</v>
      </c>
      <c r="BG125" s="147">
        <f aca="true" t="shared" si="6" ref="BG125:BG134">IF(N125="zákl. přenesená",J125,0)</f>
        <v>0</v>
      </c>
      <c r="BH125" s="147">
        <f aca="true" t="shared" si="7" ref="BH125:BH134">IF(N125="sníž. přenesená",J125,0)</f>
        <v>0</v>
      </c>
      <c r="BI125" s="147">
        <f aca="true" t="shared" si="8" ref="BI125:BI134">IF(N125="nulová",J125,0)</f>
        <v>0</v>
      </c>
      <c r="BJ125" s="16" t="s">
        <v>85</v>
      </c>
      <c r="BK125" s="147">
        <f aca="true" t="shared" si="9" ref="BK125:BK134">ROUND(I125*H125,2)</f>
        <v>0</v>
      </c>
      <c r="BL125" s="16" t="s">
        <v>223</v>
      </c>
      <c r="BM125" s="146" t="s">
        <v>730</v>
      </c>
    </row>
    <row r="126" spans="2:65" s="1" customFormat="1" ht="34.8" customHeight="1">
      <c r="B126" s="31"/>
      <c r="C126" s="135" t="s">
        <v>87</v>
      </c>
      <c r="D126" s="135" t="s">
        <v>154</v>
      </c>
      <c r="E126" s="136" t="s">
        <v>731</v>
      </c>
      <c r="F126" s="137" t="s">
        <v>732</v>
      </c>
      <c r="G126" s="138" t="s">
        <v>196</v>
      </c>
      <c r="H126" s="139">
        <v>40</v>
      </c>
      <c r="I126" s="140"/>
      <c r="J126" s="141">
        <f t="shared" si="0"/>
        <v>0</v>
      </c>
      <c r="K126" s="137" t="s">
        <v>718</v>
      </c>
      <c r="L126" s="31"/>
      <c r="M126" s="142" t="s">
        <v>1</v>
      </c>
      <c r="N126" s="143" t="s">
        <v>43</v>
      </c>
      <c r="P126" s="144">
        <f t="shared" si="1"/>
        <v>0</v>
      </c>
      <c r="Q126" s="144">
        <v>0.00034</v>
      </c>
      <c r="R126" s="144">
        <f t="shared" si="2"/>
        <v>0.013600000000000001</v>
      </c>
      <c r="S126" s="144">
        <v>0</v>
      </c>
      <c r="T126" s="145">
        <f t="shared" si="3"/>
        <v>0</v>
      </c>
      <c r="AR126" s="146" t="s">
        <v>223</v>
      </c>
      <c r="AT126" s="146" t="s">
        <v>154</v>
      </c>
      <c r="AU126" s="146" t="s">
        <v>87</v>
      </c>
      <c r="AY126" s="16" t="s">
        <v>151</v>
      </c>
      <c r="BE126" s="147">
        <f t="shared" si="4"/>
        <v>0</v>
      </c>
      <c r="BF126" s="147">
        <f t="shared" si="5"/>
        <v>0</v>
      </c>
      <c r="BG126" s="147">
        <f t="shared" si="6"/>
        <v>0</v>
      </c>
      <c r="BH126" s="147">
        <f t="shared" si="7"/>
        <v>0</v>
      </c>
      <c r="BI126" s="147">
        <f t="shared" si="8"/>
        <v>0</v>
      </c>
      <c r="BJ126" s="16" t="s">
        <v>85</v>
      </c>
      <c r="BK126" s="147">
        <f t="shared" si="9"/>
        <v>0</v>
      </c>
      <c r="BL126" s="16" t="s">
        <v>223</v>
      </c>
      <c r="BM126" s="146" t="s">
        <v>733</v>
      </c>
    </row>
    <row r="127" spans="2:65" s="1" customFormat="1" ht="14.4" customHeight="1">
      <c r="B127" s="31"/>
      <c r="C127" s="135" t="s">
        <v>167</v>
      </c>
      <c r="D127" s="135" t="s">
        <v>154</v>
      </c>
      <c r="E127" s="136" t="s">
        <v>734</v>
      </c>
      <c r="F127" s="137" t="s">
        <v>735</v>
      </c>
      <c r="G127" s="138" t="s">
        <v>214</v>
      </c>
      <c r="H127" s="139">
        <v>3</v>
      </c>
      <c r="I127" s="140"/>
      <c r="J127" s="141">
        <f t="shared" si="0"/>
        <v>0</v>
      </c>
      <c r="K127" s="137" t="s">
        <v>1</v>
      </c>
      <c r="L127" s="31"/>
      <c r="M127" s="142" t="s">
        <v>1</v>
      </c>
      <c r="N127" s="143" t="s">
        <v>43</v>
      </c>
      <c r="P127" s="144">
        <f t="shared" si="1"/>
        <v>0</v>
      </c>
      <c r="Q127" s="144">
        <v>0.01962</v>
      </c>
      <c r="R127" s="144">
        <f t="shared" si="2"/>
        <v>0.058859999999999996</v>
      </c>
      <c r="S127" s="144">
        <v>0</v>
      </c>
      <c r="T127" s="145">
        <f t="shared" si="3"/>
        <v>0</v>
      </c>
      <c r="AR127" s="146" t="s">
        <v>223</v>
      </c>
      <c r="AT127" s="146" t="s">
        <v>154</v>
      </c>
      <c r="AU127" s="146" t="s">
        <v>87</v>
      </c>
      <c r="AY127" s="16" t="s">
        <v>151</v>
      </c>
      <c r="BE127" s="147">
        <f t="shared" si="4"/>
        <v>0</v>
      </c>
      <c r="BF127" s="147">
        <f t="shared" si="5"/>
        <v>0</v>
      </c>
      <c r="BG127" s="147">
        <f t="shared" si="6"/>
        <v>0</v>
      </c>
      <c r="BH127" s="147">
        <f t="shared" si="7"/>
        <v>0</v>
      </c>
      <c r="BI127" s="147">
        <f t="shared" si="8"/>
        <v>0</v>
      </c>
      <c r="BJ127" s="16" t="s">
        <v>85</v>
      </c>
      <c r="BK127" s="147">
        <f t="shared" si="9"/>
        <v>0</v>
      </c>
      <c r="BL127" s="16" t="s">
        <v>223</v>
      </c>
      <c r="BM127" s="146" t="s">
        <v>736</v>
      </c>
    </row>
    <row r="128" spans="2:65" s="1" customFormat="1" ht="14.4" customHeight="1">
      <c r="B128" s="31"/>
      <c r="C128" s="135" t="s">
        <v>159</v>
      </c>
      <c r="D128" s="135" t="s">
        <v>154</v>
      </c>
      <c r="E128" s="136" t="s">
        <v>737</v>
      </c>
      <c r="F128" s="137" t="s">
        <v>738</v>
      </c>
      <c r="G128" s="138" t="s">
        <v>214</v>
      </c>
      <c r="H128" s="139">
        <v>1</v>
      </c>
      <c r="I128" s="140"/>
      <c r="J128" s="141">
        <f t="shared" si="0"/>
        <v>0</v>
      </c>
      <c r="K128" s="137" t="s">
        <v>1</v>
      </c>
      <c r="L128" s="31"/>
      <c r="M128" s="142" t="s">
        <v>1</v>
      </c>
      <c r="N128" s="143" t="s">
        <v>43</v>
      </c>
      <c r="P128" s="144">
        <f t="shared" si="1"/>
        <v>0</v>
      </c>
      <c r="Q128" s="144">
        <v>0.01962</v>
      </c>
      <c r="R128" s="144">
        <f t="shared" si="2"/>
        <v>0.01962</v>
      </c>
      <c r="S128" s="144">
        <v>0</v>
      </c>
      <c r="T128" s="145">
        <f t="shared" si="3"/>
        <v>0</v>
      </c>
      <c r="AR128" s="146" t="s">
        <v>223</v>
      </c>
      <c r="AT128" s="146" t="s">
        <v>154</v>
      </c>
      <c r="AU128" s="146" t="s">
        <v>87</v>
      </c>
      <c r="AY128" s="16" t="s">
        <v>151</v>
      </c>
      <c r="BE128" s="147">
        <f t="shared" si="4"/>
        <v>0</v>
      </c>
      <c r="BF128" s="147">
        <f t="shared" si="5"/>
        <v>0</v>
      </c>
      <c r="BG128" s="147">
        <f t="shared" si="6"/>
        <v>0</v>
      </c>
      <c r="BH128" s="147">
        <f t="shared" si="7"/>
        <v>0</v>
      </c>
      <c r="BI128" s="147">
        <f t="shared" si="8"/>
        <v>0</v>
      </c>
      <c r="BJ128" s="16" t="s">
        <v>85</v>
      </c>
      <c r="BK128" s="147">
        <f t="shared" si="9"/>
        <v>0</v>
      </c>
      <c r="BL128" s="16" t="s">
        <v>223</v>
      </c>
      <c r="BM128" s="146" t="s">
        <v>739</v>
      </c>
    </row>
    <row r="129" spans="2:65" s="1" customFormat="1" ht="14.4" customHeight="1">
      <c r="B129" s="31"/>
      <c r="C129" s="135" t="s">
        <v>174</v>
      </c>
      <c r="D129" s="135" t="s">
        <v>154</v>
      </c>
      <c r="E129" s="136" t="s">
        <v>740</v>
      </c>
      <c r="F129" s="137" t="s">
        <v>741</v>
      </c>
      <c r="G129" s="138" t="s">
        <v>214</v>
      </c>
      <c r="H129" s="139">
        <v>2</v>
      </c>
      <c r="I129" s="140"/>
      <c r="J129" s="141">
        <f t="shared" si="0"/>
        <v>0</v>
      </c>
      <c r="K129" s="137" t="s">
        <v>1</v>
      </c>
      <c r="L129" s="31"/>
      <c r="M129" s="142" t="s">
        <v>1</v>
      </c>
      <c r="N129" s="143" t="s">
        <v>43</v>
      </c>
      <c r="P129" s="144">
        <f t="shared" si="1"/>
        <v>0</v>
      </c>
      <c r="Q129" s="144">
        <v>0.01962</v>
      </c>
      <c r="R129" s="144">
        <f t="shared" si="2"/>
        <v>0.03924</v>
      </c>
      <c r="S129" s="144">
        <v>0</v>
      </c>
      <c r="T129" s="145">
        <f t="shared" si="3"/>
        <v>0</v>
      </c>
      <c r="AR129" s="146" t="s">
        <v>223</v>
      </c>
      <c r="AT129" s="146" t="s">
        <v>154</v>
      </c>
      <c r="AU129" s="146" t="s">
        <v>87</v>
      </c>
      <c r="AY129" s="16" t="s">
        <v>151</v>
      </c>
      <c r="BE129" s="147">
        <f t="shared" si="4"/>
        <v>0</v>
      </c>
      <c r="BF129" s="147">
        <f t="shared" si="5"/>
        <v>0</v>
      </c>
      <c r="BG129" s="147">
        <f t="shared" si="6"/>
        <v>0</v>
      </c>
      <c r="BH129" s="147">
        <f t="shared" si="7"/>
        <v>0</v>
      </c>
      <c r="BI129" s="147">
        <f t="shared" si="8"/>
        <v>0</v>
      </c>
      <c r="BJ129" s="16" t="s">
        <v>85</v>
      </c>
      <c r="BK129" s="147">
        <f t="shared" si="9"/>
        <v>0</v>
      </c>
      <c r="BL129" s="16" t="s">
        <v>223</v>
      </c>
      <c r="BM129" s="146" t="s">
        <v>742</v>
      </c>
    </row>
    <row r="130" spans="2:65" s="1" customFormat="1" ht="34.8" customHeight="1">
      <c r="B130" s="31"/>
      <c r="C130" s="135" t="s">
        <v>178</v>
      </c>
      <c r="D130" s="135" t="s">
        <v>154</v>
      </c>
      <c r="E130" s="136" t="s">
        <v>743</v>
      </c>
      <c r="F130" s="137" t="s">
        <v>744</v>
      </c>
      <c r="G130" s="138" t="s">
        <v>214</v>
      </c>
      <c r="H130" s="139">
        <v>25</v>
      </c>
      <c r="I130" s="140"/>
      <c r="J130" s="141">
        <f t="shared" si="0"/>
        <v>0</v>
      </c>
      <c r="K130" s="137" t="s">
        <v>1</v>
      </c>
      <c r="L130" s="31"/>
      <c r="M130" s="142" t="s">
        <v>1</v>
      </c>
      <c r="N130" s="143" t="s">
        <v>43</v>
      </c>
      <c r="P130" s="144">
        <f t="shared" si="1"/>
        <v>0</v>
      </c>
      <c r="Q130" s="144">
        <v>0.02262</v>
      </c>
      <c r="R130" s="144">
        <f t="shared" si="2"/>
        <v>0.5655</v>
      </c>
      <c r="S130" s="144">
        <v>0.008</v>
      </c>
      <c r="T130" s="145">
        <f t="shared" si="3"/>
        <v>0.2</v>
      </c>
      <c r="AR130" s="146" t="s">
        <v>223</v>
      </c>
      <c r="AT130" s="146" t="s">
        <v>154</v>
      </c>
      <c r="AU130" s="146" t="s">
        <v>87</v>
      </c>
      <c r="AY130" s="16" t="s">
        <v>151</v>
      </c>
      <c r="BE130" s="147">
        <f t="shared" si="4"/>
        <v>0</v>
      </c>
      <c r="BF130" s="147">
        <f t="shared" si="5"/>
        <v>0</v>
      </c>
      <c r="BG130" s="147">
        <f t="shared" si="6"/>
        <v>0</v>
      </c>
      <c r="BH130" s="147">
        <f t="shared" si="7"/>
        <v>0</v>
      </c>
      <c r="BI130" s="147">
        <f t="shared" si="8"/>
        <v>0</v>
      </c>
      <c r="BJ130" s="16" t="s">
        <v>85</v>
      </c>
      <c r="BK130" s="147">
        <f t="shared" si="9"/>
        <v>0</v>
      </c>
      <c r="BL130" s="16" t="s">
        <v>223</v>
      </c>
      <c r="BM130" s="146" t="s">
        <v>745</v>
      </c>
    </row>
    <row r="131" spans="2:65" s="1" customFormat="1" ht="22.2" customHeight="1">
      <c r="B131" s="31"/>
      <c r="C131" s="135" t="s">
        <v>182</v>
      </c>
      <c r="D131" s="135" t="s">
        <v>154</v>
      </c>
      <c r="E131" s="136" t="s">
        <v>746</v>
      </c>
      <c r="F131" s="137" t="s">
        <v>747</v>
      </c>
      <c r="G131" s="138" t="s">
        <v>196</v>
      </c>
      <c r="H131" s="139">
        <v>45</v>
      </c>
      <c r="I131" s="140"/>
      <c r="J131" s="141">
        <f t="shared" si="0"/>
        <v>0</v>
      </c>
      <c r="K131" s="137" t="s">
        <v>718</v>
      </c>
      <c r="L131" s="31"/>
      <c r="M131" s="142" t="s">
        <v>1</v>
      </c>
      <c r="N131" s="143" t="s">
        <v>43</v>
      </c>
      <c r="P131" s="144">
        <f t="shared" si="1"/>
        <v>0</v>
      </c>
      <c r="Q131" s="144">
        <v>0.0004</v>
      </c>
      <c r="R131" s="144">
        <f t="shared" si="2"/>
        <v>0.018000000000000002</v>
      </c>
      <c r="S131" s="144">
        <v>0</v>
      </c>
      <c r="T131" s="145">
        <f t="shared" si="3"/>
        <v>0</v>
      </c>
      <c r="AR131" s="146" t="s">
        <v>223</v>
      </c>
      <c r="AT131" s="146" t="s">
        <v>154</v>
      </c>
      <c r="AU131" s="146" t="s">
        <v>87</v>
      </c>
      <c r="AY131" s="16" t="s">
        <v>151</v>
      </c>
      <c r="BE131" s="147">
        <f t="shared" si="4"/>
        <v>0</v>
      </c>
      <c r="BF131" s="147">
        <f t="shared" si="5"/>
        <v>0</v>
      </c>
      <c r="BG131" s="147">
        <f t="shared" si="6"/>
        <v>0</v>
      </c>
      <c r="BH131" s="147">
        <f t="shared" si="7"/>
        <v>0</v>
      </c>
      <c r="BI131" s="147">
        <f t="shared" si="8"/>
        <v>0</v>
      </c>
      <c r="BJ131" s="16" t="s">
        <v>85</v>
      </c>
      <c r="BK131" s="147">
        <f t="shared" si="9"/>
        <v>0</v>
      </c>
      <c r="BL131" s="16" t="s">
        <v>223</v>
      </c>
      <c r="BM131" s="146" t="s">
        <v>748</v>
      </c>
    </row>
    <row r="132" spans="2:65" s="1" customFormat="1" ht="19.8" customHeight="1">
      <c r="B132" s="31"/>
      <c r="C132" s="135" t="s">
        <v>186</v>
      </c>
      <c r="D132" s="135" t="s">
        <v>154</v>
      </c>
      <c r="E132" s="136" t="s">
        <v>749</v>
      </c>
      <c r="F132" s="137" t="s">
        <v>750</v>
      </c>
      <c r="G132" s="138" t="s">
        <v>196</v>
      </c>
      <c r="H132" s="139">
        <v>45</v>
      </c>
      <c r="I132" s="140"/>
      <c r="J132" s="141">
        <f t="shared" si="0"/>
        <v>0</v>
      </c>
      <c r="K132" s="137" t="s">
        <v>718</v>
      </c>
      <c r="L132" s="31"/>
      <c r="M132" s="142" t="s">
        <v>1</v>
      </c>
      <c r="N132" s="143" t="s">
        <v>43</v>
      </c>
      <c r="P132" s="144">
        <f t="shared" si="1"/>
        <v>0</v>
      </c>
      <c r="Q132" s="144">
        <v>1E-05</v>
      </c>
      <c r="R132" s="144">
        <f t="shared" si="2"/>
        <v>0.00045000000000000004</v>
      </c>
      <c r="S132" s="144">
        <v>0</v>
      </c>
      <c r="T132" s="145">
        <f t="shared" si="3"/>
        <v>0</v>
      </c>
      <c r="AR132" s="146" t="s">
        <v>223</v>
      </c>
      <c r="AT132" s="146" t="s">
        <v>154</v>
      </c>
      <c r="AU132" s="146" t="s">
        <v>87</v>
      </c>
      <c r="AY132" s="16" t="s">
        <v>151</v>
      </c>
      <c r="BE132" s="147">
        <f t="shared" si="4"/>
        <v>0</v>
      </c>
      <c r="BF132" s="147">
        <f t="shared" si="5"/>
        <v>0</v>
      </c>
      <c r="BG132" s="147">
        <f t="shared" si="6"/>
        <v>0</v>
      </c>
      <c r="BH132" s="147">
        <f t="shared" si="7"/>
        <v>0</v>
      </c>
      <c r="BI132" s="147">
        <f t="shared" si="8"/>
        <v>0</v>
      </c>
      <c r="BJ132" s="16" t="s">
        <v>85</v>
      </c>
      <c r="BK132" s="147">
        <f t="shared" si="9"/>
        <v>0</v>
      </c>
      <c r="BL132" s="16" t="s">
        <v>223</v>
      </c>
      <c r="BM132" s="146" t="s">
        <v>751</v>
      </c>
    </row>
    <row r="133" spans="2:65" s="1" customFormat="1" ht="22.2" customHeight="1">
      <c r="B133" s="31"/>
      <c r="C133" s="135" t="s">
        <v>152</v>
      </c>
      <c r="D133" s="135" t="s">
        <v>154</v>
      </c>
      <c r="E133" s="136" t="s">
        <v>752</v>
      </c>
      <c r="F133" s="137" t="s">
        <v>753</v>
      </c>
      <c r="G133" s="138" t="s">
        <v>204</v>
      </c>
      <c r="H133" s="139">
        <v>0.927</v>
      </c>
      <c r="I133" s="140"/>
      <c r="J133" s="141">
        <f t="shared" si="0"/>
        <v>0</v>
      </c>
      <c r="K133" s="137" t="s">
        <v>718</v>
      </c>
      <c r="L133" s="31"/>
      <c r="M133" s="142" t="s">
        <v>1</v>
      </c>
      <c r="N133" s="143" t="s">
        <v>43</v>
      </c>
      <c r="P133" s="144">
        <f t="shared" si="1"/>
        <v>0</v>
      </c>
      <c r="Q133" s="144">
        <v>0</v>
      </c>
      <c r="R133" s="144">
        <f t="shared" si="2"/>
        <v>0</v>
      </c>
      <c r="S133" s="144">
        <v>0</v>
      </c>
      <c r="T133" s="145">
        <f t="shared" si="3"/>
        <v>0</v>
      </c>
      <c r="AR133" s="146" t="s">
        <v>223</v>
      </c>
      <c r="AT133" s="146" t="s">
        <v>154</v>
      </c>
      <c r="AU133" s="146" t="s">
        <v>87</v>
      </c>
      <c r="AY133" s="16" t="s">
        <v>151</v>
      </c>
      <c r="BE133" s="147">
        <f t="shared" si="4"/>
        <v>0</v>
      </c>
      <c r="BF133" s="147">
        <f t="shared" si="5"/>
        <v>0</v>
      </c>
      <c r="BG133" s="147">
        <f t="shared" si="6"/>
        <v>0</v>
      </c>
      <c r="BH133" s="147">
        <f t="shared" si="7"/>
        <v>0</v>
      </c>
      <c r="BI133" s="147">
        <f t="shared" si="8"/>
        <v>0</v>
      </c>
      <c r="BJ133" s="16" t="s">
        <v>85</v>
      </c>
      <c r="BK133" s="147">
        <f t="shared" si="9"/>
        <v>0</v>
      </c>
      <c r="BL133" s="16" t="s">
        <v>223</v>
      </c>
      <c r="BM133" s="146" t="s">
        <v>754</v>
      </c>
    </row>
    <row r="134" spans="2:65" s="1" customFormat="1" ht="22.2" customHeight="1">
      <c r="B134" s="31"/>
      <c r="C134" s="135" t="s">
        <v>193</v>
      </c>
      <c r="D134" s="135" t="s">
        <v>154</v>
      </c>
      <c r="E134" s="136" t="s">
        <v>755</v>
      </c>
      <c r="F134" s="137" t="s">
        <v>756</v>
      </c>
      <c r="G134" s="138" t="s">
        <v>204</v>
      </c>
      <c r="H134" s="139">
        <v>0.927</v>
      </c>
      <c r="I134" s="140"/>
      <c r="J134" s="141">
        <f t="shared" si="0"/>
        <v>0</v>
      </c>
      <c r="K134" s="137" t="s">
        <v>718</v>
      </c>
      <c r="L134" s="31"/>
      <c r="M134" s="159" t="s">
        <v>1</v>
      </c>
      <c r="N134" s="160" t="s">
        <v>43</v>
      </c>
      <c r="O134" s="161"/>
      <c r="P134" s="162">
        <f t="shared" si="1"/>
        <v>0</v>
      </c>
      <c r="Q134" s="162">
        <v>0</v>
      </c>
      <c r="R134" s="162">
        <f t="shared" si="2"/>
        <v>0</v>
      </c>
      <c r="S134" s="162">
        <v>0</v>
      </c>
      <c r="T134" s="163">
        <f t="shared" si="3"/>
        <v>0</v>
      </c>
      <c r="AR134" s="146" t="s">
        <v>223</v>
      </c>
      <c r="AT134" s="146" t="s">
        <v>154</v>
      </c>
      <c r="AU134" s="146" t="s">
        <v>87</v>
      </c>
      <c r="AY134" s="16" t="s">
        <v>151</v>
      </c>
      <c r="BE134" s="147">
        <f t="shared" si="4"/>
        <v>0</v>
      </c>
      <c r="BF134" s="147">
        <f t="shared" si="5"/>
        <v>0</v>
      </c>
      <c r="BG134" s="147">
        <f t="shared" si="6"/>
        <v>0</v>
      </c>
      <c r="BH134" s="147">
        <f t="shared" si="7"/>
        <v>0</v>
      </c>
      <c r="BI134" s="147">
        <f t="shared" si="8"/>
        <v>0</v>
      </c>
      <c r="BJ134" s="16" t="s">
        <v>85</v>
      </c>
      <c r="BK134" s="147">
        <f t="shared" si="9"/>
        <v>0</v>
      </c>
      <c r="BL134" s="16" t="s">
        <v>223</v>
      </c>
      <c r="BM134" s="146" t="s">
        <v>757</v>
      </c>
    </row>
    <row r="135" spans="2:12" s="1" customFormat="1" ht="6.9" customHeight="1">
      <c r="B135" s="43"/>
      <c r="C135" s="44"/>
      <c r="D135" s="44"/>
      <c r="E135" s="44"/>
      <c r="F135" s="44"/>
      <c r="G135" s="44"/>
      <c r="H135" s="44"/>
      <c r="I135" s="44"/>
      <c r="J135" s="44"/>
      <c r="K135" s="44"/>
      <c r="L135" s="31"/>
    </row>
  </sheetData>
  <sheetProtection algorithmName="SHA-512" hashValue="mBAazVCzsHtFEl9kZYbtNwhF1TmzwKvkPIpUHE5ha+Hn1wdMDlQc698yrprsbZE/Xene46nvlc6AsSY98Dmc4w==" saltValue="zf0+xeLe2i50TFwcyHsic2EHBe7dD3kv7qjw8Rs0uq62dcG3lIEdDgTTNaJBVehCyMo4kolC94sLbe/tBVKpGw==" spinCount="100000" sheet="1" objects="1" scenarios="1" formatColumns="0" formatRows="0" autoFilter="0"/>
  <autoFilter ref="C121:K134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1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93"/>
  <sheetViews>
    <sheetView showGridLines="0" view="pageBreakPreview" zoomScale="80" zoomScaleSheetLayoutView="80" workbookViewId="0" topLeftCell="A1"/>
  </sheetViews>
  <sheetFormatPr defaultColWidth="9.140625" defaultRowHeight="12"/>
  <cols>
    <col min="1" max="1" width="8.8515625" style="0" customWidth="1"/>
    <col min="2" max="2" width="1.1484375" style="0" customWidth="1"/>
    <col min="3" max="3" width="4.421875" style="0" customWidth="1"/>
    <col min="4" max="4" width="4.57421875" style="0" customWidth="1"/>
    <col min="5" max="5" width="18.28125" style="0" customWidth="1"/>
    <col min="6" max="6" width="54.421875" style="0" customWidth="1"/>
    <col min="7" max="7" width="8.00390625" style="0" customWidth="1"/>
    <col min="8" max="8" width="15.00390625" style="0" customWidth="1"/>
    <col min="9" max="9" width="16.8515625" style="0" customWidth="1"/>
    <col min="10" max="11" width="23.8515625" style="0" customWidth="1"/>
    <col min="12" max="12" width="10.00390625" style="0" customWidth="1"/>
    <col min="13" max="13" width="11.57421875" style="0" hidden="1" customWidth="1"/>
    <col min="14" max="14" width="9.140625" style="0" hidden="1" customWidth="1"/>
    <col min="15" max="20" width="15.140625" style="0" hidden="1" customWidth="1"/>
    <col min="21" max="21" width="17.421875" style="0" hidden="1" customWidth="1"/>
    <col min="22" max="22" width="13.140625" style="0" customWidth="1"/>
    <col min="23" max="23" width="17.421875" style="0" customWidth="1"/>
    <col min="24" max="24" width="13.140625" style="0" customWidth="1"/>
    <col min="25" max="25" width="16.00390625" style="0" customWidth="1"/>
    <col min="26" max="26" width="11.7109375" style="0" customWidth="1"/>
    <col min="27" max="27" width="16.00390625" style="0" customWidth="1"/>
    <col min="28" max="28" width="17.421875" style="0" customWidth="1"/>
    <col min="29" max="29" width="11.7109375" style="0" customWidth="1"/>
    <col min="30" max="30" width="16.00390625" style="0" customWidth="1"/>
    <col min="31" max="31" width="17.421875" style="0" customWidth="1"/>
    <col min="44" max="65" width="9.140625" style="0" hidden="1" customWidth="1"/>
  </cols>
  <sheetData>
    <row r="2" spans="12:46" ht="36.9" customHeight="1"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AT2" s="16" t="s">
        <v>101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87</v>
      </c>
    </row>
    <row r="4" spans="2:46" ht="24.9" customHeight="1">
      <c r="B4" s="19"/>
      <c r="D4" s="20" t="s">
        <v>119</v>
      </c>
      <c r="L4" s="19"/>
      <c r="M4" s="92" t="s">
        <v>10</v>
      </c>
      <c r="AT4" s="16" t="s">
        <v>4</v>
      </c>
    </row>
    <row r="5" spans="2:12" ht="6.9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4.4" customHeight="1">
      <c r="B7" s="19"/>
      <c r="E7" s="231" t="str">
        <f>'Rekapitulace stavby'!K6</f>
        <v>Úprava heliportu HEMS Karlovarské krajské nemocnice</v>
      </c>
      <c r="F7" s="232"/>
      <c r="G7" s="232"/>
      <c r="H7" s="232"/>
      <c r="L7" s="19"/>
    </row>
    <row r="8" spans="2:12" ht="12" customHeight="1">
      <c r="B8" s="19"/>
      <c r="D8" s="26" t="s">
        <v>120</v>
      </c>
      <c r="L8" s="19"/>
    </row>
    <row r="9" spans="2:12" s="1" customFormat="1" ht="14.4" customHeight="1">
      <c r="B9" s="31"/>
      <c r="E9" s="231" t="s">
        <v>121</v>
      </c>
      <c r="F9" s="233"/>
      <c r="G9" s="233"/>
      <c r="H9" s="233"/>
      <c r="L9" s="31"/>
    </row>
    <row r="10" spans="2:12" s="1" customFormat="1" ht="12" customHeight="1">
      <c r="B10" s="31"/>
      <c r="D10" s="26" t="s">
        <v>122</v>
      </c>
      <c r="L10" s="31"/>
    </row>
    <row r="11" spans="2:12" s="1" customFormat="1" ht="15.6" customHeight="1">
      <c r="B11" s="31"/>
      <c r="E11" s="194" t="s">
        <v>758</v>
      </c>
      <c r="F11" s="233"/>
      <c r="G11" s="233"/>
      <c r="H11" s="233"/>
      <c r="L11" s="31"/>
    </row>
    <row r="12" spans="2:12" s="1" customFormat="1" ht="10.2">
      <c r="B12" s="31"/>
      <c r="L12" s="31"/>
    </row>
    <row r="13" spans="2:12" s="1" customFormat="1" ht="12" customHeight="1">
      <c r="B13" s="31"/>
      <c r="D13" s="26" t="s">
        <v>18</v>
      </c>
      <c r="F13" s="24" t="s">
        <v>1</v>
      </c>
      <c r="I13" s="26" t="s">
        <v>19</v>
      </c>
      <c r="J13" s="24" t="s">
        <v>1</v>
      </c>
      <c r="L13" s="31"/>
    </row>
    <row r="14" spans="2:12" s="1" customFormat="1" ht="12" customHeight="1">
      <c r="B14" s="31"/>
      <c r="D14" s="26" t="s">
        <v>20</v>
      </c>
      <c r="F14" s="24" t="s">
        <v>21</v>
      </c>
      <c r="I14" s="26" t="s">
        <v>22</v>
      </c>
      <c r="J14" s="51" t="str">
        <f>'Rekapitulace stavby'!AN8</f>
        <v>12. 1. 2024</v>
      </c>
      <c r="L14" s="31"/>
    </row>
    <row r="15" spans="2:12" s="1" customFormat="1" ht="10.8" customHeight="1">
      <c r="B15" s="31"/>
      <c r="L15" s="31"/>
    </row>
    <row r="16" spans="2:12" s="1" customFormat="1" ht="12" customHeight="1">
      <c r="B16" s="31"/>
      <c r="D16" s="26" t="s">
        <v>24</v>
      </c>
      <c r="I16" s="26" t="s">
        <v>25</v>
      </c>
      <c r="J16" s="24" t="s">
        <v>1</v>
      </c>
      <c r="L16" s="31"/>
    </row>
    <row r="17" spans="2:12" s="1" customFormat="1" ht="18" customHeight="1">
      <c r="B17" s="31"/>
      <c r="E17" s="24" t="s">
        <v>26</v>
      </c>
      <c r="I17" s="26" t="s">
        <v>27</v>
      </c>
      <c r="J17" s="24" t="s">
        <v>1</v>
      </c>
      <c r="L17" s="31"/>
    </row>
    <row r="18" spans="2:12" s="1" customFormat="1" ht="6.9" customHeight="1">
      <c r="B18" s="31"/>
      <c r="L18" s="31"/>
    </row>
    <row r="19" spans="2:12" s="1" customFormat="1" ht="12" customHeight="1">
      <c r="B19" s="31"/>
      <c r="D19" s="26" t="s">
        <v>28</v>
      </c>
      <c r="I19" s="26" t="s">
        <v>25</v>
      </c>
      <c r="J19" s="27" t="str">
        <f>'Rekapitulace stavby'!AN13</f>
        <v>Vyplň údaj</v>
      </c>
      <c r="L19" s="31"/>
    </row>
    <row r="20" spans="2:12" s="1" customFormat="1" ht="18" customHeight="1">
      <c r="B20" s="31"/>
      <c r="E20" s="234" t="str">
        <f>'Rekapitulace stavby'!E14</f>
        <v>Vyplň údaj</v>
      </c>
      <c r="F20" s="199"/>
      <c r="G20" s="199"/>
      <c r="H20" s="199"/>
      <c r="I20" s="26" t="s">
        <v>27</v>
      </c>
      <c r="J20" s="27" t="str">
        <f>'Rekapitulace stavby'!AN14</f>
        <v>Vyplň údaj</v>
      </c>
      <c r="L20" s="31"/>
    </row>
    <row r="21" spans="2:12" s="1" customFormat="1" ht="6.9" customHeight="1">
      <c r="B21" s="31"/>
      <c r="L21" s="31"/>
    </row>
    <row r="22" spans="2:12" s="1" customFormat="1" ht="12" customHeight="1">
      <c r="B22" s="31"/>
      <c r="D22" s="26" t="s">
        <v>30</v>
      </c>
      <c r="I22" s="26" t="s">
        <v>25</v>
      </c>
      <c r="J22" s="24" t="s">
        <v>31</v>
      </c>
      <c r="L22" s="31"/>
    </row>
    <row r="23" spans="2:12" s="1" customFormat="1" ht="18" customHeight="1">
      <c r="B23" s="31"/>
      <c r="E23" s="24" t="s">
        <v>32</v>
      </c>
      <c r="I23" s="26" t="s">
        <v>27</v>
      </c>
      <c r="J23" s="24" t="s">
        <v>33</v>
      </c>
      <c r="L23" s="31"/>
    </row>
    <row r="24" spans="2:12" s="1" customFormat="1" ht="6.9" customHeight="1">
      <c r="B24" s="31"/>
      <c r="L24" s="31"/>
    </row>
    <row r="25" spans="2:12" s="1" customFormat="1" ht="12" customHeight="1">
      <c r="B25" s="31"/>
      <c r="D25" s="26" t="s">
        <v>35</v>
      </c>
      <c r="I25" s="26" t="s">
        <v>25</v>
      </c>
      <c r="J25" s="24" t="str">
        <f>IF('Rekapitulace stavby'!AN19="","",'Rekapitulace stavby'!AN19)</f>
        <v/>
      </c>
      <c r="L25" s="31"/>
    </row>
    <row r="26" spans="2:12" s="1" customFormat="1" ht="18" customHeight="1">
      <c r="B26" s="31"/>
      <c r="E26" s="24" t="str">
        <f>IF('Rekapitulace stavby'!E20="","",'Rekapitulace stavby'!E20)</f>
        <v xml:space="preserve"> </v>
      </c>
      <c r="I26" s="26" t="s">
        <v>27</v>
      </c>
      <c r="J26" s="24" t="str">
        <f>IF('Rekapitulace stavby'!AN20="","",'Rekapitulace stavby'!AN20)</f>
        <v/>
      </c>
      <c r="L26" s="31"/>
    </row>
    <row r="27" spans="2:12" s="1" customFormat="1" ht="6.9" customHeight="1">
      <c r="B27" s="31"/>
      <c r="L27" s="31"/>
    </row>
    <row r="28" spans="2:12" s="1" customFormat="1" ht="12" customHeight="1">
      <c r="B28" s="31"/>
      <c r="D28" s="26" t="s">
        <v>37</v>
      </c>
      <c r="L28" s="31"/>
    </row>
    <row r="29" spans="2:12" s="7" customFormat="1" ht="14.4" customHeight="1">
      <c r="B29" s="93"/>
      <c r="E29" s="204" t="s">
        <v>1</v>
      </c>
      <c r="F29" s="204"/>
      <c r="G29" s="204"/>
      <c r="H29" s="204"/>
      <c r="L29" s="93"/>
    </row>
    <row r="30" spans="2:12" s="1" customFormat="1" ht="6.9" customHeight="1">
      <c r="B30" s="31"/>
      <c r="L30" s="31"/>
    </row>
    <row r="31" spans="2:12" s="1" customFormat="1" ht="6.9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25.35" customHeight="1">
      <c r="B32" s="31"/>
      <c r="D32" s="94" t="s">
        <v>38</v>
      </c>
      <c r="J32" s="65">
        <f>ROUND(J127,2)</f>
        <v>0</v>
      </c>
      <c r="L32" s="31"/>
    </row>
    <row r="33" spans="2:12" s="1" customFormat="1" ht="6.9" customHeight="1">
      <c r="B33" s="31"/>
      <c r="D33" s="52"/>
      <c r="E33" s="52"/>
      <c r="F33" s="52"/>
      <c r="G33" s="52"/>
      <c r="H33" s="52"/>
      <c r="I33" s="52"/>
      <c r="J33" s="52"/>
      <c r="K33" s="52"/>
      <c r="L33" s="31"/>
    </row>
    <row r="34" spans="2:12" s="1" customFormat="1" ht="14.4" customHeight="1">
      <c r="B34" s="31"/>
      <c r="F34" s="34" t="s">
        <v>40</v>
      </c>
      <c r="I34" s="34" t="s">
        <v>39</v>
      </c>
      <c r="J34" s="34" t="s">
        <v>41</v>
      </c>
      <c r="L34" s="31"/>
    </row>
    <row r="35" spans="2:12" s="1" customFormat="1" ht="14.4" customHeight="1">
      <c r="B35" s="31"/>
      <c r="D35" s="54" t="s">
        <v>42</v>
      </c>
      <c r="E35" s="26" t="s">
        <v>43</v>
      </c>
      <c r="F35" s="85">
        <f>ROUND((SUM(BE127:BE192)),2)</f>
        <v>0</v>
      </c>
      <c r="I35" s="95">
        <v>0.21</v>
      </c>
      <c r="J35" s="85">
        <f>ROUND(((SUM(BE127:BE192))*I35),2)</f>
        <v>0</v>
      </c>
      <c r="L35" s="31"/>
    </row>
    <row r="36" spans="2:12" s="1" customFormat="1" ht="14.4" customHeight="1">
      <c r="B36" s="31"/>
      <c r="E36" s="26" t="s">
        <v>44</v>
      </c>
      <c r="F36" s="85">
        <f>ROUND((SUM(BF127:BF192)),2)</f>
        <v>0</v>
      </c>
      <c r="I36" s="95">
        <v>0.15</v>
      </c>
      <c r="J36" s="85">
        <f>ROUND(((SUM(BF127:BF192))*I36),2)</f>
        <v>0</v>
      </c>
      <c r="L36" s="31"/>
    </row>
    <row r="37" spans="2:12" s="1" customFormat="1" ht="14.4" customHeight="1" hidden="1">
      <c r="B37" s="31"/>
      <c r="E37" s="26" t="s">
        <v>45</v>
      </c>
      <c r="F37" s="85">
        <f>ROUND((SUM(BG127:BG192)),2)</f>
        <v>0</v>
      </c>
      <c r="I37" s="95">
        <v>0.21</v>
      </c>
      <c r="J37" s="85">
        <f>0</f>
        <v>0</v>
      </c>
      <c r="L37" s="31"/>
    </row>
    <row r="38" spans="2:12" s="1" customFormat="1" ht="14.4" customHeight="1" hidden="1">
      <c r="B38" s="31"/>
      <c r="E38" s="26" t="s">
        <v>46</v>
      </c>
      <c r="F38" s="85">
        <f>ROUND((SUM(BH127:BH192)),2)</f>
        <v>0</v>
      </c>
      <c r="I38" s="95">
        <v>0.15</v>
      </c>
      <c r="J38" s="85">
        <f>0</f>
        <v>0</v>
      </c>
      <c r="L38" s="31"/>
    </row>
    <row r="39" spans="2:12" s="1" customFormat="1" ht="14.4" customHeight="1" hidden="1">
      <c r="B39" s="31"/>
      <c r="E39" s="26" t="s">
        <v>47</v>
      </c>
      <c r="F39" s="85">
        <f>ROUND((SUM(BI127:BI192)),2)</f>
        <v>0</v>
      </c>
      <c r="I39" s="95">
        <v>0</v>
      </c>
      <c r="J39" s="85">
        <f>0</f>
        <v>0</v>
      </c>
      <c r="L39" s="31"/>
    </row>
    <row r="40" spans="2:12" s="1" customFormat="1" ht="6.9" customHeight="1">
      <c r="B40" s="31"/>
      <c r="L40" s="31"/>
    </row>
    <row r="41" spans="2:12" s="1" customFormat="1" ht="25.35" customHeight="1">
      <c r="B41" s="31"/>
      <c r="C41" s="96"/>
      <c r="D41" s="97" t="s">
        <v>48</v>
      </c>
      <c r="E41" s="56"/>
      <c r="F41" s="56"/>
      <c r="G41" s="98" t="s">
        <v>49</v>
      </c>
      <c r="H41" s="99" t="s">
        <v>50</v>
      </c>
      <c r="I41" s="56"/>
      <c r="J41" s="100">
        <f>SUM(J32:J39)</f>
        <v>0</v>
      </c>
      <c r="K41" s="101"/>
      <c r="L41" s="31"/>
    </row>
    <row r="42" spans="2:12" s="1" customFormat="1" ht="14.4" customHeight="1">
      <c r="B42" s="31"/>
      <c r="L42" s="31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31"/>
      <c r="D50" s="40" t="s">
        <v>51</v>
      </c>
      <c r="E50" s="41"/>
      <c r="F50" s="41"/>
      <c r="G50" s="40" t="s">
        <v>52</v>
      </c>
      <c r="H50" s="41"/>
      <c r="I50" s="41"/>
      <c r="J50" s="41"/>
      <c r="K50" s="41"/>
      <c r="L50" s="31"/>
    </row>
    <row r="51" spans="2:12" ht="10.2">
      <c r="B51" s="19"/>
      <c r="L51" s="19"/>
    </row>
    <row r="52" spans="2:12" ht="10.2">
      <c r="B52" s="19"/>
      <c r="L52" s="19"/>
    </row>
    <row r="53" spans="2:12" ht="10.2">
      <c r="B53" s="19"/>
      <c r="L53" s="19"/>
    </row>
    <row r="54" spans="2:12" ht="10.2">
      <c r="B54" s="19"/>
      <c r="L54" s="19"/>
    </row>
    <row r="55" spans="2:12" ht="10.2">
      <c r="B55" s="19"/>
      <c r="L55" s="19"/>
    </row>
    <row r="56" spans="2:12" ht="10.2">
      <c r="B56" s="19"/>
      <c r="L56" s="19"/>
    </row>
    <row r="57" spans="2:12" ht="10.2">
      <c r="B57" s="19"/>
      <c r="L57" s="19"/>
    </row>
    <row r="58" spans="2:12" ht="10.2">
      <c r="B58" s="19"/>
      <c r="L58" s="19"/>
    </row>
    <row r="59" spans="2:12" ht="10.2">
      <c r="B59" s="19"/>
      <c r="L59" s="19"/>
    </row>
    <row r="60" spans="2:12" ht="10.2">
      <c r="B60" s="19"/>
      <c r="L60" s="19"/>
    </row>
    <row r="61" spans="2:12" s="1" customFormat="1" ht="13.2">
      <c r="B61" s="31"/>
      <c r="D61" s="42" t="s">
        <v>53</v>
      </c>
      <c r="E61" s="33"/>
      <c r="F61" s="102" t="s">
        <v>54</v>
      </c>
      <c r="G61" s="42" t="s">
        <v>53</v>
      </c>
      <c r="H61" s="33"/>
      <c r="I61" s="33"/>
      <c r="J61" s="103" t="s">
        <v>54</v>
      </c>
      <c r="K61" s="33"/>
      <c r="L61" s="31"/>
    </row>
    <row r="62" spans="2:12" ht="10.2">
      <c r="B62" s="19"/>
      <c r="L62" s="19"/>
    </row>
    <row r="63" spans="2:12" ht="10.2">
      <c r="B63" s="19"/>
      <c r="L63" s="19"/>
    </row>
    <row r="64" spans="2:12" ht="10.2">
      <c r="B64" s="19"/>
      <c r="L64" s="19"/>
    </row>
    <row r="65" spans="2:12" s="1" customFormat="1" ht="13.2">
      <c r="B65" s="31"/>
      <c r="D65" s="40" t="s">
        <v>55</v>
      </c>
      <c r="E65" s="41"/>
      <c r="F65" s="41"/>
      <c r="G65" s="40" t="s">
        <v>56</v>
      </c>
      <c r="H65" s="41"/>
      <c r="I65" s="41"/>
      <c r="J65" s="41"/>
      <c r="K65" s="41"/>
      <c r="L65" s="31"/>
    </row>
    <row r="66" spans="2:12" ht="10.2">
      <c r="B66" s="19"/>
      <c r="L66" s="19"/>
    </row>
    <row r="67" spans="2:12" ht="10.2">
      <c r="B67" s="19"/>
      <c r="L67" s="19"/>
    </row>
    <row r="68" spans="2:12" ht="10.2">
      <c r="B68" s="19"/>
      <c r="L68" s="19"/>
    </row>
    <row r="69" spans="2:12" ht="10.2">
      <c r="B69" s="19"/>
      <c r="L69" s="19"/>
    </row>
    <row r="70" spans="2:12" ht="10.2">
      <c r="B70" s="19"/>
      <c r="L70" s="19"/>
    </row>
    <row r="71" spans="2:12" ht="10.2">
      <c r="B71" s="19"/>
      <c r="L71" s="19"/>
    </row>
    <row r="72" spans="2:12" ht="10.2">
      <c r="B72" s="19"/>
      <c r="L72" s="19"/>
    </row>
    <row r="73" spans="2:12" ht="10.2">
      <c r="B73" s="19"/>
      <c r="L73" s="19"/>
    </row>
    <row r="74" spans="2:12" ht="10.2">
      <c r="B74" s="19"/>
      <c r="L74" s="19"/>
    </row>
    <row r="75" spans="2:12" ht="10.2">
      <c r="B75" s="19"/>
      <c r="L75" s="19"/>
    </row>
    <row r="76" spans="2:12" s="1" customFormat="1" ht="13.2">
      <c r="B76" s="31"/>
      <c r="D76" s="42" t="s">
        <v>53</v>
      </c>
      <c r="E76" s="33"/>
      <c r="F76" s="102" t="s">
        <v>54</v>
      </c>
      <c r="G76" s="42" t="s">
        <v>53</v>
      </c>
      <c r="H76" s="33"/>
      <c r="I76" s="33"/>
      <c r="J76" s="103" t="s">
        <v>54</v>
      </c>
      <c r="K76" s="33"/>
      <c r="L76" s="31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" customHeight="1">
      <c r="B82" s="31"/>
      <c r="C82" s="20" t="s">
        <v>124</v>
      </c>
      <c r="L82" s="31"/>
    </row>
    <row r="83" spans="2:12" s="1" customFormat="1" ht="6.9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4.4" customHeight="1">
      <c r="B85" s="31"/>
      <c r="E85" s="231" t="str">
        <f>E7</f>
        <v>Úprava heliportu HEMS Karlovarské krajské nemocnice</v>
      </c>
      <c r="F85" s="232"/>
      <c r="G85" s="232"/>
      <c r="H85" s="232"/>
      <c r="L85" s="31"/>
    </row>
    <row r="86" spans="2:12" ht="12" customHeight="1">
      <c r="B86" s="19"/>
      <c r="C86" s="26" t="s">
        <v>120</v>
      </c>
      <c r="L86" s="19"/>
    </row>
    <row r="87" spans="2:12" s="1" customFormat="1" ht="14.4" customHeight="1">
      <c r="B87" s="31"/>
      <c r="E87" s="231" t="s">
        <v>121</v>
      </c>
      <c r="F87" s="233"/>
      <c r="G87" s="233"/>
      <c r="H87" s="233"/>
      <c r="L87" s="31"/>
    </row>
    <row r="88" spans="2:12" s="1" customFormat="1" ht="12" customHeight="1">
      <c r="B88" s="31"/>
      <c r="C88" s="26" t="s">
        <v>122</v>
      </c>
      <c r="L88" s="31"/>
    </row>
    <row r="89" spans="2:12" s="1" customFormat="1" ht="15.6" customHeight="1">
      <c r="B89" s="31"/>
      <c r="E89" s="194" t="str">
        <f>E11</f>
        <v>D.1.07 - Silnoproudé elektroinstalace</v>
      </c>
      <c r="F89" s="233"/>
      <c r="G89" s="233"/>
      <c r="H89" s="233"/>
      <c r="L89" s="31"/>
    </row>
    <row r="90" spans="2:12" s="1" customFormat="1" ht="6.9" customHeight="1">
      <c r="B90" s="31"/>
      <c r="L90" s="31"/>
    </row>
    <row r="91" spans="2:12" s="1" customFormat="1" ht="12" customHeight="1">
      <c r="B91" s="31"/>
      <c r="C91" s="26" t="s">
        <v>20</v>
      </c>
      <c r="F91" s="24" t="str">
        <f>F14</f>
        <v>KKN a.s. Pavilon A, Bezručova 1190/19</v>
      </c>
      <c r="I91" s="26" t="s">
        <v>22</v>
      </c>
      <c r="J91" s="51" t="str">
        <f>IF(J14="","",J14)</f>
        <v>12. 1. 2024</v>
      </c>
      <c r="L91" s="31"/>
    </row>
    <row r="92" spans="2:12" s="1" customFormat="1" ht="6.9" customHeight="1">
      <c r="B92" s="31"/>
      <c r="L92" s="31"/>
    </row>
    <row r="93" spans="2:12" s="1" customFormat="1" ht="40.8" customHeight="1">
      <c r="B93" s="31"/>
      <c r="C93" s="26" t="s">
        <v>24</v>
      </c>
      <c r="F93" s="24" t="str">
        <f>E17</f>
        <v>KKN a.s. Pavilon A, Bezručova 1190/19 Karlovy Vary</v>
      </c>
      <c r="I93" s="26" t="s">
        <v>30</v>
      </c>
      <c r="J93" s="29" t="str">
        <f>E23</f>
        <v>SIEBERT+TALAŠ, spol. s r.o., Bucharova 1314/8</v>
      </c>
      <c r="L93" s="31"/>
    </row>
    <row r="94" spans="2:12" s="1" customFormat="1" ht="15.6" customHeight="1">
      <c r="B94" s="31"/>
      <c r="C94" s="26" t="s">
        <v>28</v>
      </c>
      <c r="F94" s="24" t="str">
        <f>IF(E20="","",E20)</f>
        <v>Vyplň údaj</v>
      </c>
      <c r="I94" s="26" t="s">
        <v>35</v>
      </c>
      <c r="J94" s="29" t="str">
        <f>E26</f>
        <v xml:space="preserve"> </v>
      </c>
      <c r="L94" s="31"/>
    </row>
    <row r="95" spans="2:12" s="1" customFormat="1" ht="10.35" customHeight="1">
      <c r="B95" s="31"/>
      <c r="L95" s="31"/>
    </row>
    <row r="96" spans="2:12" s="1" customFormat="1" ht="29.25" customHeight="1">
      <c r="B96" s="31"/>
      <c r="C96" s="104" t="s">
        <v>125</v>
      </c>
      <c r="D96" s="96"/>
      <c r="E96" s="96"/>
      <c r="F96" s="96"/>
      <c r="G96" s="96"/>
      <c r="H96" s="96"/>
      <c r="I96" s="96"/>
      <c r="J96" s="105" t="s">
        <v>126</v>
      </c>
      <c r="K96" s="96"/>
      <c r="L96" s="31"/>
    </row>
    <row r="97" spans="2:12" s="1" customFormat="1" ht="10.35" customHeight="1">
      <c r="B97" s="31"/>
      <c r="L97" s="31"/>
    </row>
    <row r="98" spans="2:47" s="1" customFormat="1" ht="22.8" customHeight="1">
      <c r="B98" s="31"/>
      <c r="C98" s="106" t="s">
        <v>127</v>
      </c>
      <c r="J98" s="65">
        <f>J127</f>
        <v>0</v>
      </c>
      <c r="L98" s="31"/>
      <c r="AU98" s="16" t="s">
        <v>128</v>
      </c>
    </row>
    <row r="99" spans="2:12" s="8" customFormat="1" ht="24.9" customHeight="1">
      <c r="B99" s="107"/>
      <c r="D99" s="108" t="s">
        <v>759</v>
      </c>
      <c r="E99" s="109"/>
      <c r="F99" s="109"/>
      <c r="G99" s="109"/>
      <c r="H99" s="109"/>
      <c r="I99" s="109"/>
      <c r="J99" s="110">
        <f>J128</f>
        <v>0</v>
      </c>
      <c r="L99" s="107"/>
    </row>
    <row r="100" spans="2:12" s="9" customFormat="1" ht="19.95" customHeight="1">
      <c r="B100" s="111"/>
      <c r="D100" s="112" t="s">
        <v>760</v>
      </c>
      <c r="E100" s="113"/>
      <c r="F100" s="113"/>
      <c r="G100" s="113"/>
      <c r="H100" s="113"/>
      <c r="I100" s="113"/>
      <c r="J100" s="114">
        <f>J129</f>
        <v>0</v>
      </c>
      <c r="L100" s="111"/>
    </row>
    <row r="101" spans="2:12" s="9" customFormat="1" ht="19.95" customHeight="1">
      <c r="B101" s="111"/>
      <c r="D101" s="112" t="s">
        <v>761</v>
      </c>
      <c r="E101" s="113"/>
      <c r="F101" s="113"/>
      <c r="G101" s="113"/>
      <c r="H101" s="113"/>
      <c r="I101" s="113"/>
      <c r="J101" s="114">
        <f>J144</f>
        <v>0</v>
      </c>
      <c r="L101" s="111"/>
    </row>
    <row r="102" spans="2:12" s="9" customFormat="1" ht="19.95" customHeight="1">
      <c r="B102" s="111"/>
      <c r="D102" s="112" t="s">
        <v>762</v>
      </c>
      <c r="E102" s="113"/>
      <c r="F102" s="113"/>
      <c r="G102" s="113"/>
      <c r="H102" s="113"/>
      <c r="I102" s="113"/>
      <c r="J102" s="114">
        <f>J152</f>
        <v>0</v>
      </c>
      <c r="L102" s="111"/>
    </row>
    <row r="103" spans="2:12" s="9" customFormat="1" ht="19.95" customHeight="1">
      <c r="B103" s="111"/>
      <c r="D103" s="112" t="s">
        <v>763</v>
      </c>
      <c r="E103" s="113"/>
      <c r="F103" s="113"/>
      <c r="G103" s="113"/>
      <c r="H103" s="113"/>
      <c r="I103" s="113"/>
      <c r="J103" s="114">
        <f>J163</f>
        <v>0</v>
      </c>
      <c r="L103" s="111"/>
    </row>
    <row r="104" spans="2:12" s="9" customFormat="1" ht="19.95" customHeight="1">
      <c r="B104" s="111"/>
      <c r="D104" s="112" t="s">
        <v>764</v>
      </c>
      <c r="E104" s="113"/>
      <c r="F104" s="113"/>
      <c r="G104" s="113"/>
      <c r="H104" s="113"/>
      <c r="I104" s="113"/>
      <c r="J104" s="114">
        <f>J176</f>
        <v>0</v>
      </c>
      <c r="L104" s="111"/>
    </row>
    <row r="105" spans="2:12" s="9" customFormat="1" ht="19.95" customHeight="1">
      <c r="B105" s="111"/>
      <c r="D105" s="112" t="s">
        <v>765</v>
      </c>
      <c r="E105" s="113"/>
      <c r="F105" s="113"/>
      <c r="G105" s="113"/>
      <c r="H105" s="113"/>
      <c r="I105" s="113"/>
      <c r="J105" s="114">
        <f>J179</f>
        <v>0</v>
      </c>
      <c r="L105" s="111"/>
    </row>
    <row r="106" spans="2:12" s="1" customFormat="1" ht="21.75" customHeight="1">
      <c r="B106" s="31"/>
      <c r="L106" s="31"/>
    </row>
    <row r="107" spans="2:12" s="1" customFormat="1" ht="6.9" customHeight="1">
      <c r="B107" s="43"/>
      <c r="C107" s="44"/>
      <c r="D107" s="44"/>
      <c r="E107" s="44"/>
      <c r="F107" s="44"/>
      <c r="G107" s="44"/>
      <c r="H107" s="44"/>
      <c r="I107" s="44"/>
      <c r="J107" s="44"/>
      <c r="K107" s="44"/>
      <c r="L107" s="31"/>
    </row>
    <row r="111" spans="2:12" s="1" customFormat="1" ht="6.9" customHeight="1">
      <c r="B111" s="45"/>
      <c r="C111" s="46"/>
      <c r="D111" s="46"/>
      <c r="E111" s="46"/>
      <c r="F111" s="46"/>
      <c r="G111" s="46"/>
      <c r="H111" s="46"/>
      <c r="I111" s="46"/>
      <c r="J111" s="46"/>
      <c r="K111" s="46"/>
      <c r="L111" s="31"/>
    </row>
    <row r="112" spans="2:12" s="1" customFormat="1" ht="24.9" customHeight="1">
      <c r="B112" s="31"/>
      <c r="C112" s="20" t="s">
        <v>136</v>
      </c>
      <c r="L112" s="31"/>
    </row>
    <row r="113" spans="2:12" s="1" customFormat="1" ht="6.9" customHeight="1">
      <c r="B113" s="31"/>
      <c r="L113" s="31"/>
    </row>
    <row r="114" spans="2:12" s="1" customFormat="1" ht="12" customHeight="1">
      <c r="B114" s="31"/>
      <c r="C114" s="26" t="s">
        <v>16</v>
      </c>
      <c r="L114" s="31"/>
    </row>
    <row r="115" spans="2:12" s="1" customFormat="1" ht="14.4" customHeight="1">
      <c r="B115" s="31"/>
      <c r="E115" s="231" t="str">
        <f>E7</f>
        <v>Úprava heliportu HEMS Karlovarské krajské nemocnice</v>
      </c>
      <c r="F115" s="232"/>
      <c r="G115" s="232"/>
      <c r="H115" s="232"/>
      <c r="L115" s="31"/>
    </row>
    <row r="116" spans="2:12" ht="12" customHeight="1">
      <c r="B116" s="19"/>
      <c r="C116" s="26" t="s">
        <v>120</v>
      </c>
      <c r="L116" s="19"/>
    </row>
    <row r="117" spans="2:12" s="1" customFormat="1" ht="14.4" customHeight="1">
      <c r="B117" s="31"/>
      <c r="E117" s="231" t="s">
        <v>121</v>
      </c>
      <c r="F117" s="233"/>
      <c r="G117" s="233"/>
      <c r="H117" s="233"/>
      <c r="L117" s="31"/>
    </row>
    <row r="118" spans="2:12" s="1" customFormat="1" ht="12" customHeight="1">
      <c r="B118" s="31"/>
      <c r="C118" s="26" t="s">
        <v>122</v>
      </c>
      <c r="L118" s="31"/>
    </row>
    <row r="119" spans="2:12" s="1" customFormat="1" ht="15.6" customHeight="1">
      <c r="B119" s="31"/>
      <c r="E119" s="194" t="str">
        <f>E11</f>
        <v>D.1.07 - Silnoproudé elektroinstalace</v>
      </c>
      <c r="F119" s="233"/>
      <c r="G119" s="233"/>
      <c r="H119" s="233"/>
      <c r="L119" s="31"/>
    </row>
    <row r="120" spans="2:12" s="1" customFormat="1" ht="6.9" customHeight="1">
      <c r="B120" s="31"/>
      <c r="L120" s="31"/>
    </row>
    <row r="121" spans="2:12" s="1" customFormat="1" ht="12" customHeight="1">
      <c r="B121" s="31"/>
      <c r="C121" s="26" t="s">
        <v>20</v>
      </c>
      <c r="F121" s="24" t="str">
        <f>F14</f>
        <v>KKN a.s. Pavilon A, Bezručova 1190/19</v>
      </c>
      <c r="I121" s="26" t="s">
        <v>22</v>
      </c>
      <c r="J121" s="51" t="str">
        <f>IF(J14="","",J14)</f>
        <v>12. 1. 2024</v>
      </c>
      <c r="L121" s="31"/>
    </row>
    <row r="122" spans="2:12" s="1" customFormat="1" ht="6.9" customHeight="1">
      <c r="B122" s="31"/>
      <c r="L122" s="31"/>
    </row>
    <row r="123" spans="2:12" s="1" customFormat="1" ht="40.8" customHeight="1">
      <c r="B123" s="31"/>
      <c r="C123" s="26" t="s">
        <v>24</v>
      </c>
      <c r="F123" s="24" t="str">
        <f>E17</f>
        <v>KKN a.s. Pavilon A, Bezručova 1190/19 Karlovy Vary</v>
      </c>
      <c r="I123" s="26" t="s">
        <v>30</v>
      </c>
      <c r="J123" s="29" t="str">
        <f>E23</f>
        <v>SIEBERT+TALAŠ, spol. s r.o., Bucharova 1314/8</v>
      </c>
      <c r="L123" s="31"/>
    </row>
    <row r="124" spans="2:12" s="1" customFormat="1" ht="15.6" customHeight="1">
      <c r="B124" s="31"/>
      <c r="C124" s="26" t="s">
        <v>28</v>
      </c>
      <c r="F124" s="24" t="str">
        <f>IF(E20="","",E20)</f>
        <v>Vyplň údaj</v>
      </c>
      <c r="I124" s="26" t="s">
        <v>35</v>
      </c>
      <c r="J124" s="29" t="str">
        <f>E26</f>
        <v xml:space="preserve"> </v>
      </c>
      <c r="L124" s="31"/>
    </row>
    <row r="125" spans="2:12" s="1" customFormat="1" ht="10.35" customHeight="1">
      <c r="B125" s="31"/>
      <c r="L125" s="31"/>
    </row>
    <row r="126" spans="2:20" s="10" customFormat="1" ht="29.25" customHeight="1">
      <c r="B126" s="115"/>
      <c r="C126" s="116" t="s">
        <v>137</v>
      </c>
      <c r="D126" s="117" t="s">
        <v>63</v>
      </c>
      <c r="E126" s="117" t="s">
        <v>59</v>
      </c>
      <c r="F126" s="117" t="s">
        <v>60</v>
      </c>
      <c r="G126" s="117" t="s">
        <v>138</v>
      </c>
      <c r="H126" s="117" t="s">
        <v>139</v>
      </c>
      <c r="I126" s="117" t="s">
        <v>140</v>
      </c>
      <c r="J126" s="117" t="s">
        <v>126</v>
      </c>
      <c r="K126" s="118" t="s">
        <v>141</v>
      </c>
      <c r="L126" s="115"/>
      <c r="M126" s="58" t="s">
        <v>1</v>
      </c>
      <c r="N126" s="59" t="s">
        <v>42</v>
      </c>
      <c r="O126" s="59" t="s">
        <v>142</v>
      </c>
      <c r="P126" s="59" t="s">
        <v>143</v>
      </c>
      <c r="Q126" s="59" t="s">
        <v>144</v>
      </c>
      <c r="R126" s="59" t="s">
        <v>145</v>
      </c>
      <c r="S126" s="59" t="s">
        <v>146</v>
      </c>
      <c r="T126" s="60" t="s">
        <v>147</v>
      </c>
    </row>
    <row r="127" spans="2:63" s="1" customFormat="1" ht="22.8" customHeight="1">
      <c r="B127" s="31"/>
      <c r="C127" s="63" t="s">
        <v>148</v>
      </c>
      <c r="J127" s="119">
        <f>BK127</f>
        <v>0</v>
      </c>
      <c r="L127" s="31"/>
      <c r="M127" s="61"/>
      <c r="N127" s="52"/>
      <c r="O127" s="52"/>
      <c r="P127" s="120">
        <f>P128</f>
        <v>0</v>
      </c>
      <c r="Q127" s="52"/>
      <c r="R127" s="120">
        <f>R128</f>
        <v>0</v>
      </c>
      <c r="S127" s="52"/>
      <c r="T127" s="121">
        <f>T128</f>
        <v>0</v>
      </c>
      <c r="AT127" s="16" t="s">
        <v>77</v>
      </c>
      <c r="AU127" s="16" t="s">
        <v>128</v>
      </c>
      <c r="BK127" s="122">
        <f>BK128</f>
        <v>0</v>
      </c>
    </row>
    <row r="128" spans="2:63" s="11" customFormat="1" ht="25.95" customHeight="1">
      <c r="B128" s="123"/>
      <c r="D128" s="124" t="s">
        <v>77</v>
      </c>
      <c r="E128" s="125" t="s">
        <v>766</v>
      </c>
      <c r="F128" s="125" t="s">
        <v>100</v>
      </c>
      <c r="I128" s="126"/>
      <c r="J128" s="127">
        <f>BK128</f>
        <v>0</v>
      </c>
      <c r="L128" s="123"/>
      <c r="M128" s="128"/>
      <c r="P128" s="129">
        <f>P129+P144+P152+P163+P176+P179</f>
        <v>0</v>
      </c>
      <c r="R128" s="129">
        <f>R129+R144+R152+R163+R176+R179</f>
        <v>0</v>
      </c>
      <c r="T128" s="130">
        <f>T129+T144+T152+T163+T176+T179</f>
        <v>0</v>
      </c>
      <c r="AR128" s="124" t="s">
        <v>87</v>
      </c>
      <c r="AT128" s="131" t="s">
        <v>77</v>
      </c>
      <c r="AU128" s="131" t="s">
        <v>78</v>
      </c>
      <c r="AY128" s="124" t="s">
        <v>151</v>
      </c>
      <c r="BK128" s="132">
        <f>BK129+BK144+BK152+BK163+BK176+BK179</f>
        <v>0</v>
      </c>
    </row>
    <row r="129" spans="2:63" s="11" customFormat="1" ht="22.8" customHeight="1">
      <c r="B129" s="123"/>
      <c r="D129" s="124" t="s">
        <v>77</v>
      </c>
      <c r="E129" s="133" t="s">
        <v>767</v>
      </c>
      <c r="F129" s="133" t="s">
        <v>768</v>
      </c>
      <c r="I129" s="126"/>
      <c r="J129" s="134">
        <f>BK129</f>
        <v>0</v>
      </c>
      <c r="L129" s="123"/>
      <c r="M129" s="128"/>
      <c r="P129" s="129">
        <f>SUM(P130:P143)</f>
        <v>0</v>
      </c>
      <c r="R129" s="129">
        <f>SUM(R130:R143)</f>
        <v>0</v>
      </c>
      <c r="T129" s="130">
        <f>SUM(T130:T143)</f>
        <v>0</v>
      </c>
      <c r="AR129" s="124" t="s">
        <v>87</v>
      </c>
      <c r="AT129" s="131" t="s">
        <v>77</v>
      </c>
      <c r="AU129" s="131" t="s">
        <v>85</v>
      </c>
      <c r="AY129" s="124" t="s">
        <v>151</v>
      </c>
      <c r="BK129" s="132">
        <f>SUM(BK130:BK143)</f>
        <v>0</v>
      </c>
    </row>
    <row r="130" spans="2:65" s="1" customFormat="1" ht="14.4" customHeight="1">
      <c r="B130" s="31"/>
      <c r="C130" s="135" t="s">
        <v>85</v>
      </c>
      <c r="D130" s="135" t="s">
        <v>154</v>
      </c>
      <c r="E130" s="136" t="s">
        <v>769</v>
      </c>
      <c r="F130" s="137" t="s">
        <v>770</v>
      </c>
      <c r="G130" s="138" t="s">
        <v>165</v>
      </c>
      <c r="H130" s="139">
        <v>1</v>
      </c>
      <c r="I130" s="140"/>
      <c r="J130" s="141">
        <f>ROUND(I130*H130,2)</f>
        <v>0</v>
      </c>
      <c r="K130" s="137" t="s">
        <v>1</v>
      </c>
      <c r="L130" s="31"/>
      <c r="M130" s="142" t="s">
        <v>1</v>
      </c>
      <c r="N130" s="143" t="s">
        <v>43</v>
      </c>
      <c r="P130" s="144">
        <f>O130*H130</f>
        <v>0</v>
      </c>
      <c r="Q130" s="144">
        <v>0</v>
      </c>
      <c r="R130" s="144">
        <f>Q130*H130</f>
        <v>0</v>
      </c>
      <c r="S130" s="144">
        <v>0</v>
      </c>
      <c r="T130" s="145">
        <f>S130*H130</f>
        <v>0</v>
      </c>
      <c r="AR130" s="146" t="s">
        <v>223</v>
      </c>
      <c r="AT130" s="146" t="s">
        <v>154</v>
      </c>
      <c r="AU130" s="146" t="s">
        <v>87</v>
      </c>
      <c r="AY130" s="16" t="s">
        <v>151</v>
      </c>
      <c r="BE130" s="147">
        <f>IF(N130="základní",J130,0)</f>
        <v>0</v>
      </c>
      <c r="BF130" s="147">
        <f>IF(N130="snížená",J130,0)</f>
        <v>0</v>
      </c>
      <c r="BG130" s="147">
        <f>IF(N130="zákl. přenesená",J130,0)</f>
        <v>0</v>
      </c>
      <c r="BH130" s="147">
        <f>IF(N130="sníž. přenesená",J130,0)</f>
        <v>0</v>
      </c>
      <c r="BI130" s="147">
        <f>IF(N130="nulová",J130,0)</f>
        <v>0</v>
      </c>
      <c r="BJ130" s="16" t="s">
        <v>85</v>
      </c>
      <c r="BK130" s="147">
        <f>ROUND(I130*H130,2)</f>
        <v>0</v>
      </c>
      <c r="BL130" s="16" t="s">
        <v>223</v>
      </c>
      <c r="BM130" s="146" t="s">
        <v>771</v>
      </c>
    </row>
    <row r="131" spans="2:47" s="1" customFormat="1" ht="19.2">
      <c r="B131" s="31"/>
      <c r="D131" s="149" t="s">
        <v>225</v>
      </c>
      <c r="F131" s="156" t="s">
        <v>772</v>
      </c>
      <c r="I131" s="157"/>
      <c r="L131" s="31"/>
      <c r="M131" s="158"/>
      <c r="T131" s="55"/>
      <c r="AT131" s="16" t="s">
        <v>225</v>
      </c>
      <c r="AU131" s="16" t="s">
        <v>87</v>
      </c>
    </row>
    <row r="132" spans="2:65" s="1" customFormat="1" ht="14.4" customHeight="1">
      <c r="B132" s="31"/>
      <c r="C132" s="135" t="s">
        <v>87</v>
      </c>
      <c r="D132" s="135" t="s">
        <v>154</v>
      </c>
      <c r="E132" s="136" t="s">
        <v>773</v>
      </c>
      <c r="F132" s="137" t="s">
        <v>774</v>
      </c>
      <c r="G132" s="138" t="s">
        <v>165</v>
      </c>
      <c r="H132" s="139">
        <v>1</v>
      </c>
      <c r="I132" s="140"/>
      <c r="J132" s="141">
        <f>ROUND(I132*H132,2)</f>
        <v>0</v>
      </c>
      <c r="K132" s="137" t="s">
        <v>1</v>
      </c>
      <c r="L132" s="31"/>
      <c r="M132" s="142" t="s">
        <v>1</v>
      </c>
      <c r="N132" s="143" t="s">
        <v>43</v>
      </c>
      <c r="P132" s="144">
        <f>O132*H132</f>
        <v>0</v>
      </c>
      <c r="Q132" s="144">
        <v>0</v>
      </c>
      <c r="R132" s="144">
        <f>Q132*H132</f>
        <v>0</v>
      </c>
      <c r="S132" s="144">
        <v>0</v>
      </c>
      <c r="T132" s="145">
        <f>S132*H132</f>
        <v>0</v>
      </c>
      <c r="AR132" s="146" t="s">
        <v>223</v>
      </c>
      <c r="AT132" s="146" t="s">
        <v>154</v>
      </c>
      <c r="AU132" s="146" t="s">
        <v>87</v>
      </c>
      <c r="AY132" s="16" t="s">
        <v>151</v>
      </c>
      <c r="BE132" s="147">
        <f>IF(N132="základní",J132,0)</f>
        <v>0</v>
      </c>
      <c r="BF132" s="147">
        <f>IF(N132="snížená",J132,0)</f>
        <v>0</v>
      </c>
      <c r="BG132" s="147">
        <f>IF(N132="zákl. přenesená",J132,0)</f>
        <v>0</v>
      </c>
      <c r="BH132" s="147">
        <f>IF(N132="sníž. přenesená",J132,0)</f>
        <v>0</v>
      </c>
      <c r="BI132" s="147">
        <f>IF(N132="nulová",J132,0)</f>
        <v>0</v>
      </c>
      <c r="BJ132" s="16" t="s">
        <v>85</v>
      </c>
      <c r="BK132" s="147">
        <f>ROUND(I132*H132,2)</f>
        <v>0</v>
      </c>
      <c r="BL132" s="16" t="s">
        <v>223</v>
      </c>
      <c r="BM132" s="146" t="s">
        <v>775</v>
      </c>
    </row>
    <row r="133" spans="2:47" s="1" customFormat="1" ht="19.2">
      <c r="B133" s="31"/>
      <c r="D133" s="149" t="s">
        <v>225</v>
      </c>
      <c r="F133" s="156" t="s">
        <v>772</v>
      </c>
      <c r="I133" s="157"/>
      <c r="L133" s="31"/>
      <c r="M133" s="158"/>
      <c r="T133" s="55"/>
      <c r="AT133" s="16" t="s">
        <v>225</v>
      </c>
      <c r="AU133" s="16" t="s">
        <v>87</v>
      </c>
    </row>
    <row r="134" spans="2:65" s="1" customFormat="1" ht="14.4" customHeight="1">
      <c r="B134" s="31"/>
      <c r="C134" s="135" t="s">
        <v>167</v>
      </c>
      <c r="D134" s="135" t="s">
        <v>154</v>
      </c>
      <c r="E134" s="136" t="s">
        <v>776</v>
      </c>
      <c r="F134" s="137" t="s">
        <v>777</v>
      </c>
      <c r="G134" s="138" t="s">
        <v>165</v>
      </c>
      <c r="H134" s="139">
        <v>1</v>
      </c>
      <c r="I134" s="140"/>
      <c r="J134" s="141">
        <f>ROUND(I134*H134,2)</f>
        <v>0</v>
      </c>
      <c r="K134" s="137" t="s">
        <v>1</v>
      </c>
      <c r="L134" s="31"/>
      <c r="M134" s="142" t="s">
        <v>1</v>
      </c>
      <c r="N134" s="143" t="s">
        <v>43</v>
      </c>
      <c r="P134" s="144">
        <f>O134*H134</f>
        <v>0</v>
      </c>
      <c r="Q134" s="144">
        <v>0</v>
      </c>
      <c r="R134" s="144">
        <f>Q134*H134</f>
        <v>0</v>
      </c>
      <c r="S134" s="144">
        <v>0</v>
      </c>
      <c r="T134" s="145">
        <f>S134*H134</f>
        <v>0</v>
      </c>
      <c r="AR134" s="146" t="s">
        <v>223</v>
      </c>
      <c r="AT134" s="146" t="s">
        <v>154</v>
      </c>
      <c r="AU134" s="146" t="s">
        <v>87</v>
      </c>
      <c r="AY134" s="16" t="s">
        <v>151</v>
      </c>
      <c r="BE134" s="147">
        <f>IF(N134="základní",J134,0)</f>
        <v>0</v>
      </c>
      <c r="BF134" s="147">
        <f>IF(N134="snížená",J134,0)</f>
        <v>0</v>
      </c>
      <c r="BG134" s="147">
        <f>IF(N134="zákl. přenesená",J134,0)</f>
        <v>0</v>
      </c>
      <c r="BH134" s="147">
        <f>IF(N134="sníž. přenesená",J134,0)</f>
        <v>0</v>
      </c>
      <c r="BI134" s="147">
        <f>IF(N134="nulová",J134,0)</f>
        <v>0</v>
      </c>
      <c r="BJ134" s="16" t="s">
        <v>85</v>
      </c>
      <c r="BK134" s="147">
        <f>ROUND(I134*H134,2)</f>
        <v>0</v>
      </c>
      <c r="BL134" s="16" t="s">
        <v>223</v>
      </c>
      <c r="BM134" s="146" t="s">
        <v>778</v>
      </c>
    </row>
    <row r="135" spans="2:47" s="1" customFormat="1" ht="19.2">
      <c r="B135" s="31"/>
      <c r="D135" s="149" t="s">
        <v>225</v>
      </c>
      <c r="F135" s="156" t="s">
        <v>772</v>
      </c>
      <c r="I135" s="157"/>
      <c r="L135" s="31"/>
      <c r="M135" s="158"/>
      <c r="T135" s="55"/>
      <c r="AT135" s="16" t="s">
        <v>225</v>
      </c>
      <c r="AU135" s="16" t="s">
        <v>87</v>
      </c>
    </row>
    <row r="136" spans="2:65" s="1" customFormat="1" ht="14.4" customHeight="1">
      <c r="B136" s="31"/>
      <c r="C136" s="135" t="s">
        <v>159</v>
      </c>
      <c r="D136" s="135" t="s">
        <v>154</v>
      </c>
      <c r="E136" s="136" t="s">
        <v>779</v>
      </c>
      <c r="F136" s="137" t="s">
        <v>780</v>
      </c>
      <c r="G136" s="138" t="s">
        <v>165</v>
      </c>
      <c r="H136" s="139">
        <v>1</v>
      </c>
      <c r="I136" s="140"/>
      <c r="J136" s="141">
        <f>ROUND(I136*H136,2)</f>
        <v>0</v>
      </c>
      <c r="K136" s="137" t="s">
        <v>1</v>
      </c>
      <c r="L136" s="31"/>
      <c r="M136" s="142" t="s">
        <v>1</v>
      </c>
      <c r="N136" s="143" t="s">
        <v>43</v>
      </c>
      <c r="P136" s="144">
        <f>O136*H136</f>
        <v>0</v>
      </c>
      <c r="Q136" s="144">
        <v>0</v>
      </c>
      <c r="R136" s="144">
        <f>Q136*H136</f>
        <v>0</v>
      </c>
      <c r="S136" s="144">
        <v>0</v>
      </c>
      <c r="T136" s="145">
        <f>S136*H136</f>
        <v>0</v>
      </c>
      <c r="AR136" s="146" t="s">
        <v>223</v>
      </c>
      <c r="AT136" s="146" t="s">
        <v>154</v>
      </c>
      <c r="AU136" s="146" t="s">
        <v>87</v>
      </c>
      <c r="AY136" s="16" t="s">
        <v>151</v>
      </c>
      <c r="BE136" s="147">
        <f>IF(N136="základní",J136,0)</f>
        <v>0</v>
      </c>
      <c r="BF136" s="147">
        <f>IF(N136="snížená",J136,0)</f>
        <v>0</v>
      </c>
      <c r="BG136" s="147">
        <f>IF(N136="zákl. přenesená",J136,0)</f>
        <v>0</v>
      </c>
      <c r="BH136" s="147">
        <f>IF(N136="sníž. přenesená",J136,0)</f>
        <v>0</v>
      </c>
      <c r="BI136" s="147">
        <f>IF(N136="nulová",J136,0)</f>
        <v>0</v>
      </c>
      <c r="BJ136" s="16" t="s">
        <v>85</v>
      </c>
      <c r="BK136" s="147">
        <f>ROUND(I136*H136,2)</f>
        <v>0</v>
      </c>
      <c r="BL136" s="16" t="s">
        <v>223</v>
      </c>
      <c r="BM136" s="146" t="s">
        <v>781</v>
      </c>
    </row>
    <row r="137" spans="2:47" s="1" customFormat="1" ht="19.2">
      <c r="B137" s="31"/>
      <c r="D137" s="149" t="s">
        <v>225</v>
      </c>
      <c r="F137" s="156" t="s">
        <v>772</v>
      </c>
      <c r="I137" s="157"/>
      <c r="L137" s="31"/>
      <c r="M137" s="158"/>
      <c r="T137" s="55"/>
      <c r="AT137" s="16" t="s">
        <v>225</v>
      </c>
      <c r="AU137" s="16" t="s">
        <v>87</v>
      </c>
    </row>
    <row r="138" spans="2:65" s="1" customFormat="1" ht="14.4" customHeight="1">
      <c r="B138" s="31"/>
      <c r="C138" s="135" t="s">
        <v>174</v>
      </c>
      <c r="D138" s="135" t="s">
        <v>154</v>
      </c>
      <c r="E138" s="136" t="s">
        <v>782</v>
      </c>
      <c r="F138" s="137" t="s">
        <v>783</v>
      </c>
      <c r="G138" s="138" t="s">
        <v>165</v>
      </c>
      <c r="H138" s="139">
        <v>1</v>
      </c>
      <c r="I138" s="140"/>
      <c r="J138" s="141">
        <f>ROUND(I138*H138,2)</f>
        <v>0</v>
      </c>
      <c r="K138" s="137" t="s">
        <v>1</v>
      </c>
      <c r="L138" s="31"/>
      <c r="M138" s="142" t="s">
        <v>1</v>
      </c>
      <c r="N138" s="143" t="s">
        <v>43</v>
      </c>
      <c r="P138" s="144">
        <f>O138*H138</f>
        <v>0</v>
      </c>
      <c r="Q138" s="144">
        <v>0</v>
      </c>
      <c r="R138" s="144">
        <f>Q138*H138</f>
        <v>0</v>
      </c>
      <c r="S138" s="144">
        <v>0</v>
      </c>
      <c r="T138" s="145">
        <f>S138*H138</f>
        <v>0</v>
      </c>
      <c r="AR138" s="146" t="s">
        <v>223</v>
      </c>
      <c r="AT138" s="146" t="s">
        <v>154</v>
      </c>
      <c r="AU138" s="146" t="s">
        <v>87</v>
      </c>
      <c r="AY138" s="16" t="s">
        <v>151</v>
      </c>
      <c r="BE138" s="147">
        <f>IF(N138="základní",J138,0)</f>
        <v>0</v>
      </c>
      <c r="BF138" s="147">
        <f>IF(N138="snížená",J138,0)</f>
        <v>0</v>
      </c>
      <c r="BG138" s="147">
        <f>IF(N138="zákl. přenesená",J138,0)</f>
        <v>0</v>
      </c>
      <c r="BH138" s="147">
        <f>IF(N138="sníž. přenesená",J138,0)</f>
        <v>0</v>
      </c>
      <c r="BI138" s="147">
        <f>IF(N138="nulová",J138,0)</f>
        <v>0</v>
      </c>
      <c r="BJ138" s="16" t="s">
        <v>85</v>
      </c>
      <c r="BK138" s="147">
        <f>ROUND(I138*H138,2)</f>
        <v>0</v>
      </c>
      <c r="BL138" s="16" t="s">
        <v>223</v>
      </c>
      <c r="BM138" s="146" t="s">
        <v>784</v>
      </c>
    </row>
    <row r="139" spans="2:47" s="1" customFormat="1" ht="19.2">
      <c r="B139" s="31"/>
      <c r="D139" s="149" t="s">
        <v>225</v>
      </c>
      <c r="F139" s="156" t="s">
        <v>772</v>
      </c>
      <c r="I139" s="157"/>
      <c r="L139" s="31"/>
      <c r="M139" s="158"/>
      <c r="T139" s="55"/>
      <c r="AT139" s="16" t="s">
        <v>225</v>
      </c>
      <c r="AU139" s="16" t="s">
        <v>87</v>
      </c>
    </row>
    <row r="140" spans="2:65" s="1" customFormat="1" ht="14.4" customHeight="1">
      <c r="B140" s="31"/>
      <c r="C140" s="135" t="s">
        <v>178</v>
      </c>
      <c r="D140" s="135" t="s">
        <v>154</v>
      </c>
      <c r="E140" s="136" t="s">
        <v>785</v>
      </c>
      <c r="F140" s="137" t="s">
        <v>786</v>
      </c>
      <c r="G140" s="138" t="s">
        <v>165</v>
      </c>
      <c r="H140" s="139">
        <v>1</v>
      </c>
      <c r="I140" s="140"/>
      <c r="J140" s="141">
        <f>ROUND(I140*H140,2)</f>
        <v>0</v>
      </c>
      <c r="K140" s="137" t="s">
        <v>1</v>
      </c>
      <c r="L140" s="31"/>
      <c r="M140" s="142" t="s">
        <v>1</v>
      </c>
      <c r="N140" s="143" t="s">
        <v>43</v>
      </c>
      <c r="P140" s="144">
        <f>O140*H140</f>
        <v>0</v>
      </c>
      <c r="Q140" s="144">
        <v>0</v>
      </c>
      <c r="R140" s="144">
        <f>Q140*H140</f>
        <v>0</v>
      </c>
      <c r="S140" s="144">
        <v>0</v>
      </c>
      <c r="T140" s="145">
        <f>S140*H140</f>
        <v>0</v>
      </c>
      <c r="AR140" s="146" t="s">
        <v>223</v>
      </c>
      <c r="AT140" s="146" t="s">
        <v>154</v>
      </c>
      <c r="AU140" s="146" t="s">
        <v>87</v>
      </c>
      <c r="AY140" s="16" t="s">
        <v>151</v>
      </c>
      <c r="BE140" s="147">
        <f>IF(N140="základní",J140,0)</f>
        <v>0</v>
      </c>
      <c r="BF140" s="147">
        <f>IF(N140="snížená",J140,0)</f>
        <v>0</v>
      </c>
      <c r="BG140" s="147">
        <f>IF(N140="zákl. přenesená",J140,0)</f>
        <v>0</v>
      </c>
      <c r="BH140" s="147">
        <f>IF(N140="sníž. přenesená",J140,0)</f>
        <v>0</v>
      </c>
      <c r="BI140" s="147">
        <f>IF(N140="nulová",J140,0)</f>
        <v>0</v>
      </c>
      <c r="BJ140" s="16" t="s">
        <v>85</v>
      </c>
      <c r="BK140" s="147">
        <f>ROUND(I140*H140,2)</f>
        <v>0</v>
      </c>
      <c r="BL140" s="16" t="s">
        <v>223</v>
      </c>
      <c r="BM140" s="146" t="s">
        <v>787</v>
      </c>
    </row>
    <row r="141" spans="2:47" s="1" customFormat="1" ht="19.2">
      <c r="B141" s="31"/>
      <c r="D141" s="149" t="s">
        <v>225</v>
      </c>
      <c r="F141" s="156" t="s">
        <v>772</v>
      </c>
      <c r="I141" s="157"/>
      <c r="L141" s="31"/>
      <c r="M141" s="158"/>
      <c r="T141" s="55"/>
      <c r="AT141" s="16" t="s">
        <v>225</v>
      </c>
      <c r="AU141" s="16" t="s">
        <v>87</v>
      </c>
    </row>
    <row r="142" spans="2:65" s="1" customFormat="1" ht="14.4" customHeight="1">
      <c r="B142" s="31"/>
      <c r="C142" s="135" t="s">
        <v>182</v>
      </c>
      <c r="D142" s="135" t="s">
        <v>154</v>
      </c>
      <c r="E142" s="136" t="s">
        <v>788</v>
      </c>
      <c r="F142" s="137" t="s">
        <v>789</v>
      </c>
      <c r="G142" s="138" t="s">
        <v>165</v>
      </c>
      <c r="H142" s="139">
        <v>1</v>
      </c>
      <c r="I142" s="140"/>
      <c r="J142" s="141">
        <f>ROUND(I142*H142,2)</f>
        <v>0</v>
      </c>
      <c r="K142" s="137" t="s">
        <v>1</v>
      </c>
      <c r="L142" s="31"/>
      <c r="M142" s="142" t="s">
        <v>1</v>
      </c>
      <c r="N142" s="143" t="s">
        <v>43</v>
      </c>
      <c r="P142" s="144">
        <f>O142*H142</f>
        <v>0</v>
      </c>
      <c r="Q142" s="144">
        <v>0</v>
      </c>
      <c r="R142" s="144">
        <f>Q142*H142</f>
        <v>0</v>
      </c>
      <c r="S142" s="144">
        <v>0</v>
      </c>
      <c r="T142" s="145">
        <f>S142*H142</f>
        <v>0</v>
      </c>
      <c r="AR142" s="146" t="s">
        <v>223</v>
      </c>
      <c r="AT142" s="146" t="s">
        <v>154</v>
      </c>
      <c r="AU142" s="146" t="s">
        <v>87</v>
      </c>
      <c r="AY142" s="16" t="s">
        <v>151</v>
      </c>
      <c r="BE142" s="147">
        <f>IF(N142="základní",J142,0)</f>
        <v>0</v>
      </c>
      <c r="BF142" s="147">
        <f>IF(N142="snížená",J142,0)</f>
        <v>0</v>
      </c>
      <c r="BG142" s="147">
        <f>IF(N142="zákl. přenesená",J142,0)</f>
        <v>0</v>
      </c>
      <c r="BH142" s="147">
        <f>IF(N142="sníž. přenesená",J142,0)</f>
        <v>0</v>
      </c>
      <c r="BI142" s="147">
        <f>IF(N142="nulová",J142,0)</f>
        <v>0</v>
      </c>
      <c r="BJ142" s="16" t="s">
        <v>85</v>
      </c>
      <c r="BK142" s="147">
        <f>ROUND(I142*H142,2)</f>
        <v>0</v>
      </c>
      <c r="BL142" s="16" t="s">
        <v>223</v>
      </c>
      <c r="BM142" s="146" t="s">
        <v>790</v>
      </c>
    </row>
    <row r="143" spans="2:47" s="1" customFormat="1" ht="19.2">
      <c r="B143" s="31"/>
      <c r="D143" s="149" t="s">
        <v>225</v>
      </c>
      <c r="F143" s="156" t="s">
        <v>791</v>
      </c>
      <c r="I143" s="157"/>
      <c r="L143" s="31"/>
      <c r="M143" s="158"/>
      <c r="T143" s="55"/>
      <c r="AT143" s="16" t="s">
        <v>225</v>
      </c>
      <c r="AU143" s="16" t="s">
        <v>87</v>
      </c>
    </row>
    <row r="144" spans="2:63" s="11" customFormat="1" ht="22.8" customHeight="1">
      <c r="B144" s="123"/>
      <c r="D144" s="124" t="s">
        <v>77</v>
      </c>
      <c r="E144" s="133" t="s">
        <v>792</v>
      </c>
      <c r="F144" s="133" t="s">
        <v>793</v>
      </c>
      <c r="I144" s="126"/>
      <c r="J144" s="134">
        <f>BK144</f>
        <v>0</v>
      </c>
      <c r="L144" s="123"/>
      <c r="M144" s="128"/>
      <c r="P144" s="129">
        <f>SUM(P145:P151)</f>
        <v>0</v>
      </c>
      <c r="R144" s="129">
        <f>SUM(R145:R151)</f>
        <v>0</v>
      </c>
      <c r="T144" s="130">
        <f>SUM(T145:T151)</f>
        <v>0</v>
      </c>
      <c r="AR144" s="124" t="s">
        <v>87</v>
      </c>
      <c r="AT144" s="131" t="s">
        <v>77</v>
      </c>
      <c r="AU144" s="131" t="s">
        <v>85</v>
      </c>
      <c r="AY144" s="124" t="s">
        <v>151</v>
      </c>
      <c r="BK144" s="132">
        <f>SUM(BK145:BK151)</f>
        <v>0</v>
      </c>
    </row>
    <row r="145" spans="2:65" s="1" customFormat="1" ht="14.4" customHeight="1">
      <c r="B145" s="31"/>
      <c r="C145" s="135" t="s">
        <v>186</v>
      </c>
      <c r="D145" s="135" t="s">
        <v>154</v>
      </c>
      <c r="E145" s="136" t="s">
        <v>794</v>
      </c>
      <c r="F145" s="137" t="s">
        <v>795</v>
      </c>
      <c r="G145" s="138" t="s">
        <v>196</v>
      </c>
      <c r="H145" s="139">
        <v>55</v>
      </c>
      <c r="I145" s="140"/>
      <c r="J145" s="141">
        <f aca="true" t="shared" si="0" ref="J145:J151">ROUND(I145*H145,2)</f>
        <v>0</v>
      </c>
      <c r="K145" s="137" t="s">
        <v>1</v>
      </c>
      <c r="L145" s="31"/>
      <c r="M145" s="142" t="s">
        <v>1</v>
      </c>
      <c r="N145" s="143" t="s">
        <v>43</v>
      </c>
      <c r="P145" s="144">
        <f aca="true" t="shared" si="1" ref="P145:P151">O145*H145</f>
        <v>0</v>
      </c>
      <c r="Q145" s="144">
        <v>0</v>
      </c>
      <c r="R145" s="144">
        <f aca="true" t="shared" si="2" ref="R145:R151">Q145*H145</f>
        <v>0</v>
      </c>
      <c r="S145" s="144">
        <v>0</v>
      </c>
      <c r="T145" s="145">
        <f aca="true" t="shared" si="3" ref="T145:T151">S145*H145</f>
        <v>0</v>
      </c>
      <c r="AR145" s="146" t="s">
        <v>223</v>
      </c>
      <c r="AT145" s="146" t="s">
        <v>154</v>
      </c>
      <c r="AU145" s="146" t="s">
        <v>87</v>
      </c>
      <c r="AY145" s="16" t="s">
        <v>151</v>
      </c>
      <c r="BE145" s="147">
        <f aca="true" t="shared" si="4" ref="BE145:BE151">IF(N145="základní",J145,0)</f>
        <v>0</v>
      </c>
      <c r="BF145" s="147">
        <f aca="true" t="shared" si="5" ref="BF145:BF151">IF(N145="snížená",J145,0)</f>
        <v>0</v>
      </c>
      <c r="BG145" s="147">
        <f aca="true" t="shared" si="6" ref="BG145:BG151">IF(N145="zákl. přenesená",J145,0)</f>
        <v>0</v>
      </c>
      <c r="BH145" s="147">
        <f aca="true" t="shared" si="7" ref="BH145:BH151">IF(N145="sníž. přenesená",J145,0)</f>
        <v>0</v>
      </c>
      <c r="BI145" s="147">
        <f aca="true" t="shared" si="8" ref="BI145:BI151">IF(N145="nulová",J145,0)</f>
        <v>0</v>
      </c>
      <c r="BJ145" s="16" t="s">
        <v>85</v>
      </c>
      <c r="BK145" s="147">
        <f aca="true" t="shared" si="9" ref="BK145:BK151">ROUND(I145*H145,2)</f>
        <v>0</v>
      </c>
      <c r="BL145" s="16" t="s">
        <v>223</v>
      </c>
      <c r="BM145" s="146" t="s">
        <v>796</v>
      </c>
    </row>
    <row r="146" spans="2:65" s="1" customFormat="1" ht="14.4" customHeight="1">
      <c r="B146" s="31"/>
      <c r="C146" s="135" t="s">
        <v>152</v>
      </c>
      <c r="D146" s="135" t="s">
        <v>154</v>
      </c>
      <c r="E146" s="136" t="s">
        <v>797</v>
      </c>
      <c r="F146" s="137" t="s">
        <v>798</v>
      </c>
      <c r="G146" s="138" t="s">
        <v>196</v>
      </c>
      <c r="H146" s="139">
        <v>238</v>
      </c>
      <c r="I146" s="140"/>
      <c r="J146" s="141">
        <f t="shared" si="0"/>
        <v>0</v>
      </c>
      <c r="K146" s="137" t="s">
        <v>1</v>
      </c>
      <c r="L146" s="31"/>
      <c r="M146" s="142" t="s">
        <v>1</v>
      </c>
      <c r="N146" s="143" t="s">
        <v>43</v>
      </c>
      <c r="P146" s="144">
        <f t="shared" si="1"/>
        <v>0</v>
      </c>
      <c r="Q146" s="144">
        <v>0</v>
      </c>
      <c r="R146" s="144">
        <f t="shared" si="2"/>
        <v>0</v>
      </c>
      <c r="S146" s="144">
        <v>0</v>
      </c>
      <c r="T146" s="145">
        <f t="shared" si="3"/>
        <v>0</v>
      </c>
      <c r="AR146" s="146" t="s">
        <v>223</v>
      </c>
      <c r="AT146" s="146" t="s">
        <v>154</v>
      </c>
      <c r="AU146" s="146" t="s">
        <v>87</v>
      </c>
      <c r="AY146" s="16" t="s">
        <v>151</v>
      </c>
      <c r="BE146" s="147">
        <f t="shared" si="4"/>
        <v>0</v>
      </c>
      <c r="BF146" s="147">
        <f t="shared" si="5"/>
        <v>0</v>
      </c>
      <c r="BG146" s="147">
        <f t="shared" si="6"/>
        <v>0</v>
      </c>
      <c r="BH146" s="147">
        <f t="shared" si="7"/>
        <v>0</v>
      </c>
      <c r="BI146" s="147">
        <f t="shared" si="8"/>
        <v>0</v>
      </c>
      <c r="BJ146" s="16" t="s">
        <v>85</v>
      </c>
      <c r="BK146" s="147">
        <f t="shared" si="9"/>
        <v>0</v>
      </c>
      <c r="BL146" s="16" t="s">
        <v>223</v>
      </c>
      <c r="BM146" s="146" t="s">
        <v>799</v>
      </c>
    </row>
    <row r="147" spans="2:65" s="1" customFormat="1" ht="14.4" customHeight="1">
      <c r="B147" s="31"/>
      <c r="C147" s="135" t="s">
        <v>193</v>
      </c>
      <c r="D147" s="135" t="s">
        <v>154</v>
      </c>
      <c r="E147" s="136" t="s">
        <v>800</v>
      </c>
      <c r="F147" s="137" t="s">
        <v>801</v>
      </c>
      <c r="G147" s="138" t="s">
        <v>196</v>
      </c>
      <c r="H147" s="139">
        <v>150</v>
      </c>
      <c r="I147" s="140"/>
      <c r="J147" s="141">
        <f t="shared" si="0"/>
        <v>0</v>
      </c>
      <c r="K147" s="137" t="s">
        <v>1</v>
      </c>
      <c r="L147" s="31"/>
      <c r="M147" s="142" t="s">
        <v>1</v>
      </c>
      <c r="N147" s="143" t="s">
        <v>43</v>
      </c>
      <c r="P147" s="144">
        <f t="shared" si="1"/>
        <v>0</v>
      </c>
      <c r="Q147" s="144">
        <v>0</v>
      </c>
      <c r="R147" s="144">
        <f t="shared" si="2"/>
        <v>0</v>
      </c>
      <c r="S147" s="144">
        <v>0</v>
      </c>
      <c r="T147" s="145">
        <f t="shared" si="3"/>
        <v>0</v>
      </c>
      <c r="AR147" s="146" t="s">
        <v>223</v>
      </c>
      <c r="AT147" s="146" t="s">
        <v>154</v>
      </c>
      <c r="AU147" s="146" t="s">
        <v>87</v>
      </c>
      <c r="AY147" s="16" t="s">
        <v>151</v>
      </c>
      <c r="BE147" s="147">
        <f t="shared" si="4"/>
        <v>0</v>
      </c>
      <c r="BF147" s="147">
        <f t="shared" si="5"/>
        <v>0</v>
      </c>
      <c r="BG147" s="147">
        <f t="shared" si="6"/>
        <v>0</v>
      </c>
      <c r="BH147" s="147">
        <f t="shared" si="7"/>
        <v>0</v>
      </c>
      <c r="BI147" s="147">
        <f t="shared" si="8"/>
        <v>0</v>
      </c>
      <c r="BJ147" s="16" t="s">
        <v>85</v>
      </c>
      <c r="BK147" s="147">
        <f t="shared" si="9"/>
        <v>0</v>
      </c>
      <c r="BL147" s="16" t="s">
        <v>223</v>
      </c>
      <c r="BM147" s="146" t="s">
        <v>802</v>
      </c>
    </row>
    <row r="148" spans="2:65" s="1" customFormat="1" ht="14.4" customHeight="1">
      <c r="B148" s="31"/>
      <c r="C148" s="135" t="s">
        <v>201</v>
      </c>
      <c r="D148" s="135" t="s">
        <v>154</v>
      </c>
      <c r="E148" s="136" t="s">
        <v>803</v>
      </c>
      <c r="F148" s="137" t="s">
        <v>804</v>
      </c>
      <c r="G148" s="138" t="s">
        <v>196</v>
      </c>
      <c r="H148" s="139">
        <v>80</v>
      </c>
      <c r="I148" s="140"/>
      <c r="J148" s="141">
        <f t="shared" si="0"/>
        <v>0</v>
      </c>
      <c r="K148" s="137" t="s">
        <v>1</v>
      </c>
      <c r="L148" s="31"/>
      <c r="M148" s="142" t="s">
        <v>1</v>
      </c>
      <c r="N148" s="143" t="s">
        <v>43</v>
      </c>
      <c r="P148" s="144">
        <f t="shared" si="1"/>
        <v>0</v>
      </c>
      <c r="Q148" s="144">
        <v>0</v>
      </c>
      <c r="R148" s="144">
        <f t="shared" si="2"/>
        <v>0</v>
      </c>
      <c r="S148" s="144">
        <v>0</v>
      </c>
      <c r="T148" s="145">
        <f t="shared" si="3"/>
        <v>0</v>
      </c>
      <c r="AR148" s="146" t="s">
        <v>223</v>
      </c>
      <c r="AT148" s="146" t="s">
        <v>154</v>
      </c>
      <c r="AU148" s="146" t="s">
        <v>87</v>
      </c>
      <c r="AY148" s="16" t="s">
        <v>151</v>
      </c>
      <c r="BE148" s="147">
        <f t="shared" si="4"/>
        <v>0</v>
      </c>
      <c r="BF148" s="147">
        <f t="shared" si="5"/>
        <v>0</v>
      </c>
      <c r="BG148" s="147">
        <f t="shared" si="6"/>
        <v>0</v>
      </c>
      <c r="BH148" s="147">
        <f t="shared" si="7"/>
        <v>0</v>
      </c>
      <c r="BI148" s="147">
        <f t="shared" si="8"/>
        <v>0</v>
      </c>
      <c r="BJ148" s="16" t="s">
        <v>85</v>
      </c>
      <c r="BK148" s="147">
        <f t="shared" si="9"/>
        <v>0</v>
      </c>
      <c r="BL148" s="16" t="s">
        <v>223</v>
      </c>
      <c r="BM148" s="146" t="s">
        <v>805</v>
      </c>
    </row>
    <row r="149" spans="2:65" s="1" customFormat="1" ht="14.4" customHeight="1">
      <c r="B149" s="31"/>
      <c r="C149" s="135" t="s">
        <v>207</v>
      </c>
      <c r="D149" s="135" t="s">
        <v>154</v>
      </c>
      <c r="E149" s="136" t="s">
        <v>806</v>
      </c>
      <c r="F149" s="137" t="s">
        <v>807</v>
      </c>
      <c r="G149" s="138" t="s">
        <v>196</v>
      </c>
      <c r="H149" s="139">
        <v>110</v>
      </c>
      <c r="I149" s="140"/>
      <c r="J149" s="141">
        <f t="shared" si="0"/>
        <v>0</v>
      </c>
      <c r="K149" s="137" t="s">
        <v>1</v>
      </c>
      <c r="L149" s="31"/>
      <c r="M149" s="142" t="s">
        <v>1</v>
      </c>
      <c r="N149" s="143" t="s">
        <v>43</v>
      </c>
      <c r="P149" s="144">
        <f t="shared" si="1"/>
        <v>0</v>
      </c>
      <c r="Q149" s="144">
        <v>0</v>
      </c>
      <c r="R149" s="144">
        <f t="shared" si="2"/>
        <v>0</v>
      </c>
      <c r="S149" s="144">
        <v>0</v>
      </c>
      <c r="T149" s="145">
        <f t="shared" si="3"/>
        <v>0</v>
      </c>
      <c r="AR149" s="146" t="s">
        <v>223</v>
      </c>
      <c r="AT149" s="146" t="s">
        <v>154</v>
      </c>
      <c r="AU149" s="146" t="s">
        <v>87</v>
      </c>
      <c r="AY149" s="16" t="s">
        <v>151</v>
      </c>
      <c r="BE149" s="147">
        <f t="shared" si="4"/>
        <v>0</v>
      </c>
      <c r="BF149" s="147">
        <f t="shared" si="5"/>
        <v>0</v>
      </c>
      <c r="BG149" s="147">
        <f t="shared" si="6"/>
        <v>0</v>
      </c>
      <c r="BH149" s="147">
        <f t="shared" si="7"/>
        <v>0</v>
      </c>
      <c r="BI149" s="147">
        <f t="shared" si="8"/>
        <v>0</v>
      </c>
      <c r="BJ149" s="16" t="s">
        <v>85</v>
      </c>
      <c r="BK149" s="147">
        <f t="shared" si="9"/>
        <v>0</v>
      </c>
      <c r="BL149" s="16" t="s">
        <v>223</v>
      </c>
      <c r="BM149" s="146" t="s">
        <v>808</v>
      </c>
    </row>
    <row r="150" spans="2:65" s="1" customFormat="1" ht="14.4" customHeight="1">
      <c r="B150" s="31"/>
      <c r="C150" s="135" t="s">
        <v>211</v>
      </c>
      <c r="D150" s="135" t="s">
        <v>154</v>
      </c>
      <c r="E150" s="136" t="s">
        <v>809</v>
      </c>
      <c r="F150" s="137" t="s">
        <v>810</v>
      </c>
      <c r="G150" s="138" t="s">
        <v>196</v>
      </c>
      <c r="H150" s="139">
        <v>40</v>
      </c>
      <c r="I150" s="140"/>
      <c r="J150" s="141">
        <f t="shared" si="0"/>
        <v>0</v>
      </c>
      <c r="K150" s="137" t="s">
        <v>1</v>
      </c>
      <c r="L150" s="31"/>
      <c r="M150" s="142" t="s">
        <v>1</v>
      </c>
      <c r="N150" s="143" t="s">
        <v>43</v>
      </c>
      <c r="P150" s="144">
        <f t="shared" si="1"/>
        <v>0</v>
      </c>
      <c r="Q150" s="144">
        <v>0</v>
      </c>
      <c r="R150" s="144">
        <f t="shared" si="2"/>
        <v>0</v>
      </c>
      <c r="S150" s="144">
        <v>0</v>
      </c>
      <c r="T150" s="145">
        <f t="shared" si="3"/>
        <v>0</v>
      </c>
      <c r="AR150" s="146" t="s">
        <v>223</v>
      </c>
      <c r="AT150" s="146" t="s">
        <v>154</v>
      </c>
      <c r="AU150" s="146" t="s">
        <v>87</v>
      </c>
      <c r="AY150" s="16" t="s">
        <v>151</v>
      </c>
      <c r="BE150" s="147">
        <f t="shared" si="4"/>
        <v>0</v>
      </c>
      <c r="BF150" s="147">
        <f t="shared" si="5"/>
        <v>0</v>
      </c>
      <c r="BG150" s="147">
        <f t="shared" si="6"/>
        <v>0</v>
      </c>
      <c r="BH150" s="147">
        <f t="shared" si="7"/>
        <v>0</v>
      </c>
      <c r="BI150" s="147">
        <f t="shared" si="8"/>
        <v>0</v>
      </c>
      <c r="BJ150" s="16" t="s">
        <v>85</v>
      </c>
      <c r="BK150" s="147">
        <f t="shared" si="9"/>
        <v>0</v>
      </c>
      <c r="BL150" s="16" t="s">
        <v>223</v>
      </c>
      <c r="BM150" s="146" t="s">
        <v>811</v>
      </c>
    </row>
    <row r="151" spans="2:65" s="1" customFormat="1" ht="14.4" customHeight="1">
      <c r="B151" s="31"/>
      <c r="C151" s="135" t="s">
        <v>220</v>
      </c>
      <c r="D151" s="135" t="s">
        <v>154</v>
      </c>
      <c r="E151" s="136" t="s">
        <v>812</v>
      </c>
      <c r="F151" s="137" t="s">
        <v>813</v>
      </c>
      <c r="G151" s="138" t="s">
        <v>165</v>
      </c>
      <c r="H151" s="139">
        <v>1</v>
      </c>
      <c r="I151" s="140"/>
      <c r="J151" s="141">
        <f t="shared" si="0"/>
        <v>0</v>
      </c>
      <c r="K151" s="137" t="s">
        <v>1</v>
      </c>
      <c r="L151" s="31"/>
      <c r="M151" s="142" t="s">
        <v>1</v>
      </c>
      <c r="N151" s="143" t="s">
        <v>43</v>
      </c>
      <c r="P151" s="144">
        <f t="shared" si="1"/>
        <v>0</v>
      </c>
      <c r="Q151" s="144">
        <v>0</v>
      </c>
      <c r="R151" s="144">
        <f t="shared" si="2"/>
        <v>0</v>
      </c>
      <c r="S151" s="144">
        <v>0</v>
      </c>
      <c r="T151" s="145">
        <f t="shared" si="3"/>
        <v>0</v>
      </c>
      <c r="AR151" s="146" t="s">
        <v>223</v>
      </c>
      <c r="AT151" s="146" t="s">
        <v>154</v>
      </c>
      <c r="AU151" s="146" t="s">
        <v>87</v>
      </c>
      <c r="AY151" s="16" t="s">
        <v>151</v>
      </c>
      <c r="BE151" s="147">
        <f t="shared" si="4"/>
        <v>0</v>
      </c>
      <c r="BF151" s="147">
        <f t="shared" si="5"/>
        <v>0</v>
      </c>
      <c r="BG151" s="147">
        <f t="shared" si="6"/>
        <v>0</v>
      </c>
      <c r="BH151" s="147">
        <f t="shared" si="7"/>
        <v>0</v>
      </c>
      <c r="BI151" s="147">
        <f t="shared" si="8"/>
        <v>0</v>
      </c>
      <c r="BJ151" s="16" t="s">
        <v>85</v>
      </c>
      <c r="BK151" s="147">
        <f t="shared" si="9"/>
        <v>0</v>
      </c>
      <c r="BL151" s="16" t="s">
        <v>223</v>
      </c>
      <c r="BM151" s="146" t="s">
        <v>814</v>
      </c>
    </row>
    <row r="152" spans="2:63" s="11" customFormat="1" ht="22.8" customHeight="1">
      <c r="B152" s="123"/>
      <c r="D152" s="124" t="s">
        <v>77</v>
      </c>
      <c r="E152" s="133" t="s">
        <v>815</v>
      </c>
      <c r="F152" s="133" t="s">
        <v>816</v>
      </c>
      <c r="I152" s="126"/>
      <c r="J152" s="134">
        <f>BK152</f>
        <v>0</v>
      </c>
      <c r="L152" s="123"/>
      <c r="M152" s="128"/>
      <c r="P152" s="129">
        <f>SUM(P153:P162)</f>
        <v>0</v>
      </c>
      <c r="R152" s="129">
        <f>SUM(R153:R162)</f>
        <v>0</v>
      </c>
      <c r="T152" s="130">
        <f>SUM(T153:T162)</f>
        <v>0</v>
      </c>
      <c r="AR152" s="124" t="s">
        <v>87</v>
      </c>
      <c r="AT152" s="131" t="s">
        <v>77</v>
      </c>
      <c r="AU152" s="131" t="s">
        <v>85</v>
      </c>
      <c r="AY152" s="124" t="s">
        <v>151</v>
      </c>
      <c r="BK152" s="132">
        <f>SUM(BK153:BK162)</f>
        <v>0</v>
      </c>
    </row>
    <row r="153" spans="2:65" s="1" customFormat="1" ht="14.4" customHeight="1">
      <c r="B153" s="31"/>
      <c r="C153" s="135" t="s">
        <v>8</v>
      </c>
      <c r="D153" s="135" t="s">
        <v>154</v>
      </c>
      <c r="E153" s="136" t="s">
        <v>817</v>
      </c>
      <c r="F153" s="137" t="s">
        <v>818</v>
      </c>
      <c r="G153" s="138" t="s">
        <v>196</v>
      </c>
      <c r="H153" s="139">
        <v>433</v>
      </c>
      <c r="I153" s="140"/>
      <c r="J153" s="141">
        <f aca="true" t="shared" si="10" ref="J153:J162">ROUND(I153*H153,2)</f>
        <v>0</v>
      </c>
      <c r="K153" s="137" t="s">
        <v>1</v>
      </c>
      <c r="L153" s="31"/>
      <c r="M153" s="142" t="s">
        <v>1</v>
      </c>
      <c r="N153" s="143" t="s">
        <v>43</v>
      </c>
      <c r="P153" s="144">
        <f aca="true" t="shared" si="11" ref="P153:P162">O153*H153</f>
        <v>0</v>
      </c>
      <c r="Q153" s="144">
        <v>0</v>
      </c>
      <c r="R153" s="144">
        <f aca="true" t="shared" si="12" ref="R153:R162">Q153*H153</f>
        <v>0</v>
      </c>
      <c r="S153" s="144">
        <v>0</v>
      </c>
      <c r="T153" s="145">
        <f aca="true" t="shared" si="13" ref="T153:T162">S153*H153</f>
        <v>0</v>
      </c>
      <c r="AR153" s="146" t="s">
        <v>223</v>
      </c>
      <c r="AT153" s="146" t="s">
        <v>154</v>
      </c>
      <c r="AU153" s="146" t="s">
        <v>87</v>
      </c>
      <c r="AY153" s="16" t="s">
        <v>151</v>
      </c>
      <c r="BE153" s="147">
        <f aca="true" t="shared" si="14" ref="BE153:BE162">IF(N153="základní",J153,0)</f>
        <v>0</v>
      </c>
      <c r="BF153" s="147">
        <f aca="true" t="shared" si="15" ref="BF153:BF162">IF(N153="snížená",J153,0)</f>
        <v>0</v>
      </c>
      <c r="BG153" s="147">
        <f aca="true" t="shared" si="16" ref="BG153:BG162">IF(N153="zákl. přenesená",J153,0)</f>
        <v>0</v>
      </c>
      <c r="BH153" s="147">
        <f aca="true" t="shared" si="17" ref="BH153:BH162">IF(N153="sníž. přenesená",J153,0)</f>
        <v>0</v>
      </c>
      <c r="BI153" s="147">
        <f aca="true" t="shared" si="18" ref="BI153:BI162">IF(N153="nulová",J153,0)</f>
        <v>0</v>
      </c>
      <c r="BJ153" s="16" t="s">
        <v>85</v>
      </c>
      <c r="BK153" s="147">
        <f aca="true" t="shared" si="19" ref="BK153:BK162">ROUND(I153*H153,2)</f>
        <v>0</v>
      </c>
      <c r="BL153" s="16" t="s">
        <v>223</v>
      </c>
      <c r="BM153" s="146" t="s">
        <v>819</v>
      </c>
    </row>
    <row r="154" spans="2:65" s="1" customFormat="1" ht="14.4" customHeight="1">
      <c r="B154" s="31"/>
      <c r="C154" s="135" t="s">
        <v>223</v>
      </c>
      <c r="D154" s="135" t="s">
        <v>154</v>
      </c>
      <c r="E154" s="136" t="s">
        <v>820</v>
      </c>
      <c r="F154" s="137" t="s">
        <v>821</v>
      </c>
      <c r="G154" s="138" t="s">
        <v>196</v>
      </c>
      <c r="H154" s="139">
        <v>309</v>
      </c>
      <c r="I154" s="140"/>
      <c r="J154" s="141">
        <f t="shared" si="10"/>
        <v>0</v>
      </c>
      <c r="K154" s="137" t="s">
        <v>1</v>
      </c>
      <c r="L154" s="31"/>
      <c r="M154" s="142" t="s">
        <v>1</v>
      </c>
      <c r="N154" s="143" t="s">
        <v>43</v>
      </c>
      <c r="P154" s="144">
        <f t="shared" si="11"/>
        <v>0</v>
      </c>
      <c r="Q154" s="144">
        <v>0</v>
      </c>
      <c r="R154" s="144">
        <f t="shared" si="12"/>
        <v>0</v>
      </c>
      <c r="S154" s="144">
        <v>0</v>
      </c>
      <c r="T154" s="145">
        <f t="shared" si="13"/>
        <v>0</v>
      </c>
      <c r="AR154" s="146" t="s">
        <v>223</v>
      </c>
      <c r="AT154" s="146" t="s">
        <v>154</v>
      </c>
      <c r="AU154" s="146" t="s">
        <v>87</v>
      </c>
      <c r="AY154" s="16" t="s">
        <v>151</v>
      </c>
      <c r="BE154" s="147">
        <f t="shared" si="14"/>
        <v>0</v>
      </c>
      <c r="BF154" s="147">
        <f t="shared" si="15"/>
        <v>0</v>
      </c>
      <c r="BG154" s="147">
        <f t="shared" si="16"/>
        <v>0</v>
      </c>
      <c r="BH154" s="147">
        <f t="shared" si="17"/>
        <v>0</v>
      </c>
      <c r="BI154" s="147">
        <f t="shared" si="18"/>
        <v>0</v>
      </c>
      <c r="BJ154" s="16" t="s">
        <v>85</v>
      </c>
      <c r="BK154" s="147">
        <f t="shared" si="19"/>
        <v>0</v>
      </c>
      <c r="BL154" s="16" t="s">
        <v>223</v>
      </c>
      <c r="BM154" s="146" t="s">
        <v>822</v>
      </c>
    </row>
    <row r="155" spans="2:65" s="1" customFormat="1" ht="14.4" customHeight="1">
      <c r="B155" s="31"/>
      <c r="C155" s="135" t="s">
        <v>235</v>
      </c>
      <c r="D155" s="135" t="s">
        <v>154</v>
      </c>
      <c r="E155" s="136" t="s">
        <v>823</v>
      </c>
      <c r="F155" s="137" t="s">
        <v>824</v>
      </c>
      <c r="G155" s="138" t="s">
        <v>196</v>
      </c>
      <c r="H155" s="139">
        <v>93</v>
      </c>
      <c r="I155" s="140"/>
      <c r="J155" s="141">
        <f t="shared" si="10"/>
        <v>0</v>
      </c>
      <c r="K155" s="137" t="s">
        <v>1</v>
      </c>
      <c r="L155" s="31"/>
      <c r="M155" s="142" t="s">
        <v>1</v>
      </c>
      <c r="N155" s="143" t="s">
        <v>43</v>
      </c>
      <c r="P155" s="144">
        <f t="shared" si="11"/>
        <v>0</v>
      </c>
      <c r="Q155" s="144">
        <v>0</v>
      </c>
      <c r="R155" s="144">
        <f t="shared" si="12"/>
        <v>0</v>
      </c>
      <c r="S155" s="144">
        <v>0</v>
      </c>
      <c r="T155" s="145">
        <f t="shared" si="13"/>
        <v>0</v>
      </c>
      <c r="AR155" s="146" t="s">
        <v>223</v>
      </c>
      <c r="AT155" s="146" t="s">
        <v>154</v>
      </c>
      <c r="AU155" s="146" t="s">
        <v>87</v>
      </c>
      <c r="AY155" s="16" t="s">
        <v>151</v>
      </c>
      <c r="BE155" s="147">
        <f t="shared" si="14"/>
        <v>0</v>
      </c>
      <c r="BF155" s="147">
        <f t="shared" si="15"/>
        <v>0</v>
      </c>
      <c r="BG155" s="147">
        <f t="shared" si="16"/>
        <v>0</v>
      </c>
      <c r="BH155" s="147">
        <f t="shared" si="17"/>
        <v>0</v>
      </c>
      <c r="BI155" s="147">
        <f t="shared" si="18"/>
        <v>0</v>
      </c>
      <c r="BJ155" s="16" t="s">
        <v>85</v>
      </c>
      <c r="BK155" s="147">
        <f t="shared" si="19"/>
        <v>0</v>
      </c>
      <c r="BL155" s="16" t="s">
        <v>223</v>
      </c>
      <c r="BM155" s="146" t="s">
        <v>825</v>
      </c>
    </row>
    <row r="156" spans="2:65" s="1" customFormat="1" ht="14.4" customHeight="1">
      <c r="B156" s="31"/>
      <c r="C156" s="135" t="s">
        <v>240</v>
      </c>
      <c r="D156" s="135" t="s">
        <v>154</v>
      </c>
      <c r="E156" s="136" t="s">
        <v>826</v>
      </c>
      <c r="F156" s="137" t="s">
        <v>827</v>
      </c>
      <c r="G156" s="138" t="s">
        <v>196</v>
      </c>
      <c r="H156" s="139">
        <v>120</v>
      </c>
      <c r="I156" s="140"/>
      <c r="J156" s="141">
        <f t="shared" si="10"/>
        <v>0</v>
      </c>
      <c r="K156" s="137" t="s">
        <v>1</v>
      </c>
      <c r="L156" s="31"/>
      <c r="M156" s="142" t="s">
        <v>1</v>
      </c>
      <c r="N156" s="143" t="s">
        <v>43</v>
      </c>
      <c r="P156" s="144">
        <f t="shared" si="11"/>
        <v>0</v>
      </c>
      <c r="Q156" s="144">
        <v>0</v>
      </c>
      <c r="R156" s="144">
        <f t="shared" si="12"/>
        <v>0</v>
      </c>
      <c r="S156" s="144">
        <v>0</v>
      </c>
      <c r="T156" s="145">
        <f t="shared" si="13"/>
        <v>0</v>
      </c>
      <c r="AR156" s="146" t="s">
        <v>223</v>
      </c>
      <c r="AT156" s="146" t="s">
        <v>154</v>
      </c>
      <c r="AU156" s="146" t="s">
        <v>87</v>
      </c>
      <c r="AY156" s="16" t="s">
        <v>151</v>
      </c>
      <c r="BE156" s="147">
        <f t="shared" si="14"/>
        <v>0</v>
      </c>
      <c r="BF156" s="147">
        <f t="shared" si="15"/>
        <v>0</v>
      </c>
      <c r="BG156" s="147">
        <f t="shared" si="16"/>
        <v>0</v>
      </c>
      <c r="BH156" s="147">
        <f t="shared" si="17"/>
        <v>0</v>
      </c>
      <c r="BI156" s="147">
        <f t="shared" si="18"/>
        <v>0</v>
      </c>
      <c r="BJ156" s="16" t="s">
        <v>85</v>
      </c>
      <c r="BK156" s="147">
        <f t="shared" si="19"/>
        <v>0</v>
      </c>
      <c r="BL156" s="16" t="s">
        <v>223</v>
      </c>
      <c r="BM156" s="146" t="s">
        <v>828</v>
      </c>
    </row>
    <row r="157" spans="2:65" s="1" customFormat="1" ht="14.4" customHeight="1">
      <c r="B157" s="31"/>
      <c r="C157" s="135" t="s">
        <v>244</v>
      </c>
      <c r="D157" s="135" t="s">
        <v>154</v>
      </c>
      <c r="E157" s="136" t="s">
        <v>829</v>
      </c>
      <c r="F157" s="137" t="s">
        <v>830</v>
      </c>
      <c r="G157" s="138" t="s">
        <v>165</v>
      </c>
      <c r="H157" s="139">
        <v>1</v>
      </c>
      <c r="I157" s="140"/>
      <c r="J157" s="141">
        <f t="shared" si="10"/>
        <v>0</v>
      </c>
      <c r="K157" s="137" t="s">
        <v>1</v>
      </c>
      <c r="L157" s="31"/>
      <c r="M157" s="142" t="s">
        <v>1</v>
      </c>
      <c r="N157" s="143" t="s">
        <v>43</v>
      </c>
      <c r="P157" s="144">
        <f t="shared" si="11"/>
        <v>0</v>
      </c>
      <c r="Q157" s="144">
        <v>0</v>
      </c>
      <c r="R157" s="144">
        <f t="shared" si="12"/>
        <v>0</v>
      </c>
      <c r="S157" s="144">
        <v>0</v>
      </c>
      <c r="T157" s="145">
        <f t="shared" si="13"/>
        <v>0</v>
      </c>
      <c r="AR157" s="146" t="s">
        <v>223</v>
      </c>
      <c r="AT157" s="146" t="s">
        <v>154</v>
      </c>
      <c r="AU157" s="146" t="s">
        <v>87</v>
      </c>
      <c r="AY157" s="16" t="s">
        <v>151</v>
      </c>
      <c r="BE157" s="147">
        <f t="shared" si="14"/>
        <v>0</v>
      </c>
      <c r="BF157" s="147">
        <f t="shared" si="15"/>
        <v>0</v>
      </c>
      <c r="BG157" s="147">
        <f t="shared" si="16"/>
        <v>0</v>
      </c>
      <c r="BH157" s="147">
        <f t="shared" si="17"/>
        <v>0</v>
      </c>
      <c r="BI157" s="147">
        <f t="shared" si="18"/>
        <v>0</v>
      </c>
      <c r="BJ157" s="16" t="s">
        <v>85</v>
      </c>
      <c r="BK157" s="147">
        <f t="shared" si="19"/>
        <v>0</v>
      </c>
      <c r="BL157" s="16" t="s">
        <v>223</v>
      </c>
      <c r="BM157" s="146" t="s">
        <v>831</v>
      </c>
    </row>
    <row r="158" spans="2:65" s="1" customFormat="1" ht="14.4" customHeight="1">
      <c r="B158" s="31"/>
      <c r="C158" s="135" t="s">
        <v>250</v>
      </c>
      <c r="D158" s="135" t="s">
        <v>154</v>
      </c>
      <c r="E158" s="136" t="s">
        <v>832</v>
      </c>
      <c r="F158" s="137" t="s">
        <v>833</v>
      </c>
      <c r="G158" s="138" t="s">
        <v>165</v>
      </c>
      <c r="H158" s="139">
        <v>1</v>
      </c>
      <c r="I158" s="140"/>
      <c r="J158" s="141">
        <f t="shared" si="10"/>
        <v>0</v>
      </c>
      <c r="K158" s="137" t="s">
        <v>1</v>
      </c>
      <c r="L158" s="31"/>
      <c r="M158" s="142" t="s">
        <v>1</v>
      </c>
      <c r="N158" s="143" t="s">
        <v>43</v>
      </c>
      <c r="P158" s="144">
        <f t="shared" si="11"/>
        <v>0</v>
      </c>
      <c r="Q158" s="144">
        <v>0</v>
      </c>
      <c r="R158" s="144">
        <f t="shared" si="12"/>
        <v>0</v>
      </c>
      <c r="S158" s="144">
        <v>0</v>
      </c>
      <c r="T158" s="145">
        <f t="shared" si="13"/>
        <v>0</v>
      </c>
      <c r="AR158" s="146" t="s">
        <v>223</v>
      </c>
      <c r="AT158" s="146" t="s">
        <v>154</v>
      </c>
      <c r="AU158" s="146" t="s">
        <v>87</v>
      </c>
      <c r="AY158" s="16" t="s">
        <v>151</v>
      </c>
      <c r="BE158" s="147">
        <f t="shared" si="14"/>
        <v>0</v>
      </c>
      <c r="BF158" s="147">
        <f t="shared" si="15"/>
        <v>0</v>
      </c>
      <c r="BG158" s="147">
        <f t="shared" si="16"/>
        <v>0</v>
      </c>
      <c r="BH158" s="147">
        <f t="shared" si="17"/>
        <v>0</v>
      </c>
      <c r="BI158" s="147">
        <f t="shared" si="18"/>
        <v>0</v>
      </c>
      <c r="BJ158" s="16" t="s">
        <v>85</v>
      </c>
      <c r="BK158" s="147">
        <f t="shared" si="19"/>
        <v>0</v>
      </c>
      <c r="BL158" s="16" t="s">
        <v>223</v>
      </c>
      <c r="BM158" s="146" t="s">
        <v>834</v>
      </c>
    </row>
    <row r="159" spans="2:65" s="1" customFormat="1" ht="19.8" customHeight="1">
      <c r="B159" s="31"/>
      <c r="C159" s="135" t="s">
        <v>7</v>
      </c>
      <c r="D159" s="135" t="s">
        <v>154</v>
      </c>
      <c r="E159" s="136" t="s">
        <v>835</v>
      </c>
      <c r="F159" s="137" t="s">
        <v>836</v>
      </c>
      <c r="G159" s="138" t="s">
        <v>165</v>
      </c>
      <c r="H159" s="139">
        <v>1</v>
      </c>
      <c r="I159" s="140"/>
      <c r="J159" s="141">
        <f t="shared" si="10"/>
        <v>0</v>
      </c>
      <c r="K159" s="137" t="s">
        <v>1</v>
      </c>
      <c r="L159" s="31"/>
      <c r="M159" s="142" t="s">
        <v>1</v>
      </c>
      <c r="N159" s="143" t="s">
        <v>43</v>
      </c>
      <c r="P159" s="144">
        <f t="shared" si="11"/>
        <v>0</v>
      </c>
      <c r="Q159" s="144">
        <v>0</v>
      </c>
      <c r="R159" s="144">
        <f t="shared" si="12"/>
        <v>0</v>
      </c>
      <c r="S159" s="144">
        <v>0</v>
      </c>
      <c r="T159" s="145">
        <f t="shared" si="13"/>
        <v>0</v>
      </c>
      <c r="AR159" s="146" t="s">
        <v>223</v>
      </c>
      <c r="AT159" s="146" t="s">
        <v>154</v>
      </c>
      <c r="AU159" s="146" t="s">
        <v>87</v>
      </c>
      <c r="AY159" s="16" t="s">
        <v>151</v>
      </c>
      <c r="BE159" s="147">
        <f t="shared" si="14"/>
        <v>0</v>
      </c>
      <c r="BF159" s="147">
        <f t="shared" si="15"/>
        <v>0</v>
      </c>
      <c r="BG159" s="147">
        <f t="shared" si="16"/>
        <v>0</v>
      </c>
      <c r="BH159" s="147">
        <f t="shared" si="17"/>
        <v>0</v>
      </c>
      <c r="BI159" s="147">
        <f t="shared" si="18"/>
        <v>0</v>
      </c>
      <c r="BJ159" s="16" t="s">
        <v>85</v>
      </c>
      <c r="BK159" s="147">
        <f t="shared" si="19"/>
        <v>0</v>
      </c>
      <c r="BL159" s="16" t="s">
        <v>223</v>
      </c>
      <c r="BM159" s="146" t="s">
        <v>837</v>
      </c>
    </row>
    <row r="160" spans="2:65" s="1" customFormat="1" ht="14.4" customHeight="1">
      <c r="B160" s="31"/>
      <c r="C160" s="135" t="s">
        <v>256</v>
      </c>
      <c r="D160" s="135" t="s">
        <v>154</v>
      </c>
      <c r="E160" s="136" t="s">
        <v>838</v>
      </c>
      <c r="F160" s="137" t="s">
        <v>804</v>
      </c>
      <c r="G160" s="138" t="s">
        <v>196</v>
      </c>
      <c r="H160" s="139">
        <v>22</v>
      </c>
      <c r="I160" s="140"/>
      <c r="J160" s="141">
        <f t="shared" si="10"/>
        <v>0</v>
      </c>
      <c r="K160" s="137" t="s">
        <v>1</v>
      </c>
      <c r="L160" s="31"/>
      <c r="M160" s="142" t="s">
        <v>1</v>
      </c>
      <c r="N160" s="143" t="s">
        <v>43</v>
      </c>
      <c r="P160" s="144">
        <f t="shared" si="11"/>
        <v>0</v>
      </c>
      <c r="Q160" s="144">
        <v>0</v>
      </c>
      <c r="R160" s="144">
        <f t="shared" si="12"/>
        <v>0</v>
      </c>
      <c r="S160" s="144">
        <v>0</v>
      </c>
      <c r="T160" s="145">
        <f t="shared" si="13"/>
        <v>0</v>
      </c>
      <c r="AR160" s="146" t="s">
        <v>223</v>
      </c>
      <c r="AT160" s="146" t="s">
        <v>154</v>
      </c>
      <c r="AU160" s="146" t="s">
        <v>87</v>
      </c>
      <c r="AY160" s="16" t="s">
        <v>151</v>
      </c>
      <c r="BE160" s="147">
        <f t="shared" si="14"/>
        <v>0</v>
      </c>
      <c r="BF160" s="147">
        <f t="shared" si="15"/>
        <v>0</v>
      </c>
      <c r="BG160" s="147">
        <f t="shared" si="16"/>
        <v>0</v>
      </c>
      <c r="BH160" s="147">
        <f t="shared" si="17"/>
        <v>0</v>
      </c>
      <c r="BI160" s="147">
        <f t="shared" si="18"/>
        <v>0</v>
      </c>
      <c r="BJ160" s="16" t="s">
        <v>85</v>
      </c>
      <c r="BK160" s="147">
        <f t="shared" si="19"/>
        <v>0</v>
      </c>
      <c r="BL160" s="16" t="s">
        <v>223</v>
      </c>
      <c r="BM160" s="146" t="s">
        <v>839</v>
      </c>
    </row>
    <row r="161" spans="2:65" s="1" customFormat="1" ht="14.4" customHeight="1">
      <c r="B161" s="31"/>
      <c r="C161" s="135" t="s">
        <v>260</v>
      </c>
      <c r="D161" s="135" t="s">
        <v>154</v>
      </c>
      <c r="E161" s="136" t="s">
        <v>840</v>
      </c>
      <c r="F161" s="137" t="s">
        <v>841</v>
      </c>
      <c r="G161" s="138" t="s">
        <v>196</v>
      </c>
      <c r="H161" s="139">
        <v>36</v>
      </c>
      <c r="I161" s="140"/>
      <c r="J161" s="141">
        <f t="shared" si="10"/>
        <v>0</v>
      </c>
      <c r="K161" s="137" t="s">
        <v>1</v>
      </c>
      <c r="L161" s="31"/>
      <c r="M161" s="142" t="s">
        <v>1</v>
      </c>
      <c r="N161" s="143" t="s">
        <v>43</v>
      </c>
      <c r="P161" s="144">
        <f t="shared" si="11"/>
        <v>0</v>
      </c>
      <c r="Q161" s="144">
        <v>0</v>
      </c>
      <c r="R161" s="144">
        <f t="shared" si="12"/>
        <v>0</v>
      </c>
      <c r="S161" s="144">
        <v>0</v>
      </c>
      <c r="T161" s="145">
        <f t="shared" si="13"/>
        <v>0</v>
      </c>
      <c r="AR161" s="146" t="s">
        <v>223</v>
      </c>
      <c r="AT161" s="146" t="s">
        <v>154</v>
      </c>
      <c r="AU161" s="146" t="s">
        <v>87</v>
      </c>
      <c r="AY161" s="16" t="s">
        <v>151</v>
      </c>
      <c r="BE161" s="147">
        <f t="shared" si="14"/>
        <v>0</v>
      </c>
      <c r="BF161" s="147">
        <f t="shared" si="15"/>
        <v>0</v>
      </c>
      <c r="BG161" s="147">
        <f t="shared" si="16"/>
        <v>0</v>
      </c>
      <c r="BH161" s="147">
        <f t="shared" si="17"/>
        <v>0</v>
      </c>
      <c r="BI161" s="147">
        <f t="shared" si="18"/>
        <v>0</v>
      </c>
      <c r="BJ161" s="16" t="s">
        <v>85</v>
      </c>
      <c r="BK161" s="147">
        <f t="shared" si="19"/>
        <v>0</v>
      </c>
      <c r="BL161" s="16" t="s">
        <v>223</v>
      </c>
      <c r="BM161" s="146" t="s">
        <v>842</v>
      </c>
    </row>
    <row r="162" spans="2:65" s="1" customFormat="1" ht="14.4" customHeight="1">
      <c r="B162" s="31"/>
      <c r="C162" s="135" t="s">
        <v>264</v>
      </c>
      <c r="D162" s="135" t="s">
        <v>154</v>
      </c>
      <c r="E162" s="136" t="s">
        <v>843</v>
      </c>
      <c r="F162" s="137" t="s">
        <v>813</v>
      </c>
      <c r="G162" s="138" t="s">
        <v>165</v>
      </c>
      <c r="H162" s="139">
        <v>1</v>
      </c>
      <c r="I162" s="140"/>
      <c r="J162" s="141">
        <f t="shared" si="10"/>
        <v>0</v>
      </c>
      <c r="K162" s="137" t="s">
        <v>1</v>
      </c>
      <c r="L162" s="31"/>
      <c r="M162" s="142" t="s">
        <v>1</v>
      </c>
      <c r="N162" s="143" t="s">
        <v>43</v>
      </c>
      <c r="P162" s="144">
        <f t="shared" si="11"/>
        <v>0</v>
      </c>
      <c r="Q162" s="144">
        <v>0</v>
      </c>
      <c r="R162" s="144">
        <f t="shared" si="12"/>
        <v>0</v>
      </c>
      <c r="S162" s="144">
        <v>0</v>
      </c>
      <c r="T162" s="145">
        <f t="shared" si="13"/>
        <v>0</v>
      </c>
      <c r="AR162" s="146" t="s">
        <v>223</v>
      </c>
      <c r="AT162" s="146" t="s">
        <v>154</v>
      </c>
      <c r="AU162" s="146" t="s">
        <v>87</v>
      </c>
      <c r="AY162" s="16" t="s">
        <v>151</v>
      </c>
      <c r="BE162" s="147">
        <f t="shared" si="14"/>
        <v>0</v>
      </c>
      <c r="BF162" s="147">
        <f t="shared" si="15"/>
        <v>0</v>
      </c>
      <c r="BG162" s="147">
        <f t="shared" si="16"/>
        <v>0</v>
      </c>
      <c r="BH162" s="147">
        <f t="shared" si="17"/>
        <v>0</v>
      </c>
      <c r="BI162" s="147">
        <f t="shared" si="18"/>
        <v>0</v>
      </c>
      <c r="BJ162" s="16" t="s">
        <v>85</v>
      </c>
      <c r="BK162" s="147">
        <f t="shared" si="19"/>
        <v>0</v>
      </c>
      <c r="BL162" s="16" t="s">
        <v>223</v>
      </c>
      <c r="BM162" s="146" t="s">
        <v>844</v>
      </c>
    </row>
    <row r="163" spans="2:63" s="11" customFormat="1" ht="22.8" customHeight="1">
      <c r="B163" s="123"/>
      <c r="D163" s="124" t="s">
        <v>77</v>
      </c>
      <c r="E163" s="133" t="s">
        <v>845</v>
      </c>
      <c r="F163" s="133" t="s">
        <v>846</v>
      </c>
      <c r="I163" s="126"/>
      <c r="J163" s="134">
        <f>BK163</f>
        <v>0</v>
      </c>
      <c r="L163" s="123"/>
      <c r="M163" s="128"/>
      <c r="P163" s="129">
        <f>SUM(P164:P175)</f>
        <v>0</v>
      </c>
      <c r="R163" s="129">
        <f>SUM(R164:R175)</f>
        <v>0</v>
      </c>
      <c r="T163" s="130">
        <f>SUM(T164:T175)</f>
        <v>0</v>
      </c>
      <c r="AR163" s="124" t="s">
        <v>87</v>
      </c>
      <c r="AT163" s="131" t="s">
        <v>77</v>
      </c>
      <c r="AU163" s="131" t="s">
        <v>85</v>
      </c>
      <c r="AY163" s="124" t="s">
        <v>151</v>
      </c>
      <c r="BK163" s="132">
        <f>SUM(BK164:BK175)</f>
        <v>0</v>
      </c>
    </row>
    <row r="164" spans="2:65" s="1" customFormat="1" ht="14.4" customHeight="1">
      <c r="B164" s="31"/>
      <c r="C164" s="135" t="s">
        <v>268</v>
      </c>
      <c r="D164" s="135" t="s">
        <v>154</v>
      </c>
      <c r="E164" s="136" t="s">
        <v>847</v>
      </c>
      <c r="F164" s="137" t="s">
        <v>848</v>
      </c>
      <c r="G164" s="138" t="s">
        <v>214</v>
      </c>
      <c r="H164" s="139">
        <v>2</v>
      </c>
      <c r="I164" s="140"/>
      <c r="J164" s="141">
        <f aca="true" t="shared" si="20" ref="J164:J175">ROUND(I164*H164,2)</f>
        <v>0</v>
      </c>
      <c r="K164" s="137" t="s">
        <v>1</v>
      </c>
      <c r="L164" s="31"/>
      <c r="M164" s="142" t="s">
        <v>1</v>
      </c>
      <c r="N164" s="143" t="s">
        <v>43</v>
      </c>
      <c r="P164" s="144">
        <f aca="true" t="shared" si="21" ref="P164:P175">O164*H164</f>
        <v>0</v>
      </c>
      <c r="Q164" s="144">
        <v>0</v>
      </c>
      <c r="R164" s="144">
        <f aca="true" t="shared" si="22" ref="R164:R175">Q164*H164</f>
        <v>0</v>
      </c>
      <c r="S164" s="144">
        <v>0</v>
      </c>
      <c r="T164" s="145">
        <f aca="true" t="shared" si="23" ref="T164:T175">S164*H164</f>
        <v>0</v>
      </c>
      <c r="AR164" s="146" t="s">
        <v>223</v>
      </c>
      <c r="AT164" s="146" t="s">
        <v>154</v>
      </c>
      <c r="AU164" s="146" t="s">
        <v>87</v>
      </c>
      <c r="AY164" s="16" t="s">
        <v>151</v>
      </c>
      <c r="BE164" s="147">
        <f aca="true" t="shared" si="24" ref="BE164:BE175">IF(N164="základní",J164,0)</f>
        <v>0</v>
      </c>
      <c r="BF164" s="147">
        <f aca="true" t="shared" si="25" ref="BF164:BF175">IF(N164="snížená",J164,0)</f>
        <v>0</v>
      </c>
      <c r="BG164" s="147">
        <f aca="true" t="shared" si="26" ref="BG164:BG175">IF(N164="zákl. přenesená",J164,0)</f>
        <v>0</v>
      </c>
      <c r="BH164" s="147">
        <f aca="true" t="shared" si="27" ref="BH164:BH175">IF(N164="sníž. přenesená",J164,0)</f>
        <v>0</v>
      </c>
      <c r="BI164" s="147">
        <f aca="true" t="shared" si="28" ref="BI164:BI175">IF(N164="nulová",J164,0)</f>
        <v>0</v>
      </c>
      <c r="BJ164" s="16" t="s">
        <v>85</v>
      </c>
      <c r="BK164" s="147">
        <f aca="true" t="shared" si="29" ref="BK164:BK175">ROUND(I164*H164,2)</f>
        <v>0</v>
      </c>
      <c r="BL164" s="16" t="s">
        <v>223</v>
      </c>
      <c r="BM164" s="146" t="s">
        <v>849</v>
      </c>
    </row>
    <row r="165" spans="2:65" s="1" customFormat="1" ht="14.4" customHeight="1">
      <c r="B165" s="31"/>
      <c r="C165" s="135" t="s">
        <v>271</v>
      </c>
      <c r="D165" s="135" t="s">
        <v>154</v>
      </c>
      <c r="E165" s="136" t="s">
        <v>850</v>
      </c>
      <c r="F165" s="137" t="s">
        <v>851</v>
      </c>
      <c r="G165" s="138" t="s">
        <v>214</v>
      </c>
      <c r="H165" s="139">
        <v>1</v>
      </c>
      <c r="I165" s="140"/>
      <c r="J165" s="141">
        <f t="shared" si="20"/>
        <v>0</v>
      </c>
      <c r="K165" s="137" t="s">
        <v>1</v>
      </c>
      <c r="L165" s="31"/>
      <c r="M165" s="142" t="s">
        <v>1</v>
      </c>
      <c r="N165" s="143" t="s">
        <v>43</v>
      </c>
      <c r="P165" s="144">
        <f t="shared" si="21"/>
        <v>0</v>
      </c>
      <c r="Q165" s="144">
        <v>0</v>
      </c>
      <c r="R165" s="144">
        <f t="shared" si="22"/>
        <v>0</v>
      </c>
      <c r="S165" s="144">
        <v>0</v>
      </c>
      <c r="T165" s="145">
        <f t="shared" si="23"/>
        <v>0</v>
      </c>
      <c r="AR165" s="146" t="s">
        <v>223</v>
      </c>
      <c r="AT165" s="146" t="s">
        <v>154</v>
      </c>
      <c r="AU165" s="146" t="s">
        <v>87</v>
      </c>
      <c r="AY165" s="16" t="s">
        <v>151</v>
      </c>
      <c r="BE165" s="147">
        <f t="shared" si="24"/>
        <v>0</v>
      </c>
      <c r="BF165" s="147">
        <f t="shared" si="25"/>
        <v>0</v>
      </c>
      <c r="BG165" s="147">
        <f t="shared" si="26"/>
        <v>0</v>
      </c>
      <c r="BH165" s="147">
        <f t="shared" si="27"/>
        <v>0</v>
      </c>
      <c r="BI165" s="147">
        <f t="shared" si="28"/>
        <v>0</v>
      </c>
      <c r="BJ165" s="16" t="s">
        <v>85</v>
      </c>
      <c r="BK165" s="147">
        <f t="shared" si="29"/>
        <v>0</v>
      </c>
      <c r="BL165" s="16" t="s">
        <v>223</v>
      </c>
      <c r="BM165" s="146" t="s">
        <v>852</v>
      </c>
    </row>
    <row r="166" spans="2:65" s="1" customFormat="1" ht="14.4" customHeight="1">
      <c r="B166" s="31"/>
      <c r="C166" s="135" t="s">
        <v>274</v>
      </c>
      <c r="D166" s="135" t="s">
        <v>154</v>
      </c>
      <c r="E166" s="136" t="s">
        <v>853</v>
      </c>
      <c r="F166" s="137" t="s">
        <v>854</v>
      </c>
      <c r="G166" s="138" t="s">
        <v>214</v>
      </c>
      <c r="H166" s="139">
        <v>2</v>
      </c>
      <c r="I166" s="140"/>
      <c r="J166" s="141">
        <f t="shared" si="20"/>
        <v>0</v>
      </c>
      <c r="K166" s="137" t="s">
        <v>1</v>
      </c>
      <c r="L166" s="31"/>
      <c r="M166" s="142" t="s">
        <v>1</v>
      </c>
      <c r="N166" s="143" t="s">
        <v>43</v>
      </c>
      <c r="P166" s="144">
        <f t="shared" si="21"/>
        <v>0</v>
      </c>
      <c r="Q166" s="144">
        <v>0</v>
      </c>
      <c r="R166" s="144">
        <f t="shared" si="22"/>
        <v>0</v>
      </c>
      <c r="S166" s="144">
        <v>0</v>
      </c>
      <c r="T166" s="145">
        <f t="shared" si="23"/>
        <v>0</v>
      </c>
      <c r="AR166" s="146" t="s">
        <v>223</v>
      </c>
      <c r="AT166" s="146" t="s">
        <v>154</v>
      </c>
      <c r="AU166" s="146" t="s">
        <v>87</v>
      </c>
      <c r="AY166" s="16" t="s">
        <v>151</v>
      </c>
      <c r="BE166" s="147">
        <f t="shared" si="24"/>
        <v>0</v>
      </c>
      <c r="BF166" s="147">
        <f t="shared" si="25"/>
        <v>0</v>
      </c>
      <c r="BG166" s="147">
        <f t="shared" si="26"/>
        <v>0</v>
      </c>
      <c r="BH166" s="147">
        <f t="shared" si="27"/>
        <v>0</v>
      </c>
      <c r="BI166" s="147">
        <f t="shared" si="28"/>
        <v>0</v>
      </c>
      <c r="BJ166" s="16" t="s">
        <v>85</v>
      </c>
      <c r="BK166" s="147">
        <f t="shared" si="29"/>
        <v>0</v>
      </c>
      <c r="BL166" s="16" t="s">
        <v>223</v>
      </c>
      <c r="BM166" s="146" t="s">
        <v>855</v>
      </c>
    </row>
    <row r="167" spans="2:65" s="1" customFormat="1" ht="14.4" customHeight="1">
      <c r="B167" s="31"/>
      <c r="C167" s="135" t="s">
        <v>277</v>
      </c>
      <c r="D167" s="135" t="s">
        <v>154</v>
      </c>
      <c r="E167" s="136" t="s">
        <v>856</v>
      </c>
      <c r="F167" s="137" t="s">
        <v>857</v>
      </c>
      <c r="G167" s="138" t="s">
        <v>214</v>
      </c>
      <c r="H167" s="139">
        <v>1</v>
      </c>
      <c r="I167" s="140"/>
      <c r="J167" s="141">
        <f t="shared" si="20"/>
        <v>0</v>
      </c>
      <c r="K167" s="137" t="s">
        <v>1</v>
      </c>
      <c r="L167" s="31"/>
      <c r="M167" s="142" t="s">
        <v>1</v>
      </c>
      <c r="N167" s="143" t="s">
        <v>43</v>
      </c>
      <c r="P167" s="144">
        <f t="shared" si="21"/>
        <v>0</v>
      </c>
      <c r="Q167" s="144">
        <v>0</v>
      </c>
      <c r="R167" s="144">
        <f t="shared" si="22"/>
        <v>0</v>
      </c>
      <c r="S167" s="144">
        <v>0</v>
      </c>
      <c r="T167" s="145">
        <f t="shared" si="23"/>
        <v>0</v>
      </c>
      <c r="AR167" s="146" t="s">
        <v>223</v>
      </c>
      <c r="AT167" s="146" t="s">
        <v>154</v>
      </c>
      <c r="AU167" s="146" t="s">
        <v>87</v>
      </c>
      <c r="AY167" s="16" t="s">
        <v>151</v>
      </c>
      <c r="BE167" s="147">
        <f t="shared" si="24"/>
        <v>0</v>
      </c>
      <c r="BF167" s="147">
        <f t="shared" si="25"/>
        <v>0</v>
      </c>
      <c r="BG167" s="147">
        <f t="shared" si="26"/>
        <v>0</v>
      </c>
      <c r="BH167" s="147">
        <f t="shared" si="27"/>
        <v>0</v>
      </c>
      <c r="BI167" s="147">
        <f t="shared" si="28"/>
        <v>0</v>
      </c>
      <c r="BJ167" s="16" t="s">
        <v>85</v>
      </c>
      <c r="BK167" s="147">
        <f t="shared" si="29"/>
        <v>0</v>
      </c>
      <c r="BL167" s="16" t="s">
        <v>223</v>
      </c>
      <c r="BM167" s="146" t="s">
        <v>858</v>
      </c>
    </row>
    <row r="168" spans="2:65" s="1" customFormat="1" ht="14.4" customHeight="1">
      <c r="B168" s="31"/>
      <c r="C168" s="135" t="s">
        <v>281</v>
      </c>
      <c r="D168" s="135" t="s">
        <v>154</v>
      </c>
      <c r="E168" s="136" t="s">
        <v>859</v>
      </c>
      <c r="F168" s="137" t="s">
        <v>860</v>
      </c>
      <c r="G168" s="138" t="s">
        <v>196</v>
      </c>
      <c r="H168" s="139">
        <v>147</v>
      </c>
      <c r="I168" s="140"/>
      <c r="J168" s="141">
        <f t="shared" si="20"/>
        <v>0</v>
      </c>
      <c r="K168" s="137" t="s">
        <v>1</v>
      </c>
      <c r="L168" s="31"/>
      <c r="M168" s="142" t="s">
        <v>1</v>
      </c>
      <c r="N168" s="143" t="s">
        <v>43</v>
      </c>
      <c r="P168" s="144">
        <f t="shared" si="21"/>
        <v>0</v>
      </c>
      <c r="Q168" s="144">
        <v>0</v>
      </c>
      <c r="R168" s="144">
        <f t="shared" si="22"/>
        <v>0</v>
      </c>
      <c r="S168" s="144">
        <v>0</v>
      </c>
      <c r="T168" s="145">
        <f t="shared" si="23"/>
        <v>0</v>
      </c>
      <c r="AR168" s="146" t="s">
        <v>223</v>
      </c>
      <c r="AT168" s="146" t="s">
        <v>154</v>
      </c>
      <c r="AU168" s="146" t="s">
        <v>87</v>
      </c>
      <c r="AY168" s="16" t="s">
        <v>151</v>
      </c>
      <c r="BE168" s="147">
        <f t="shared" si="24"/>
        <v>0</v>
      </c>
      <c r="BF168" s="147">
        <f t="shared" si="25"/>
        <v>0</v>
      </c>
      <c r="BG168" s="147">
        <f t="shared" si="26"/>
        <v>0</v>
      </c>
      <c r="BH168" s="147">
        <f t="shared" si="27"/>
        <v>0</v>
      </c>
      <c r="BI168" s="147">
        <f t="shared" si="28"/>
        <v>0</v>
      </c>
      <c r="BJ168" s="16" t="s">
        <v>85</v>
      </c>
      <c r="BK168" s="147">
        <f t="shared" si="29"/>
        <v>0</v>
      </c>
      <c r="BL168" s="16" t="s">
        <v>223</v>
      </c>
      <c r="BM168" s="146" t="s">
        <v>861</v>
      </c>
    </row>
    <row r="169" spans="2:65" s="1" customFormat="1" ht="14.4" customHeight="1">
      <c r="B169" s="31"/>
      <c r="C169" s="135" t="s">
        <v>285</v>
      </c>
      <c r="D169" s="135" t="s">
        <v>154</v>
      </c>
      <c r="E169" s="136" t="s">
        <v>862</v>
      </c>
      <c r="F169" s="137" t="s">
        <v>863</v>
      </c>
      <c r="G169" s="138" t="s">
        <v>214</v>
      </c>
      <c r="H169" s="139">
        <v>2</v>
      </c>
      <c r="I169" s="140"/>
      <c r="J169" s="141">
        <f t="shared" si="20"/>
        <v>0</v>
      </c>
      <c r="K169" s="137" t="s">
        <v>1</v>
      </c>
      <c r="L169" s="31"/>
      <c r="M169" s="142" t="s">
        <v>1</v>
      </c>
      <c r="N169" s="143" t="s">
        <v>43</v>
      </c>
      <c r="P169" s="144">
        <f t="shared" si="21"/>
        <v>0</v>
      </c>
      <c r="Q169" s="144">
        <v>0</v>
      </c>
      <c r="R169" s="144">
        <f t="shared" si="22"/>
        <v>0</v>
      </c>
      <c r="S169" s="144">
        <v>0</v>
      </c>
      <c r="T169" s="145">
        <f t="shared" si="23"/>
        <v>0</v>
      </c>
      <c r="AR169" s="146" t="s">
        <v>223</v>
      </c>
      <c r="AT169" s="146" t="s">
        <v>154</v>
      </c>
      <c r="AU169" s="146" t="s">
        <v>87</v>
      </c>
      <c r="AY169" s="16" t="s">
        <v>151</v>
      </c>
      <c r="BE169" s="147">
        <f t="shared" si="24"/>
        <v>0</v>
      </c>
      <c r="BF169" s="147">
        <f t="shared" si="25"/>
        <v>0</v>
      </c>
      <c r="BG169" s="147">
        <f t="shared" si="26"/>
        <v>0</v>
      </c>
      <c r="BH169" s="147">
        <f t="shared" si="27"/>
        <v>0</v>
      </c>
      <c r="BI169" s="147">
        <f t="shared" si="28"/>
        <v>0</v>
      </c>
      <c r="BJ169" s="16" t="s">
        <v>85</v>
      </c>
      <c r="BK169" s="147">
        <f t="shared" si="29"/>
        <v>0</v>
      </c>
      <c r="BL169" s="16" t="s">
        <v>223</v>
      </c>
      <c r="BM169" s="146" t="s">
        <v>864</v>
      </c>
    </row>
    <row r="170" spans="2:65" s="1" customFormat="1" ht="14.4" customHeight="1">
      <c r="B170" s="31"/>
      <c r="C170" s="135" t="s">
        <v>437</v>
      </c>
      <c r="D170" s="135" t="s">
        <v>154</v>
      </c>
      <c r="E170" s="136" t="s">
        <v>865</v>
      </c>
      <c r="F170" s="137" t="s">
        <v>866</v>
      </c>
      <c r="G170" s="138" t="s">
        <v>214</v>
      </c>
      <c r="H170" s="139">
        <v>7</v>
      </c>
      <c r="I170" s="140"/>
      <c r="J170" s="141">
        <f t="shared" si="20"/>
        <v>0</v>
      </c>
      <c r="K170" s="137" t="s">
        <v>1</v>
      </c>
      <c r="L170" s="31"/>
      <c r="M170" s="142" t="s">
        <v>1</v>
      </c>
      <c r="N170" s="143" t="s">
        <v>43</v>
      </c>
      <c r="P170" s="144">
        <f t="shared" si="21"/>
        <v>0</v>
      </c>
      <c r="Q170" s="144">
        <v>0</v>
      </c>
      <c r="R170" s="144">
        <f t="shared" si="22"/>
        <v>0</v>
      </c>
      <c r="S170" s="144">
        <v>0</v>
      </c>
      <c r="T170" s="145">
        <f t="shared" si="23"/>
        <v>0</v>
      </c>
      <c r="AR170" s="146" t="s">
        <v>223</v>
      </c>
      <c r="AT170" s="146" t="s">
        <v>154</v>
      </c>
      <c r="AU170" s="146" t="s">
        <v>87</v>
      </c>
      <c r="AY170" s="16" t="s">
        <v>151</v>
      </c>
      <c r="BE170" s="147">
        <f t="shared" si="24"/>
        <v>0</v>
      </c>
      <c r="BF170" s="147">
        <f t="shared" si="25"/>
        <v>0</v>
      </c>
      <c r="BG170" s="147">
        <f t="shared" si="26"/>
        <v>0</v>
      </c>
      <c r="BH170" s="147">
        <f t="shared" si="27"/>
        <v>0</v>
      </c>
      <c r="BI170" s="147">
        <f t="shared" si="28"/>
        <v>0</v>
      </c>
      <c r="BJ170" s="16" t="s">
        <v>85</v>
      </c>
      <c r="BK170" s="147">
        <f t="shared" si="29"/>
        <v>0</v>
      </c>
      <c r="BL170" s="16" t="s">
        <v>223</v>
      </c>
      <c r="BM170" s="146" t="s">
        <v>867</v>
      </c>
    </row>
    <row r="171" spans="2:65" s="1" customFormat="1" ht="14.4" customHeight="1">
      <c r="B171" s="31"/>
      <c r="C171" s="135" t="s">
        <v>440</v>
      </c>
      <c r="D171" s="135" t="s">
        <v>154</v>
      </c>
      <c r="E171" s="136" t="s">
        <v>868</v>
      </c>
      <c r="F171" s="137" t="s">
        <v>869</v>
      </c>
      <c r="G171" s="138" t="s">
        <v>214</v>
      </c>
      <c r="H171" s="139">
        <v>1</v>
      </c>
      <c r="I171" s="140"/>
      <c r="J171" s="141">
        <f t="shared" si="20"/>
        <v>0</v>
      </c>
      <c r="K171" s="137" t="s">
        <v>1</v>
      </c>
      <c r="L171" s="31"/>
      <c r="M171" s="142" t="s">
        <v>1</v>
      </c>
      <c r="N171" s="143" t="s">
        <v>43</v>
      </c>
      <c r="P171" s="144">
        <f t="shared" si="21"/>
        <v>0</v>
      </c>
      <c r="Q171" s="144">
        <v>0</v>
      </c>
      <c r="R171" s="144">
        <f t="shared" si="22"/>
        <v>0</v>
      </c>
      <c r="S171" s="144">
        <v>0</v>
      </c>
      <c r="T171" s="145">
        <f t="shared" si="23"/>
        <v>0</v>
      </c>
      <c r="AR171" s="146" t="s">
        <v>223</v>
      </c>
      <c r="AT171" s="146" t="s">
        <v>154</v>
      </c>
      <c r="AU171" s="146" t="s">
        <v>87</v>
      </c>
      <c r="AY171" s="16" t="s">
        <v>151</v>
      </c>
      <c r="BE171" s="147">
        <f t="shared" si="24"/>
        <v>0</v>
      </c>
      <c r="BF171" s="147">
        <f t="shared" si="25"/>
        <v>0</v>
      </c>
      <c r="BG171" s="147">
        <f t="shared" si="26"/>
        <v>0</v>
      </c>
      <c r="BH171" s="147">
        <f t="shared" si="27"/>
        <v>0</v>
      </c>
      <c r="BI171" s="147">
        <f t="shared" si="28"/>
        <v>0</v>
      </c>
      <c r="BJ171" s="16" t="s">
        <v>85</v>
      </c>
      <c r="BK171" s="147">
        <f t="shared" si="29"/>
        <v>0</v>
      </c>
      <c r="BL171" s="16" t="s">
        <v>223</v>
      </c>
      <c r="BM171" s="146" t="s">
        <v>870</v>
      </c>
    </row>
    <row r="172" spans="2:65" s="1" customFormat="1" ht="14.4" customHeight="1">
      <c r="B172" s="31"/>
      <c r="C172" s="135" t="s">
        <v>442</v>
      </c>
      <c r="D172" s="135" t="s">
        <v>154</v>
      </c>
      <c r="E172" s="136" t="s">
        <v>871</v>
      </c>
      <c r="F172" s="137" t="s">
        <v>872</v>
      </c>
      <c r="G172" s="138" t="s">
        <v>214</v>
      </c>
      <c r="H172" s="139">
        <v>1</v>
      </c>
      <c r="I172" s="140"/>
      <c r="J172" s="141">
        <f t="shared" si="20"/>
        <v>0</v>
      </c>
      <c r="K172" s="137" t="s">
        <v>1</v>
      </c>
      <c r="L172" s="31"/>
      <c r="M172" s="142" t="s">
        <v>1</v>
      </c>
      <c r="N172" s="143" t="s">
        <v>43</v>
      </c>
      <c r="P172" s="144">
        <f t="shared" si="21"/>
        <v>0</v>
      </c>
      <c r="Q172" s="144">
        <v>0</v>
      </c>
      <c r="R172" s="144">
        <f t="shared" si="22"/>
        <v>0</v>
      </c>
      <c r="S172" s="144">
        <v>0</v>
      </c>
      <c r="T172" s="145">
        <f t="shared" si="23"/>
        <v>0</v>
      </c>
      <c r="AR172" s="146" t="s">
        <v>223</v>
      </c>
      <c r="AT172" s="146" t="s">
        <v>154</v>
      </c>
      <c r="AU172" s="146" t="s">
        <v>87</v>
      </c>
      <c r="AY172" s="16" t="s">
        <v>151</v>
      </c>
      <c r="BE172" s="147">
        <f t="shared" si="24"/>
        <v>0</v>
      </c>
      <c r="BF172" s="147">
        <f t="shared" si="25"/>
        <v>0</v>
      </c>
      <c r="BG172" s="147">
        <f t="shared" si="26"/>
        <v>0</v>
      </c>
      <c r="BH172" s="147">
        <f t="shared" si="27"/>
        <v>0</v>
      </c>
      <c r="BI172" s="147">
        <f t="shared" si="28"/>
        <v>0</v>
      </c>
      <c r="BJ172" s="16" t="s">
        <v>85</v>
      </c>
      <c r="BK172" s="147">
        <f t="shared" si="29"/>
        <v>0</v>
      </c>
      <c r="BL172" s="16" t="s">
        <v>223</v>
      </c>
      <c r="BM172" s="146" t="s">
        <v>873</v>
      </c>
    </row>
    <row r="173" spans="2:65" s="1" customFormat="1" ht="14.4" customHeight="1">
      <c r="B173" s="31"/>
      <c r="C173" s="135" t="s">
        <v>445</v>
      </c>
      <c r="D173" s="135" t="s">
        <v>154</v>
      </c>
      <c r="E173" s="136" t="s">
        <v>874</v>
      </c>
      <c r="F173" s="137" t="s">
        <v>875</v>
      </c>
      <c r="G173" s="138" t="s">
        <v>214</v>
      </c>
      <c r="H173" s="139">
        <v>1</v>
      </c>
      <c r="I173" s="140"/>
      <c r="J173" s="141">
        <f t="shared" si="20"/>
        <v>0</v>
      </c>
      <c r="K173" s="137" t="s">
        <v>1</v>
      </c>
      <c r="L173" s="31"/>
      <c r="M173" s="142" t="s">
        <v>1</v>
      </c>
      <c r="N173" s="143" t="s">
        <v>43</v>
      </c>
      <c r="P173" s="144">
        <f t="shared" si="21"/>
        <v>0</v>
      </c>
      <c r="Q173" s="144">
        <v>0</v>
      </c>
      <c r="R173" s="144">
        <f t="shared" si="22"/>
        <v>0</v>
      </c>
      <c r="S173" s="144">
        <v>0</v>
      </c>
      <c r="T173" s="145">
        <f t="shared" si="23"/>
        <v>0</v>
      </c>
      <c r="AR173" s="146" t="s">
        <v>223</v>
      </c>
      <c r="AT173" s="146" t="s">
        <v>154</v>
      </c>
      <c r="AU173" s="146" t="s">
        <v>87</v>
      </c>
      <c r="AY173" s="16" t="s">
        <v>151</v>
      </c>
      <c r="BE173" s="147">
        <f t="shared" si="24"/>
        <v>0</v>
      </c>
      <c r="BF173" s="147">
        <f t="shared" si="25"/>
        <v>0</v>
      </c>
      <c r="BG173" s="147">
        <f t="shared" si="26"/>
        <v>0</v>
      </c>
      <c r="BH173" s="147">
        <f t="shared" si="27"/>
        <v>0</v>
      </c>
      <c r="BI173" s="147">
        <f t="shared" si="28"/>
        <v>0</v>
      </c>
      <c r="BJ173" s="16" t="s">
        <v>85</v>
      </c>
      <c r="BK173" s="147">
        <f t="shared" si="29"/>
        <v>0</v>
      </c>
      <c r="BL173" s="16" t="s">
        <v>223</v>
      </c>
      <c r="BM173" s="146" t="s">
        <v>876</v>
      </c>
    </row>
    <row r="174" spans="2:65" s="1" customFormat="1" ht="14.4" customHeight="1">
      <c r="B174" s="31"/>
      <c r="C174" s="135" t="s">
        <v>447</v>
      </c>
      <c r="D174" s="135" t="s">
        <v>154</v>
      </c>
      <c r="E174" s="136" t="s">
        <v>877</v>
      </c>
      <c r="F174" s="137" t="s">
        <v>878</v>
      </c>
      <c r="G174" s="138" t="s">
        <v>165</v>
      </c>
      <c r="H174" s="139">
        <v>1</v>
      </c>
      <c r="I174" s="140"/>
      <c r="J174" s="141">
        <f t="shared" si="20"/>
        <v>0</v>
      </c>
      <c r="K174" s="137" t="s">
        <v>1</v>
      </c>
      <c r="L174" s="31"/>
      <c r="M174" s="142" t="s">
        <v>1</v>
      </c>
      <c r="N174" s="143" t="s">
        <v>43</v>
      </c>
      <c r="P174" s="144">
        <f t="shared" si="21"/>
        <v>0</v>
      </c>
      <c r="Q174" s="144">
        <v>0</v>
      </c>
      <c r="R174" s="144">
        <f t="shared" si="22"/>
        <v>0</v>
      </c>
      <c r="S174" s="144">
        <v>0</v>
      </c>
      <c r="T174" s="145">
        <f t="shared" si="23"/>
        <v>0</v>
      </c>
      <c r="AR174" s="146" t="s">
        <v>223</v>
      </c>
      <c r="AT174" s="146" t="s">
        <v>154</v>
      </c>
      <c r="AU174" s="146" t="s">
        <v>87</v>
      </c>
      <c r="AY174" s="16" t="s">
        <v>151</v>
      </c>
      <c r="BE174" s="147">
        <f t="shared" si="24"/>
        <v>0</v>
      </c>
      <c r="BF174" s="147">
        <f t="shared" si="25"/>
        <v>0</v>
      </c>
      <c r="BG174" s="147">
        <f t="shared" si="26"/>
        <v>0</v>
      </c>
      <c r="BH174" s="147">
        <f t="shared" si="27"/>
        <v>0</v>
      </c>
      <c r="BI174" s="147">
        <f t="shared" si="28"/>
        <v>0</v>
      </c>
      <c r="BJ174" s="16" t="s">
        <v>85</v>
      </c>
      <c r="BK174" s="147">
        <f t="shared" si="29"/>
        <v>0</v>
      </c>
      <c r="BL174" s="16" t="s">
        <v>223</v>
      </c>
      <c r="BM174" s="146" t="s">
        <v>879</v>
      </c>
    </row>
    <row r="175" spans="2:65" s="1" customFormat="1" ht="14.4" customHeight="1">
      <c r="B175" s="31"/>
      <c r="C175" s="135" t="s">
        <v>450</v>
      </c>
      <c r="D175" s="135" t="s">
        <v>154</v>
      </c>
      <c r="E175" s="136" t="s">
        <v>880</v>
      </c>
      <c r="F175" s="137" t="s">
        <v>881</v>
      </c>
      <c r="G175" s="138" t="s">
        <v>165</v>
      </c>
      <c r="H175" s="139">
        <v>1</v>
      </c>
      <c r="I175" s="140"/>
      <c r="J175" s="141">
        <f t="shared" si="20"/>
        <v>0</v>
      </c>
      <c r="K175" s="137" t="s">
        <v>1</v>
      </c>
      <c r="L175" s="31"/>
      <c r="M175" s="142" t="s">
        <v>1</v>
      </c>
      <c r="N175" s="143" t="s">
        <v>43</v>
      </c>
      <c r="P175" s="144">
        <f t="shared" si="21"/>
        <v>0</v>
      </c>
      <c r="Q175" s="144">
        <v>0</v>
      </c>
      <c r="R175" s="144">
        <f t="shared" si="22"/>
        <v>0</v>
      </c>
      <c r="S175" s="144">
        <v>0</v>
      </c>
      <c r="T175" s="145">
        <f t="shared" si="23"/>
        <v>0</v>
      </c>
      <c r="AR175" s="146" t="s">
        <v>223</v>
      </c>
      <c r="AT175" s="146" t="s">
        <v>154</v>
      </c>
      <c r="AU175" s="146" t="s">
        <v>87</v>
      </c>
      <c r="AY175" s="16" t="s">
        <v>151</v>
      </c>
      <c r="BE175" s="147">
        <f t="shared" si="24"/>
        <v>0</v>
      </c>
      <c r="BF175" s="147">
        <f t="shared" si="25"/>
        <v>0</v>
      </c>
      <c r="BG175" s="147">
        <f t="shared" si="26"/>
        <v>0</v>
      </c>
      <c r="BH175" s="147">
        <f t="shared" si="27"/>
        <v>0</v>
      </c>
      <c r="BI175" s="147">
        <f t="shared" si="28"/>
        <v>0</v>
      </c>
      <c r="BJ175" s="16" t="s">
        <v>85</v>
      </c>
      <c r="BK175" s="147">
        <f t="shared" si="29"/>
        <v>0</v>
      </c>
      <c r="BL175" s="16" t="s">
        <v>223</v>
      </c>
      <c r="BM175" s="146" t="s">
        <v>882</v>
      </c>
    </row>
    <row r="176" spans="2:63" s="11" customFormat="1" ht="22.8" customHeight="1">
      <c r="B176" s="123"/>
      <c r="D176" s="124" t="s">
        <v>77</v>
      </c>
      <c r="E176" s="133" t="s">
        <v>883</v>
      </c>
      <c r="F176" s="133" t="s">
        <v>884</v>
      </c>
      <c r="I176" s="126"/>
      <c r="J176" s="134">
        <f>BK176</f>
        <v>0</v>
      </c>
      <c r="L176" s="123"/>
      <c r="M176" s="128"/>
      <c r="P176" s="129">
        <f>SUM(P177:P178)</f>
        <v>0</v>
      </c>
      <c r="R176" s="129">
        <f>SUM(R177:R178)</f>
        <v>0</v>
      </c>
      <c r="T176" s="130">
        <f>SUM(T177:T178)</f>
        <v>0</v>
      </c>
      <c r="AR176" s="124" t="s">
        <v>87</v>
      </c>
      <c r="AT176" s="131" t="s">
        <v>77</v>
      </c>
      <c r="AU176" s="131" t="s">
        <v>85</v>
      </c>
      <c r="AY176" s="124" t="s">
        <v>151</v>
      </c>
      <c r="BK176" s="132">
        <f>SUM(BK177:BK178)</f>
        <v>0</v>
      </c>
    </row>
    <row r="177" spans="2:65" s="1" customFormat="1" ht="14.4" customHeight="1">
      <c r="B177" s="31"/>
      <c r="C177" s="135" t="s">
        <v>454</v>
      </c>
      <c r="D177" s="135" t="s">
        <v>154</v>
      </c>
      <c r="E177" s="136" t="s">
        <v>885</v>
      </c>
      <c r="F177" s="137" t="s">
        <v>886</v>
      </c>
      <c r="G177" s="138" t="s">
        <v>165</v>
      </c>
      <c r="H177" s="139">
        <v>1</v>
      </c>
      <c r="I177" s="140"/>
      <c r="J177" s="141">
        <f>ROUND(I177*H177,2)</f>
        <v>0</v>
      </c>
      <c r="K177" s="137" t="s">
        <v>1</v>
      </c>
      <c r="L177" s="31"/>
      <c r="M177" s="142" t="s">
        <v>1</v>
      </c>
      <c r="N177" s="143" t="s">
        <v>43</v>
      </c>
      <c r="P177" s="144">
        <f>O177*H177</f>
        <v>0</v>
      </c>
      <c r="Q177" s="144">
        <v>0</v>
      </c>
      <c r="R177" s="144">
        <f>Q177*H177</f>
        <v>0</v>
      </c>
      <c r="S177" s="144">
        <v>0</v>
      </c>
      <c r="T177" s="145">
        <f>S177*H177</f>
        <v>0</v>
      </c>
      <c r="AR177" s="146" t="s">
        <v>223</v>
      </c>
      <c r="AT177" s="146" t="s">
        <v>154</v>
      </c>
      <c r="AU177" s="146" t="s">
        <v>87</v>
      </c>
      <c r="AY177" s="16" t="s">
        <v>151</v>
      </c>
      <c r="BE177" s="147">
        <f>IF(N177="základní",J177,0)</f>
        <v>0</v>
      </c>
      <c r="BF177" s="147">
        <f>IF(N177="snížená",J177,0)</f>
        <v>0</v>
      </c>
      <c r="BG177" s="147">
        <f>IF(N177="zákl. přenesená",J177,0)</f>
        <v>0</v>
      </c>
      <c r="BH177" s="147">
        <f>IF(N177="sníž. přenesená",J177,0)</f>
        <v>0</v>
      </c>
      <c r="BI177" s="147">
        <f>IF(N177="nulová",J177,0)</f>
        <v>0</v>
      </c>
      <c r="BJ177" s="16" t="s">
        <v>85</v>
      </c>
      <c r="BK177" s="147">
        <f>ROUND(I177*H177,2)</f>
        <v>0</v>
      </c>
      <c r="BL177" s="16" t="s">
        <v>223</v>
      </c>
      <c r="BM177" s="146" t="s">
        <v>887</v>
      </c>
    </row>
    <row r="178" spans="2:65" s="1" customFormat="1" ht="14.4" customHeight="1">
      <c r="B178" s="31"/>
      <c r="C178" s="135" t="s">
        <v>470</v>
      </c>
      <c r="D178" s="135" t="s">
        <v>154</v>
      </c>
      <c r="E178" s="136" t="s">
        <v>888</v>
      </c>
      <c r="F178" s="137" t="s">
        <v>889</v>
      </c>
      <c r="G178" s="138" t="s">
        <v>214</v>
      </c>
      <c r="H178" s="139">
        <v>3</v>
      </c>
      <c r="I178" s="140"/>
      <c r="J178" s="141">
        <f>ROUND(I178*H178,2)</f>
        <v>0</v>
      </c>
      <c r="K178" s="137" t="s">
        <v>1</v>
      </c>
      <c r="L178" s="31"/>
      <c r="M178" s="142" t="s">
        <v>1</v>
      </c>
      <c r="N178" s="143" t="s">
        <v>43</v>
      </c>
      <c r="P178" s="144">
        <f>O178*H178</f>
        <v>0</v>
      </c>
      <c r="Q178" s="144">
        <v>0</v>
      </c>
      <c r="R178" s="144">
        <f>Q178*H178</f>
        <v>0</v>
      </c>
      <c r="S178" s="144">
        <v>0</v>
      </c>
      <c r="T178" s="145">
        <f>S178*H178</f>
        <v>0</v>
      </c>
      <c r="AR178" s="146" t="s">
        <v>223</v>
      </c>
      <c r="AT178" s="146" t="s">
        <v>154</v>
      </c>
      <c r="AU178" s="146" t="s">
        <v>87</v>
      </c>
      <c r="AY178" s="16" t="s">
        <v>151</v>
      </c>
      <c r="BE178" s="147">
        <f>IF(N178="základní",J178,0)</f>
        <v>0</v>
      </c>
      <c r="BF178" s="147">
        <f>IF(N178="snížená",J178,0)</f>
        <v>0</v>
      </c>
      <c r="BG178" s="147">
        <f>IF(N178="zákl. přenesená",J178,0)</f>
        <v>0</v>
      </c>
      <c r="BH178" s="147">
        <f>IF(N178="sníž. přenesená",J178,0)</f>
        <v>0</v>
      </c>
      <c r="BI178" s="147">
        <f>IF(N178="nulová",J178,0)</f>
        <v>0</v>
      </c>
      <c r="BJ178" s="16" t="s">
        <v>85</v>
      </c>
      <c r="BK178" s="147">
        <f>ROUND(I178*H178,2)</f>
        <v>0</v>
      </c>
      <c r="BL178" s="16" t="s">
        <v>223</v>
      </c>
      <c r="BM178" s="146" t="s">
        <v>890</v>
      </c>
    </row>
    <row r="179" spans="2:63" s="11" customFormat="1" ht="22.8" customHeight="1">
      <c r="B179" s="123"/>
      <c r="D179" s="124" t="s">
        <v>77</v>
      </c>
      <c r="E179" s="133" t="s">
        <v>891</v>
      </c>
      <c r="F179" s="133" t="s">
        <v>892</v>
      </c>
      <c r="I179" s="126"/>
      <c r="J179" s="134">
        <f>BK179</f>
        <v>0</v>
      </c>
      <c r="L179" s="123"/>
      <c r="M179" s="128"/>
      <c r="P179" s="129">
        <f>SUM(P180:P192)</f>
        <v>0</v>
      </c>
      <c r="R179" s="129">
        <f>SUM(R180:R192)</f>
        <v>0</v>
      </c>
      <c r="T179" s="130">
        <f>SUM(T180:T192)</f>
        <v>0</v>
      </c>
      <c r="AR179" s="124" t="s">
        <v>87</v>
      </c>
      <c r="AT179" s="131" t="s">
        <v>77</v>
      </c>
      <c r="AU179" s="131" t="s">
        <v>85</v>
      </c>
      <c r="AY179" s="124" t="s">
        <v>151</v>
      </c>
      <c r="BK179" s="132">
        <f>SUM(BK180:BK192)</f>
        <v>0</v>
      </c>
    </row>
    <row r="180" spans="2:65" s="1" customFormat="1" ht="14.4" customHeight="1">
      <c r="B180" s="31"/>
      <c r="C180" s="135" t="s">
        <v>478</v>
      </c>
      <c r="D180" s="135" t="s">
        <v>154</v>
      </c>
      <c r="E180" s="136" t="s">
        <v>893</v>
      </c>
      <c r="F180" s="137" t="s">
        <v>894</v>
      </c>
      <c r="G180" s="138" t="s">
        <v>165</v>
      </c>
      <c r="H180" s="139">
        <v>1</v>
      </c>
      <c r="I180" s="140"/>
      <c r="J180" s="141">
        <f aca="true" t="shared" si="30" ref="J180:J192">ROUND(I180*H180,2)</f>
        <v>0</v>
      </c>
      <c r="K180" s="137" t="s">
        <v>1</v>
      </c>
      <c r="L180" s="31"/>
      <c r="M180" s="142" t="s">
        <v>1</v>
      </c>
      <c r="N180" s="143" t="s">
        <v>43</v>
      </c>
      <c r="P180" s="144">
        <f aca="true" t="shared" si="31" ref="P180:P192">O180*H180</f>
        <v>0</v>
      </c>
      <c r="Q180" s="144">
        <v>0</v>
      </c>
      <c r="R180" s="144">
        <f aca="true" t="shared" si="32" ref="R180:R192">Q180*H180</f>
        <v>0</v>
      </c>
      <c r="S180" s="144">
        <v>0</v>
      </c>
      <c r="T180" s="145">
        <f aca="true" t="shared" si="33" ref="T180:T192">S180*H180</f>
        <v>0</v>
      </c>
      <c r="AR180" s="146" t="s">
        <v>223</v>
      </c>
      <c r="AT180" s="146" t="s">
        <v>154</v>
      </c>
      <c r="AU180" s="146" t="s">
        <v>87</v>
      </c>
      <c r="AY180" s="16" t="s">
        <v>151</v>
      </c>
      <c r="BE180" s="147">
        <f aca="true" t="shared" si="34" ref="BE180:BE192">IF(N180="základní",J180,0)</f>
        <v>0</v>
      </c>
      <c r="BF180" s="147">
        <f aca="true" t="shared" si="35" ref="BF180:BF192">IF(N180="snížená",J180,0)</f>
        <v>0</v>
      </c>
      <c r="BG180" s="147">
        <f aca="true" t="shared" si="36" ref="BG180:BG192">IF(N180="zákl. přenesená",J180,0)</f>
        <v>0</v>
      </c>
      <c r="BH180" s="147">
        <f aca="true" t="shared" si="37" ref="BH180:BH192">IF(N180="sníž. přenesená",J180,0)</f>
        <v>0</v>
      </c>
      <c r="BI180" s="147">
        <f aca="true" t="shared" si="38" ref="BI180:BI192">IF(N180="nulová",J180,0)</f>
        <v>0</v>
      </c>
      <c r="BJ180" s="16" t="s">
        <v>85</v>
      </c>
      <c r="BK180" s="147">
        <f aca="true" t="shared" si="39" ref="BK180:BK192">ROUND(I180*H180,2)</f>
        <v>0</v>
      </c>
      <c r="BL180" s="16" t="s">
        <v>223</v>
      </c>
      <c r="BM180" s="146" t="s">
        <v>895</v>
      </c>
    </row>
    <row r="181" spans="2:65" s="1" customFormat="1" ht="14.4" customHeight="1">
      <c r="B181" s="31"/>
      <c r="C181" s="135" t="s">
        <v>481</v>
      </c>
      <c r="D181" s="135" t="s">
        <v>154</v>
      </c>
      <c r="E181" s="136" t="s">
        <v>896</v>
      </c>
      <c r="F181" s="137" t="s">
        <v>897</v>
      </c>
      <c r="G181" s="138" t="s">
        <v>165</v>
      </c>
      <c r="H181" s="139">
        <v>1</v>
      </c>
      <c r="I181" s="140"/>
      <c r="J181" s="141">
        <f t="shared" si="30"/>
        <v>0</v>
      </c>
      <c r="K181" s="137" t="s">
        <v>1</v>
      </c>
      <c r="L181" s="31"/>
      <c r="M181" s="142" t="s">
        <v>1</v>
      </c>
      <c r="N181" s="143" t="s">
        <v>43</v>
      </c>
      <c r="P181" s="144">
        <f t="shared" si="31"/>
        <v>0</v>
      </c>
      <c r="Q181" s="144">
        <v>0</v>
      </c>
      <c r="R181" s="144">
        <f t="shared" si="32"/>
        <v>0</v>
      </c>
      <c r="S181" s="144">
        <v>0</v>
      </c>
      <c r="T181" s="145">
        <f t="shared" si="33"/>
        <v>0</v>
      </c>
      <c r="AR181" s="146" t="s">
        <v>223</v>
      </c>
      <c r="AT181" s="146" t="s">
        <v>154</v>
      </c>
      <c r="AU181" s="146" t="s">
        <v>87</v>
      </c>
      <c r="AY181" s="16" t="s">
        <v>151</v>
      </c>
      <c r="BE181" s="147">
        <f t="shared" si="34"/>
        <v>0</v>
      </c>
      <c r="BF181" s="147">
        <f t="shared" si="35"/>
        <v>0</v>
      </c>
      <c r="BG181" s="147">
        <f t="shared" si="36"/>
        <v>0</v>
      </c>
      <c r="BH181" s="147">
        <f t="shared" si="37"/>
        <v>0</v>
      </c>
      <c r="BI181" s="147">
        <f t="shared" si="38"/>
        <v>0</v>
      </c>
      <c r="BJ181" s="16" t="s">
        <v>85</v>
      </c>
      <c r="BK181" s="147">
        <f t="shared" si="39"/>
        <v>0</v>
      </c>
      <c r="BL181" s="16" t="s">
        <v>223</v>
      </c>
      <c r="BM181" s="146" t="s">
        <v>898</v>
      </c>
    </row>
    <row r="182" spans="2:65" s="1" customFormat="1" ht="14.4" customHeight="1">
      <c r="B182" s="31"/>
      <c r="C182" s="135" t="s">
        <v>484</v>
      </c>
      <c r="D182" s="135" t="s">
        <v>154</v>
      </c>
      <c r="E182" s="136" t="s">
        <v>899</v>
      </c>
      <c r="F182" s="137" t="s">
        <v>900</v>
      </c>
      <c r="G182" s="138" t="s">
        <v>165</v>
      </c>
      <c r="H182" s="139">
        <v>1</v>
      </c>
      <c r="I182" s="140"/>
      <c r="J182" s="141">
        <f t="shared" si="30"/>
        <v>0</v>
      </c>
      <c r="K182" s="137" t="s">
        <v>1</v>
      </c>
      <c r="L182" s="31"/>
      <c r="M182" s="142" t="s">
        <v>1</v>
      </c>
      <c r="N182" s="143" t="s">
        <v>43</v>
      </c>
      <c r="P182" s="144">
        <f t="shared" si="31"/>
        <v>0</v>
      </c>
      <c r="Q182" s="144">
        <v>0</v>
      </c>
      <c r="R182" s="144">
        <f t="shared" si="32"/>
        <v>0</v>
      </c>
      <c r="S182" s="144">
        <v>0</v>
      </c>
      <c r="T182" s="145">
        <f t="shared" si="33"/>
        <v>0</v>
      </c>
      <c r="AR182" s="146" t="s">
        <v>223</v>
      </c>
      <c r="AT182" s="146" t="s">
        <v>154</v>
      </c>
      <c r="AU182" s="146" t="s">
        <v>87</v>
      </c>
      <c r="AY182" s="16" t="s">
        <v>151</v>
      </c>
      <c r="BE182" s="147">
        <f t="shared" si="34"/>
        <v>0</v>
      </c>
      <c r="BF182" s="147">
        <f t="shared" si="35"/>
        <v>0</v>
      </c>
      <c r="BG182" s="147">
        <f t="shared" si="36"/>
        <v>0</v>
      </c>
      <c r="BH182" s="147">
        <f t="shared" si="37"/>
        <v>0</v>
      </c>
      <c r="BI182" s="147">
        <f t="shared" si="38"/>
        <v>0</v>
      </c>
      <c r="BJ182" s="16" t="s">
        <v>85</v>
      </c>
      <c r="BK182" s="147">
        <f t="shared" si="39"/>
        <v>0</v>
      </c>
      <c r="BL182" s="16" t="s">
        <v>223</v>
      </c>
      <c r="BM182" s="146" t="s">
        <v>901</v>
      </c>
    </row>
    <row r="183" spans="2:65" s="1" customFormat="1" ht="22.2" customHeight="1">
      <c r="B183" s="31"/>
      <c r="C183" s="135" t="s">
        <v>487</v>
      </c>
      <c r="D183" s="135" t="s">
        <v>154</v>
      </c>
      <c r="E183" s="136" t="s">
        <v>902</v>
      </c>
      <c r="F183" s="137" t="s">
        <v>903</v>
      </c>
      <c r="G183" s="138" t="s">
        <v>165</v>
      </c>
      <c r="H183" s="139">
        <v>1</v>
      </c>
      <c r="I183" s="140"/>
      <c r="J183" s="141">
        <f t="shared" si="30"/>
        <v>0</v>
      </c>
      <c r="K183" s="137" t="s">
        <v>1</v>
      </c>
      <c r="L183" s="31"/>
      <c r="M183" s="142" t="s">
        <v>1</v>
      </c>
      <c r="N183" s="143" t="s">
        <v>43</v>
      </c>
      <c r="P183" s="144">
        <f t="shared" si="31"/>
        <v>0</v>
      </c>
      <c r="Q183" s="144">
        <v>0</v>
      </c>
      <c r="R183" s="144">
        <f t="shared" si="32"/>
        <v>0</v>
      </c>
      <c r="S183" s="144">
        <v>0</v>
      </c>
      <c r="T183" s="145">
        <f t="shared" si="33"/>
        <v>0</v>
      </c>
      <c r="AR183" s="146" t="s">
        <v>223</v>
      </c>
      <c r="AT183" s="146" t="s">
        <v>154</v>
      </c>
      <c r="AU183" s="146" t="s">
        <v>87</v>
      </c>
      <c r="AY183" s="16" t="s">
        <v>151</v>
      </c>
      <c r="BE183" s="147">
        <f t="shared" si="34"/>
        <v>0</v>
      </c>
      <c r="BF183" s="147">
        <f t="shared" si="35"/>
        <v>0</v>
      </c>
      <c r="BG183" s="147">
        <f t="shared" si="36"/>
        <v>0</v>
      </c>
      <c r="BH183" s="147">
        <f t="shared" si="37"/>
        <v>0</v>
      </c>
      <c r="BI183" s="147">
        <f t="shared" si="38"/>
        <v>0</v>
      </c>
      <c r="BJ183" s="16" t="s">
        <v>85</v>
      </c>
      <c r="BK183" s="147">
        <f t="shared" si="39"/>
        <v>0</v>
      </c>
      <c r="BL183" s="16" t="s">
        <v>223</v>
      </c>
      <c r="BM183" s="146" t="s">
        <v>904</v>
      </c>
    </row>
    <row r="184" spans="2:65" s="1" customFormat="1" ht="14.4" customHeight="1">
      <c r="B184" s="31"/>
      <c r="C184" s="135" t="s">
        <v>490</v>
      </c>
      <c r="D184" s="135" t="s">
        <v>154</v>
      </c>
      <c r="E184" s="136" t="s">
        <v>905</v>
      </c>
      <c r="F184" s="137" t="s">
        <v>906</v>
      </c>
      <c r="G184" s="138" t="s">
        <v>165</v>
      </c>
      <c r="H184" s="139">
        <v>1</v>
      </c>
      <c r="I184" s="140"/>
      <c r="J184" s="141">
        <f t="shared" si="30"/>
        <v>0</v>
      </c>
      <c r="K184" s="137" t="s">
        <v>1</v>
      </c>
      <c r="L184" s="31"/>
      <c r="M184" s="142" t="s">
        <v>1</v>
      </c>
      <c r="N184" s="143" t="s">
        <v>43</v>
      </c>
      <c r="P184" s="144">
        <f t="shared" si="31"/>
        <v>0</v>
      </c>
      <c r="Q184" s="144">
        <v>0</v>
      </c>
      <c r="R184" s="144">
        <f t="shared" si="32"/>
        <v>0</v>
      </c>
      <c r="S184" s="144">
        <v>0</v>
      </c>
      <c r="T184" s="145">
        <f t="shared" si="33"/>
        <v>0</v>
      </c>
      <c r="AR184" s="146" t="s">
        <v>223</v>
      </c>
      <c r="AT184" s="146" t="s">
        <v>154</v>
      </c>
      <c r="AU184" s="146" t="s">
        <v>87</v>
      </c>
      <c r="AY184" s="16" t="s">
        <v>151</v>
      </c>
      <c r="BE184" s="147">
        <f t="shared" si="34"/>
        <v>0</v>
      </c>
      <c r="BF184" s="147">
        <f t="shared" si="35"/>
        <v>0</v>
      </c>
      <c r="BG184" s="147">
        <f t="shared" si="36"/>
        <v>0</v>
      </c>
      <c r="BH184" s="147">
        <f t="shared" si="37"/>
        <v>0</v>
      </c>
      <c r="BI184" s="147">
        <f t="shared" si="38"/>
        <v>0</v>
      </c>
      <c r="BJ184" s="16" t="s">
        <v>85</v>
      </c>
      <c r="BK184" s="147">
        <f t="shared" si="39"/>
        <v>0</v>
      </c>
      <c r="BL184" s="16" t="s">
        <v>223</v>
      </c>
      <c r="BM184" s="146" t="s">
        <v>907</v>
      </c>
    </row>
    <row r="185" spans="2:65" s="1" customFormat="1" ht="14.4" customHeight="1">
      <c r="B185" s="31"/>
      <c r="C185" s="135" t="s">
        <v>493</v>
      </c>
      <c r="D185" s="135" t="s">
        <v>154</v>
      </c>
      <c r="E185" s="136" t="s">
        <v>908</v>
      </c>
      <c r="F185" s="137" t="s">
        <v>909</v>
      </c>
      <c r="G185" s="138" t="s">
        <v>165</v>
      </c>
      <c r="H185" s="139">
        <v>1</v>
      </c>
      <c r="I185" s="140"/>
      <c r="J185" s="141">
        <f t="shared" si="30"/>
        <v>0</v>
      </c>
      <c r="K185" s="137" t="s">
        <v>1</v>
      </c>
      <c r="L185" s="31"/>
      <c r="M185" s="142" t="s">
        <v>1</v>
      </c>
      <c r="N185" s="143" t="s">
        <v>43</v>
      </c>
      <c r="P185" s="144">
        <f t="shared" si="31"/>
        <v>0</v>
      </c>
      <c r="Q185" s="144">
        <v>0</v>
      </c>
      <c r="R185" s="144">
        <f t="shared" si="32"/>
        <v>0</v>
      </c>
      <c r="S185" s="144">
        <v>0</v>
      </c>
      <c r="T185" s="145">
        <f t="shared" si="33"/>
        <v>0</v>
      </c>
      <c r="AR185" s="146" t="s">
        <v>223</v>
      </c>
      <c r="AT185" s="146" t="s">
        <v>154</v>
      </c>
      <c r="AU185" s="146" t="s">
        <v>87</v>
      </c>
      <c r="AY185" s="16" t="s">
        <v>151</v>
      </c>
      <c r="BE185" s="147">
        <f t="shared" si="34"/>
        <v>0</v>
      </c>
      <c r="BF185" s="147">
        <f t="shared" si="35"/>
        <v>0</v>
      </c>
      <c r="BG185" s="147">
        <f t="shared" si="36"/>
        <v>0</v>
      </c>
      <c r="BH185" s="147">
        <f t="shared" si="37"/>
        <v>0</v>
      </c>
      <c r="BI185" s="147">
        <f t="shared" si="38"/>
        <v>0</v>
      </c>
      <c r="BJ185" s="16" t="s">
        <v>85</v>
      </c>
      <c r="BK185" s="147">
        <f t="shared" si="39"/>
        <v>0</v>
      </c>
      <c r="BL185" s="16" t="s">
        <v>223</v>
      </c>
      <c r="BM185" s="146" t="s">
        <v>910</v>
      </c>
    </row>
    <row r="186" spans="2:65" s="1" customFormat="1" ht="14.4" customHeight="1">
      <c r="B186" s="31"/>
      <c r="C186" s="135" t="s">
        <v>496</v>
      </c>
      <c r="D186" s="135" t="s">
        <v>154</v>
      </c>
      <c r="E186" s="136" t="s">
        <v>911</v>
      </c>
      <c r="F186" s="137" t="s">
        <v>912</v>
      </c>
      <c r="G186" s="138" t="s">
        <v>165</v>
      </c>
      <c r="H186" s="139">
        <v>1</v>
      </c>
      <c r="I186" s="140"/>
      <c r="J186" s="141">
        <f t="shared" si="30"/>
        <v>0</v>
      </c>
      <c r="K186" s="137" t="s">
        <v>1</v>
      </c>
      <c r="L186" s="31"/>
      <c r="M186" s="142" t="s">
        <v>1</v>
      </c>
      <c r="N186" s="143" t="s">
        <v>43</v>
      </c>
      <c r="P186" s="144">
        <f t="shared" si="31"/>
        <v>0</v>
      </c>
      <c r="Q186" s="144">
        <v>0</v>
      </c>
      <c r="R186" s="144">
        <f t="shared" si="32"/>
        <v>0</v>
      </c>
      <c r="S186" s="144">
        <v>0</v>
      </c>
      <c r="T186" s="145">
        <f t="shared" si="33"/>
        <v>0</v>
      </c>
      <c r="AR186" s="146" t="s">
        <v>223</v>
      </c>
      <c r="AT186" s="146" t="s">
        <v>154</v>
      </c>
      <c r="AU186" s="146" t="s">
        <v>87</v>
      </c>
      <c r="AY186" s="16" t="s">
        <v>151</v>
      </c>
      <c r="BE186" s="147">
        <f t="shared" si="34"/>
        <v>0</v>
      </c>
      <c r="BF186" s="147">
        <f t="shared" si="35"/>
        <v>0</v>
      </c>
      <c r="BG186" s="147">
        <f t="shared" si="36"/>
        <v>0</v>
      </c>
      <c r="BH186" s="147">
        <f t="shared" si="37"/>
        <v>0</v>
      </c>
      <c r="BI186" s="147">
        <f t="shared" si="38"/>
        <v>0</v>
      </c>
      <c r="BJ186" s="16" t="s">
        <v>85</v>
      </c>
      <c r="BK186" s="147">
        <f t="shared" si="39"/>
        <v>0</v>
      </c>
      <c r="BL186" s="16" t="s">
        <v>223</v>
      </c>
      <c r="BM186" s="146" t="s">
        <v>913</v>
      </c>
    </row>
    <row r="187" spans="2:65" s="1" customFormat="1" ht="14.4" customHeight="1">
      <c r="B187" s="31"/>
      <c r="C187" s="135" t="s">
        <v>499</v>
      </c>
      <c r="D187" s="135" t="s">
        <v>154</v>
      </c>
      <c r="E187" s="136" t="s">
        <v>914</v>
      </c>
      <c r="F187" s="137" t="s">
        <v>915</v>
      </c>
      <c r="G187" s="138" t="s">
        <v>165</v>
      </c>
      <c r="H187" s="139">
        <v>1</v>
      </c>
      <c r="I187" s="140"/>
      <c r="J187" s="141">
        <f t="shared" si="30"/>
        <v>0</v>
      </c>
      <c r="K187" s="137" t="s">
        <v>1</v>
      </c>
      <c r="L187" s="31"/>
      <c r="M187" s="142" t="s">
        <v>1</v>
      </c>
      <c r="N187" s="143" t="s">
        <v>43</v>
      </c>
      <c r="P187" s="144">
        <f t="shared" si="31"/>
        <v>0</v>
      </c>
      <c r="Q187" s="144">
        <v>0</v>
      </c>
      <c r="R187" s="144">
        <f t="shared" si="32"/>
        <v>0</v>
      </c>
      <c r="S187" s="144">
        <v>0</v>
      </c>
      <c r="T187" s="145">
        <f t="shared" si="33"/>
        <v>0</v>
      </c>
      <c r="AR187" s="146" t="s">
        <v>223</v>
      </c>
      <c r="AT187" s="146" t="s">
        <v>154</v>
      </c>
      <c r="AU187" s="146" t="s">
        <v>87</v>
      </c>
      <c r="AY187" s="16" t="s">
        <v>151</v>
      </c>
      <c r="BE187" s="147">
        <f t="shared" si="34"/>
        <v>0</v>
      </c>
      <c r="BF187" s="147">
        <f t="shared" si="35"/>
        <v>0</v>
      </c>
      <c r="BG187" s="147">
        <f t="shared" si="36"/>
        <v>0</v>
      </c>
      <c r="BH187" s="147">
        <f t="shared" si="37"/>
        <v>0</v>
      </c>
      <c r="BI187" s="147">
        <f t="shared" si="38"/>
        <v>0</v>
      </c>
      <c r="BJ187" s="16" t="s">
        <v>85</v>
      </c>
      <c r="BK187" s="147">
        <f t="shared" si="39"/>
        <v>0</v>
      </c>
      <c r="BL187" s="16" t="s">
        <v>223</v>
      </c>
      <c r="BM187" s="146" t="s">
        <v>916</v>
      </c>
    </row>
    <row r="188" spans="2:65" s="1" customFormat="1" ht="14.4" customHeight="1">
      <c r="B188" s="31"/>
      <c r="C188" s="135" t="s">
        <v>501</v>
      </c>
      <c r="D188" s="135" t="s">
        <v>154</v>
      </c>
      <c r="E188" s="136" t="s">
        <v>917</v>
      </c>
      <c r="F188" s="137" t="s">
        <v>918</v>
      </c>
      <c r="G188" s="138" t="s">
        <v>165</v>
      </c>
      <c r="H188" s="139">
        <v>1</v>
      </c>
      <c r="I188" s="140"/>
      <c r="J188" s="141">
        <f t="shared" si="30"/>
        <v>0</v>
      </c>
      <c r="K188" s="137" t="s">
        <v>1</v>
      </c>
      <c r="L188" s="31"/>
      <c r="M188" s="142" t="s">
        <v>1</v>
      </c>
      <c r="N188" s="143" t="s">
        <v>43</v>
      </c>
      <c r="P188" s="144">
        <f t="shared" si="31"/>
        <v>0</v>
      </c>
      <c r="Q188" s="144">
        <v>0</v>
      </c>
      <c r="R188" s="144">
        <f t="shared" si="32"/>
        <v>0</v>
      </c>
      <c r="S188" s="144">
        <v>0</v>
      </c>
      <c r="T188" s="145">
        <f t="shared" si="33"/>
        <v>0</v>
      </c>
      <c r="AR188" s="146" t="s">
        <v>223</v>
      </c>
      <c r="AT188" s="146" t="s">
        <v>154</v>
      </c>
      <c r="AU188" s="146" t="s">
        <v>87</v>
      </c>
      <c r="AY188" s="16" t="s">
        <v>151</v>
      </c>
      <c r="BE188" s="147">
        <f t="shared" si="34"/>
        <v>0</v>
      </c>
      <c r="BF188" s="147">
        <f t="shared" si="35"/>
        <v>0</v>
      </c>
      <c r="BG188" s="147">
        <f t="shared" si="36"/>
        <v>0</v>
      </c>
      <c r="BH188" s="147">
        <f t="shared" si="37"/>
        <v>0</v>
      </c>
      <c r="BI188" s="147">
        <f t="shared" si="38"/>
        <v>0</v>
      </c>
      <c r="BJ188" s="16" t="s">
        <v>85</v>
      </c>
      <c r="BK188" s="147">
        <f t="shared" si="39"/>
        <v>0</v>
      </c>
      <c r="BL188" s="16" t="s">
        <v>223</v>
      </c>
      <c r="BM188" s="146" t="s">
        <v>919</v>
      </c>
    </row>
    <row r="189" spans="2:65" s="1" customFormat="1" ht="14.4" customHeight="1">
      <c r="B189" s="31"/>
      <c r="C189" s="135" t="s">
        <v>503</v>
      </c>
      <c r="D189" s="135" t="s">
        <v>154</v>
      </c>
      <c r="E189" s="136" t="s">
        <v>920</v>
      </c>
      <c r="F189" s="137" t="s">
        <v>921</v>
      </c>
      <c r="G189" s="138" t="s">
        <v>165</v>
      </c>
      <c r="H189" s="139">
        <v>1</v>
      </c>
      <c r="I189" s="140"/>
      <c r="J189" s="141">
        <f t="shared" si="30"/>
        <v>0</v>
      </c>
      <c r="K189" s="137" t="s">
        <v>1</v>
      </c>
      <c r="L189" s="31"/>
      <c r="M189" s="142" t="s">
        <v>1</v>
      </c>
      <c r="N189" s="143" t="s">
        <v>43</v>
      </c>
      <c r="P189" s="144">
        <f t="shared" si="31"/>
        <v>0</v>
      </c>
      <c r="Q189" s="144">
        <v>0</v>
      </c>
      <c r="R189" s="144">
        <f t="shared" si="32"/>
        <v>0</v>
      </c>
      <c r="S189" s="144">
        <v>0</v>
      </c>
      <c r="T189" s="145">
        <f t="shared" si="33"/>
        <v>0</v>
      </c>
      <c r="AR189" s="146" t="s">
        <v>223</v>
      </c>
      <c r="AT189" s="146" t="s">
        <v>154</v>
      </c>
      <c r="AU189" s="146" t="s">
        <v>87</v>
      </c>
      <c r="AY189" s="16" t="s">
        <v>151</v>
      </c>
      <c r="BE189" s="147">
        <f t="shared" si="34"/>
        <v>0</v>
      </c>
      <c r="BF189" s="147">
        <f t="shared" si="35"/>
        <v>0</v>
      </c>
      <c r="BG189" s="147">
        <f t="shared" si="36"/>
        <v>0</v>
      </c>
      <c r="BH189" s="147">
        <f t="shared" si="37"/>
        <v>0</v>
      </c>
      <c r="BI189" s="147">
        <f t="shared" si="38"/>
        <v>0</v>
      </c>
      <c r="BJ189" s="16" t="s">
        <v>85</v>
      </c>
      <c r="BK189" s="147">
        <f t="shared" si="39"/>
        <v>0</v>
      </c>
      <c r="BL189" s="16" t="s">
        <v>223</v>
      </c>
      <c r="BM189" s="146" t="s">
        <v>922</v>
      </c>
    </row>
    <row r="190" spans="2:65" s="1" customFormat="1" ht="14.4" customHeight="1">
      <c r="B190" s="31"/>
      <c r="C190" s="135" t="s">
        <v>506</v>
      </c>
      <c r="D190" s="135" t="s">
        <v>154</v>
      </c>
      <c r="E190" s="136" t="s">
        <v>923</v>
      </c>
      <c r="F190" s="137" t="s">
        <v>924</v>
      </c>
      <c r="G190" s="138" t="s">
        <v>165</v>
      </c>
      <c r="H190" s="139">
        <v>1</v>
      </c>
      <c r="I190" s="140"/>
      <c r="J190" s="141">
        <f t="shared" si="30"/>
        <v>0</v>
      </c>
      <c r="K190" s="137" t="s">
        <v>1</v>
      </c>
      <c r="L190" s="31"/>
      <c r="M190" s="142" t="s">
        <v>1</v>
      </c>
      <c r="N190" s="143" t="s">
        <v>43</v>
      </c>
      <c r="P190" s="144">
        <f t="shared" si="31"/>
        <v>0</v>
      </c>
      <c r="Q190" s="144">
        <v>0</v>
      </c>
      <c r="R190" s="144">
        <f t="shared" si="32"/>
        <v>0</v>
      </c>
      <c r="S190" s="144">
        <v>0</v>
      </c>
      <c r="T190" s="145">
        <f t="shared" si="33"/>
        <v>0</v>
      </c>
      <c r="AR190" s="146" t="s">
        <v>223</v>
      </c>
      <c r="AT190" s="146" t="s">
        <v>154</v>
      </c>
      <c r="AU190" s="146" t="s">
        <v>87</v>
      </c>
      <c r="AY190" s="16" t="s">
        <v>151</v>
      </c>
      <c r="BE190" s="147">
        <f t="shared" si="34"/>
        <v>0</v>
      </c>
      <c r="BF190" s="147">
        <f t="shared" si="35"/>
        <v>0</v>
      </c>
      <c r="BG190" s="147">
        <f t="shared" si="36"/>
        <v>0</v>
      </c>
      <c r="BH190" s="147">
        <f t="shared" si="37"/>
        <v>0</v>
      </c>
      <c r="BI190" s="147">
        <f t="shared" si="38"/>
        <v>0</v>
      </c>
      <c r="BJ190" s="16" t="s">
        <v>85</v>
      </c>
      <c r="BK190" s="147">
        <f t="shared" si="39"/>
        <v>0</v>
      </c>
      <c r="BL190" s="16" t="s">
        <v>223</v>
      </c>
      <c r="BM190" s="146" t="s">
        <v>925</v>
      </c>
    </row>
    <row r="191" spans="2:65" s="1" customFormat="1" ht="14.4" customHeight="1">
      <c r="B191" s="31"/>
      <c r="C191" s="135" t="s">
        <v>508</v>
      </c>
      <c r="D191" s="135" t="s">
        <v>154</v>
      </c>
      <c r="E191" s="136" t="s">
        <v>926</v>
      </c>
      <c r="F191" s="137" t="s">
        <v>927</v>
      </c>
      <c r="G191" s="138" t="s">
        <v>165</v>
      </c>
      <c r="H191" s="139">
        <v>1</v>
      </c>
      <c r="I191" s="140"/>
      <c r="J191" s="141">
        <f t="shared" si="30"/>
        <v>0</v>
      </c>
      <c r="K191" s="137" t="s">
        <v>1</v>
      </c>
      <c r="L191" s="31"/>
      <c r="M191" s="142" t="s">
        <v>1</v>
      </c>
      <c r="N191" s="143" t="s">
        <v>43</v>
      </c>
      <c r="P191" s="144">
        <f t="shared" si="31"/>
        <v>0</v>
      </c>
      <c r="Q191" s="144">
        <v>0</v>
      </c>
      <c r="R191" s="144">
        <f t="shared" si="32"/>
        <v>0</v>
      </c>
      <c r="S191" s="144">
        <v>0</v>
      </c>
      <c r="T191" s="145">
        <f t="shared" si="33"/>
        <v>0</v>
      </c>
      <c r="AR191" s="146" t="s">
        <v>223</v>
      </c>
      <c r="AT191" s="146" t="s">
        <v>154</v>
      </c>
      <c r="AU191" s="146" t="s">
        <v>87</v>
      </c>
      <c r="AY191" s="16" t="s">
        <v>151</v>
      </c>
      <c r="BE191" s="147">
        <f t="shared" si="34"/>
        <v>0</v>
      </c>
      <c r="BF191" s="147">
        <f t="shared" si="35"/>
        <v>0</v>
      </c>
      <c r="BG191" s="147">
        <f t="shared" si="36"/>
        <v>0</v>
      </c>
      <c r="BH191" s="147">
        <f t="shared" si="37"/>
        <v>0</v>
      </c>
      <c r="BI191" s="147">
        <f t="shared" si="38"/>
        <v>0</v>
      </c>
      <c r="BJ191" s="16" t="s">
        <v>85</v>
      </c>
      <c r="BK191" s="147">
        <f t="shared" si="39"/>
        <v>0</v>
      </c>
      <c r="BL191" s="16" t="s">
        <v>223</v>
      </c>
      <c r="BM191" s="146" t="s">
        <v>928</v>
      </c>
    </row>
    <row r="192" spans="2:65" s="1" customFormat="1" ht="14.4" customHeight="1">
      <c r="B192" s="31"/>
      <c r="C192" s="135" t="s">
        <v>511</v>
      </c>
      <c r="D192" s="135" t="s">
        <v>154</v>
      </c>
      <c r="E192" s="136" t="s">
        <v>929</v>
      </c>
      <c r="F192" s="137" t="s">
        <v>930</v>
      </c>
      <c r="G192" s="138" t="s">
        <v>165</v>
      </c>
      <c r="H192" s="139">
        <v>1</v>
      </c>
      <c r="I192" s="140"/>
      <c r="J192" s="141">
        <f t="shared" si="30"/>
        <v>0</v>
      </c>
      <c r="K192" s="137" t="s">
        <v>1</v>
      </c>
      <c r="L192" s="31"/>
      <c r="M192" s="159" t="s">
        <v>1</v>
      </c>
      <c r="N192" s="160" t="s">
        <v>43</v>
      </c>
      <c r="O192" s="161"/>
      <c r="P192" s="162">
        <f t="shared" si="31"/>
        <v>0</v>
      </c>
      <c r="Q192" s="162">
        <v>0</v>
      </c>
      <c r="R192" s="162">
        <f t="shared" si="32"/>
        <v>0</v>
      </c>
      <c r="S192" s="162">
        <v>0</v>
      </c>
      <c r="T192" s="163">
        <f t="shared" si="33"/>
        <v>0</v>
      </c>
      <c r="AR192" s="146" t="s">
        <v>223</v>
      </c>
      <c r="AT192" s="146" t="s">
        <v>154</v>
      </c>
      <c r="AU192" s="146" t="s">
        <v>87</v>
      </c>
      <c r="AY192" s="16" t="s">
        <v>151</v>
      </c>
      <c r="BE192" s="147">
        <f t="shared" si="34"/>
        <v>0</v>
      </c>
      <c r="BF192" s="147">
        <f t="shared" si="35"/>
        <v>0</v>
      </c>
      <c r="BG192" s="147">
        <f t="shared" si="36"/>
        <v>0</v>
      </c>
      <c r="BH192" s="147">
        <f t="shared" si="37"/>
        <v>0</v>
      </c>
      <c r="BI192" s="147">
        <f t="shared" si="38"/>
        <v>0</v>
      </c>
      <c r="BJ192" s="16" t="s">
        <v>85</v>
      </c>
      <c r="BK192" s="147">
        <f t="shared" si="39"/>
        <v>0</v>
      </c>
      <c r="BL192" s="16" t="s">
        <v>223</v>
      </c>
      <c r="BM192" s="146" t="s">
        <v>931</v>
      </c>
    </row>
    <row r="193" spans="2:12" s="1" customFormat="1" ht="6.9" customHeight="1">
      <c r="B193" s="43"/>
      <c r="C193" s="44"/>
      <c r="D193" s="44"/>
      <c r="E193" s="44"/>
      <c r="F193" s="44"/>
      <c r="G193" s="44"/>
      <c r="H193" s="44"/>
      <c r="I193" s="44"/>
      <c r="J193" s="44"/>
      <c r="K193" s="44"/>
      <c r="L193" s="31"/>
    </row>
  </sheetData>
  <sheetProtection algorithmName="SHA-512" hashValue="0oGOXufuoWjn7b+IN17nIqvAYFp/nnjBSAmEVqFgrI6lptywvDE+e6JNnirZP5/lhpiu5/QeAMsRWl+nmsL1kA==" saltValue="Cf8zO4n7EfIdD3vxw3LZFzrQdELUdmTsn7MV40caUyp2/iMD40lRX0AORo8oBWnHb4mYGzHwoEp0Wm5VTaE5HA==" spinCount="100000" sheet="1" objects="1" scenarios="1" formatColumns="0" formatRows="0" autoFilter="0"/>
  <autoFilter ref="C126:K192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1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32"/>
  <sheetViews>
    <sheetView showGridLines="0" view="pageBreakPreview" zoomScale="80" zoomScaleSheetLayoutView="80" workbookViewId="0" topLeftCell="A1"/>
  </sheetViews>
  <sheetFormatPr defaultColWidth="9.140625" defaultRowHeight="12"/>
  <cols>
    <col min="1" max="1" width="8.8515625" style="0" customWidth="1"/>
    <col min="2" max="2" width="1.1484375" style="0" customWidth="1"/>
    <col min="3" max="3" width="4.421875" style="0" customWidth="1"/>
    <col min="4" max="4" width="4.57421875" style="0" customWidth="1"/>
    <col min="5" max="5" width="18.28125" style="0" customWidth="1"/>
    <col min="6" max="6" width="54.421875" style="0" customWidth="1"/>
    <col min="7" max="7" width="8.00390625" style="0" customWidth="1"/>
    <col min="8" max="8" width="15.00390625" style="0" customWidth="1"/>
    <col min="9" max="9" width="16.8515625" style="0" customWidth="1"/>
    <col min="10" max="11" width="23.8515625" style="0" customWidth="1"/>
    <col min="12" max="12" width="10.00390625" style="0" customWidth="1"/>
    <col min="13" max="13" width="11.57421875" style="0" hidden="1" customWidth="1"/>
    <col min="14" max="14" width="9.140625" style="0" hidden="1" customWidth="1"/>
    <col min="15" max="20" width="15.140625" style="0" hidden="1" customWidth="1"/>
    <col min="21" max="21" width="17.421875" style="0" hidden="1" customWidth="1"/>
    <col min="22" max="22" width="13.140625" style="0" customWidth="1"/>
    <col min="23" max="23" width="17.421875" style="0" customWidth="1"/>
    <col min="24" max="24" width="13.140625" style="0" customWidth="1"/>
    <col min="25" max="25" width="16.00390625" style="0" customWidth="1"/>
    <col min="26" max="26" width="11.7109375" style="0" customWidth="1"/>
    <col min="27" max="27" width="16.00390625" style="0" customWidth="1"/>
    <col min="28" max="28" width="17.421875" style="0" customWidth="1"/>
    <col min="29" max="29" width="11.7109375" style="0" customWidth="1"/>
    <col min="30" max="30" width="16.00390625" style="0" customWidth="1"/>
    <col min="31" max="31" width="17.421875" style="0" customWidth="1"/>
    <col min="44" max="65" width="9.140625" style="0" hidden="1" customWidth="1"/>
  </cols>
  <sheetData>
    <row r="2" spans="12:46" ht="36.9" customHeight="1"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AT2" s="16" t="s">
        <v>105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87</v>
      </c>
    </row>
    <row r="4" spans="2:46" ht="24.9" customHeight="1">
      <c r="B4" s="19"/>
      <c r="D4" s="20" t="s">
        <v>119</v>
      </c>
      <c r="L4" s="19"/>
      <c r="M4" s="92" t="s">
        <v>10</v>
      </c>
      <c r="AT4" s="16" t="s">
        <v>4</v>
      </c>
    </row>
    <row r="5" spans="2:12" ht="6.9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4.4" customHeight="1">
      <c r="B7" s="19"/>
      <c r="E7" s="231" t="str">
        <f>'Rekapitulace stavby'!K6</f>
        <v>Úprava heliportu HEMS Karlovarské krajské nemocnice</v>
      </c>
      <c r="F7" s="232"/>
      <c r="G7" s="232"/>
      <c r="H7" s="232"/>
      <c r="L7" s="19"/>
    </row>
    <row r="8" spans="2:12" ht="12" customHeight="1">
      <c r="B8" s="19"/>
      <c r="D8" s="26" t="s">
        <v>120</v>
      </c>
      <c r="L8" s="19"/>
    </row>
    <row r="9" spans="2:12" s="1" customFormat="1" ht="14.4" customHeight="1">
      <c r="B9" s="31"/>
      <c r="E9" s="231" t="s">
        <v>932</v>
      </c>
      <c r="F9" s="233"/>
      <c r="G9" s="233"/>
      <c r="H9" s="233"/>
      <c r="L9" s="31"/>
    </row>
    <row r="10" spans="2:12" s="1" customFormat="1" ht="12" customHeight="1">
      <c r="B10" s="31"/>
      <c r="D10" s="26" t="s">
        <v>122</v>
      </c>
      <c r="L10" s="31"/>
    </row>
    <row r="11" spans="2:12" s="1" customFormat="1" ht="15.6" customHeight="1">
      <c r="B11" s="31"/>
      <c r="E11" s="194" t="s">
        <v>123</v>
      </c>
      <c r="F11" s="233"/>
      <c r="G11" s="233"/>
      <c r="H11" s="233"/>
      <c r="L11" s="31"/>
    </row>
    <row r="12" spans="2:12" s="1" customFormat="1" ht="10.2">
      <c r="B12" s="31"/>
      <c r="L12" s="31"/>
    </row>
    <row r="13" spans="2:12" s="1" customFormat="1" ht="12" customHeight="1">
      <c r="B13" s="31"/>
      <c r="D13" s="26" t="s">
        <v>18</v>
      </c>
      <c r="F13" s="24" t="s">
        <v>1</v>
      </c>
      <c r="I13" s="26" t="s">
        <v>19</v>
      </c>
      <c r="J13" s="24" t="s">
        <v>1</v>
      </c>
      <c r="L13" s="31"/>
    </row>
    <row r="14" spans="2:12" s="1" customFormat="1" ht="12" customHeight="1">
      <c r="B14" s="31"/>
      <c r="D14" s="26" t="s">
        <v>20</v>
      </c>
      <c r="F14" s="24" t="s">
        <v>21</v>
      </c>
      <c r="I14" s="26" t="s">
        <v>22</v>
      </c>
      <c r="J14" s="51" t="str">
        <f>'Rekapitulace stavby'!AN8</f>
        <v>12. 1. 2024</v>
      </c>
      <c r="L14" s="31"/>
    </row>
    <row r="15" spans="2:12" s="1" customFormat="1" ht="10.8" customHeight="1">
      <c r="B15" s="31"/>
      <c r="L15" s="31"/>
    </row>
    <row r="16" spans="2:12" s="1" customFormat="1" ht="12" customHeight="1">
      <c r="B16" s="31"/>
      <c r="D16" s="26" t="s">
        <v>24</v>
      </c>
      <c r="I16" s="26" t="s">
        <v>25</v>
      </c>
      <c r="J16" s="24" t="s">
        <v>1</v>
      </c>
      <c r="L16" s="31"/>
    </row>
    <row r="17" spans="2:12" s="1" customFormat="1" ht="18" customHeight="1">
      <c r="B17" s="31"/>
      <c r="E17" s="24" t="s">
        <v>26</v>
      </c>
      <c r="I17" s="26" t="s">
        <v>27</v>
      </c>
      <c r="J17" s="24" t="s">
        <v>1</v>
      </c>
      <c r="L17" s="31"/>
    </row>
    <row r="18" spans="2:12" s="1" customFormat="1" ht="6.9" customHeight="1">
      <c r="B18" s="31"/>
      <c r="L18" s="31"/>
    </row>
    <row r="19" spans="2:12" s="1" customFormat="1" ht="12" customHeight="1">
      <c r="B19" s="31"/>
      <c r="D19" s="26" t="s">
        <v>28</v>
      </c>
      <c r="I19" s="26" t="s">
        <v>25</v>
      </c>
      <c r="J19" s="27" t="str">
        <f>'Rekapitulace stavby'!AN13</f>
        <v>Vyplň údaj</v>
      </c>
      <c r="L19" s="31"/>
    </row>
    <row r="20" spans="2:12" s="1" customFormat="1" ht="18" customHeight="1">
      <c r="B20" s="31"/>
      <c r="E20" s="234" t="str">
        <f>'Rekapitulace stavby'!E14</f>
        <v>Vyplň údaj</v>
      </c>
      <c r="F20" s="199"/>
      <c r="G20" s="199"/>
      <c r="H20" s="199"/>
      <c r="I20" s="26" t="s">
        <v>27</v>
      </c>
      <c r="J20" s="27" t="str">
        <f>'Rekapitulace stavby'!AN14</f>
        <v>Vyplň údaj</v>
      </c>
      <c r="L20" s="31"/>
    </row>
    <row r="21" spans="2:12" s="1" customFormat="1" ht="6.9" customHeight="1">
      <c r="B21" s="31"/>
      <c r="L21" s="31"/>
    </row>
    <row r="22" spans="2:12" s="1" customFormat="1" ht="12" customHeight="1">
      <c r="B22" s="31"/>
      <c r="D22" s="26" t="s">
        <v>30</v>
      </c>
      <c r="I22" s="26" t="s">
        <v>25</v>
      </c>
      <c r="J22" s="24" t="s">
        <v>31</v>
      </c>
      <c r="L22" s="31"/>
    </row>
    <row r="23" spans="2:12" s="1" customFormat="1" ht="18" customHeight="1">
      <c r="B23" s="31"/>
      <c r="E23" s="24" t="s">
        <v>32</v>
      </c>
      <c r="I23" s="26" t="s">
        <v>27</v>
      </c>
      <c r="J23" s="24" t="s">
        <v>33</v>
      </c>
      <c r="L23" s="31"/>
    </row>
    <row r="24" spans="2:12" s="1" customFormat="1" ht="6.9" customHeight="1">
      <c r="B24" s="31"/>
      <c r="L24" s="31"/>
    </row>
    <row r="25" spans="2:12" s="1" customFormat="1" ht="12" customHeight="1">
      <c r="B25" s="31"/>
      <c r="D25" s="26" t="s">
        <v>35</v>
      </c>
      <c r="I25" s="26" t="s">
        <v>25</v>
      </c>
      <c r="J25" s="24" t="str">
        <f>IF('Rekapitulace stavby'!AN19="","",'Rekapitulace stavby'!AN19)</f>
        <v/>
      </c>
      <c r="L25" s="31"/>
    </row>
    <row r="26" spans="2:12" s="1" customFormat="1" ht="18" customHeight="1">
      <c r="B26" s="31"/>
      <c r="E26" s="24" t="str">
        <f>IF('Rekapitulace stavby'!E20="","",'Rekapitulace stavby'!E20)</f>
        <v xml:space="preserve"> </v>
      </c>
      <c r="I26" s="26" t="s">
        <v>27</v>
      </c>
      <c r="J26" s="24" t="str">
        <f>IF('Rekapitulace stavby'!AN20="","",'Rekapitulace stavby'!AN20)</f>
        <v/>
      </c>
      <c r="L26" s="31"/>
    </row>
    <row r="27" spans="2:12" s="1" customFormat="1" ht="6.9" customHeight="1">
      <c r="B27" s="31"/>
      <c r="L27" s="31"/>
    </row>
    <row r="28" spans="2:12" s="1" customFormat="1" ht="12" customHeight="1">
      <c r="B28" s="31"/>
      <c r="D28" s="26" t="s">
        <v>37</v>
      </c>
      <c r="L28" s="31"/>
    </row>
    <row r="29" spans="2:12" s="7" customFormat="1" ht="14.4" customHeight="1">
      <c r="B29" s="93"/>
      <c r="E29" s="204" t="s">
        <v>1</v>
      </c>
      <c r="F29" s="204"/>
      <c r="G29" s="204"/>
      <c r="H29" s="204"/>
      <c r="L29" s="93"/>
    </row>
    <row r="30" spans="2:12" s="1" customFormat="1" ht="6.9" customHeight="1">
      <c r="B30" s="31"/>
      <c r="L30" s="31"/>
    </row>
    <row r="31" spans="2:12" s="1" customFormat="1" ht="6.9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25.35" customHeight="1">
      <c r="B32" s="31"/>
      <c r="D32" s="94" t="s">
        <v>38</v>
      </c>
      <c r="J32" s="65">
        <f>ROUND(J123,2)</f>
        <v>0</v>
      </c>
      <c r="L32" s="31"/>
    </row>
    <row r="33" spans="2:12" s="1" customFormat="1" ht="6.9" customHeight="1">
      <c r="B33" s="31"/>
      <c r="D33" s="52"/>
      <c r="E33" s="52"/>
      <c r="F33" s="52"/>
      <c r="G33" s="52"/>
      <c r="H33" s="52"/>
      <c r="I33" s="52"/>
      <c r="J33" s="52"/>
      <c r="K33" s="52"/>
      <c r="L33" s="31"/>
    </row>
    <row r="34" spans="2:12" s="1" customFormat="1" ht="14.4" customHeight="1">
      <c r="B34" s="31"/>
      <c r="F34" s="34" t="s">
        <v>40</v>
      </c>
      <c r="I34" s="34" t="s">
        <v>39</v>
      </c>
      <c r="J34" s="34" t="s">
        <v>41</v>
      </c>
      <c r="L34" s="31"/>
    </row>
    <row r="35" spans="2:12" s="1" customFormat="1" ht="14.4" customHeight="1">
      <c r="B35" s="31"/>
      <c r="D35" s="54" t="s">
        <v>42</v>
      </c>
      <c r="E35" s="26" t="s">
        <v>43</v>
      </c>
      <c r="F35" s="85">
        <f>ROUND((SUM(BE123:BE131)),2)</f>
        <v>0</v>
      </c>
      <c r="I35" s="95">
        <v>0.21</v>
      </c>
      <c r="J35" s="85">
        <f>ROUND(((SUM(BE123:BE131))*I35),2)</f>
        <v>0</v>
      </c>
      <c r="L35" s="31"/>
    </row>
    <row r="36" spans="2:12" s="1" customFormat="1" ht="14.4" customHeight="1">
      <c r="B36" s="31"/>
      <c r="E36" s="26" t="s">
        <v>44</v>
      </c>
      <c r="F36" s="85">
        <f>ROUND((SUM(BF123:BF131)),2)</f>
        <v>0</v>
      </c>
      <c r="I36" s="95">
        <v>0.15</v>
      </c>
      <c r="J36" s="85">
        <f>ROUND(((SUM(BF123:BF131))*I36),2)</f>
        <v>0</v>
      </c>
      <c r="L36" s="31"/>
    </row>
    <row r="37" spans="2:12" s="1" customFormat="1" ht="14.4" customHeight="1" hidden="1">
      <c r="B37" s="31"/>
      <c r="E37" s="26" t="s">
        <v>45</v>
      </c>
      <c r="F37" s="85">
        <f>ROUND((SUM(BG123:BG131)),2)</f>
        <v>0</v>
      </c>
      <c r="I37" s="95">
        <v>0.21</v>
      </c>
      <c r="J37" s="85">
        <f>0</f>
        <v>0</v>
      </c>
      <c r="L37" s="31"/>
    </row>
    <row r="38" spans="2:12" s="1" customFormat="1" ht="14.4" customHeight="1" hidden="1">
      <c r="B38" s="31"/>
      <c r="E38" s="26" t="s">
        <v>46</v>
      </c>
      <c r="F38" s="85">
        <f>ROUND((SUM(BH123:BH131)),2)</f>
        <v>0</v>
      </c>
      <c r="I38" s="95">
        <v>0.15</v>
      </c>
      <c r="J38" s="85">
        <f>0</f>
        <v>0</v>
      </c>
      <c r="L38" s="31"/>
    </row>
    <row r="39" spans="2:12" s="1" customFormat="1" ht="14.4" customHeight="1" hidden="1">
      <c r="B39" s="31"/>
      <c r="E39" s="26" t="s">
        <v>47</v>
      </c>
      <c r="F39" s="85">
        <f>ROUND((SUM(BI123:BI131)),2)</f>
        <v>0</v>
      </c>
      <c r="I39" s="95">
        <v>0</v>
      </c>
      <c r="J39" s="85">
        <f>0</f>
        <v>0</v>
      </c>
      <c r="L39" s="31"/>
    </row>
    <row r="40" spans="2:12" s="1" customFormat="1" ht="6.9" customHeight="1">
      <c r="B40" s="31"/>
      <c r="L40" s="31"/>
    </row>
    <row r="41" spans="2:12" s="1" customFormat="1" ht="25.35" customHeight="1">
      <c r="B41" s="31"/>
      <c r="C41" s="96"/>
      <c r="D41" s="97" t="s">
        <v>48</v>
      </c>
      <c r="E41" s="56"/>
      <c r="F41" s="56"/>
      <c r="G41" s="98" t="s">
        <v>49</v>
      </c>
      <c r="H41" s="99" t="s">
        <v>50</v>
      </c>
      <c r="I41" s="56"/>
      <c r="J41" s="100">
        <f>SUM(J32:J39)</f>
        <v>0</v>
      </c>
      <c r="K41" s="101"/>
      <c r="L41" s="31"/>
    </row>
    <row r="42" spans="2:12" s="1" customFormat="1" ht="14.4" customHeight="1">
      <c r="B42" s="31"/>
      <c r="L42" s="31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31"/>
      <c r="D50" s="40" t="s">
        <v>51</v>
      </c>
      <c r="E50" s="41"/>
      <c r="F50" s="41"/>
      <c r="G50" s="40" t="s">
        <v>52</v>
      </c>
      <c r="H50" s="41"/>
      <c r="I50" s="41"/>
      <c r="J50" s="41"/>
      <c r="K50" s="41"/>
      <c r="L50" s="31"/>
    </row>
    <row r="51" spans="2:12" ht="10.2">
      <c r="B51" s="19"/>
      <c r="L51" s="19"/>
    </row>
    <row r="52" spans="2:12" ht="10.2">
      <c r="B52" s="19"/>
      <c r="L52" s="19"/>
    </row>
    <row r="53" spans="2:12" ht="10.2">
      <c r="B53" s="19"/>
      <c r="L53" s="19"/>
    </row>
    <row r="54" spans="2:12" ht="10.2">
      <c r="B54" s="19"/>
      <c r="L54" s="19"/>
    </row>
    <row r="55" spans="2:12" ht="10.2">
      <c r="B55" s="19"/>
      <c r="L55" s="19"/>
    </row>
    <row r="56" spans="2:12" ht="10.2">
      <c r="B56" s="19"/>
      <c r="L56" s="19"/>
    </row>
    <row r="57" spans="2:12" ht="10.2">
      <c r="B57" s="19"/>
      <c r="L57" s="19"/>
    </row>
    <row r="58" spans="2:12" ht="10.2">
      <c r="B58" s="19"/>
      <c r="L58" s="19"/>
    </row>
    <row r="59" spans="2:12" ht="10.2">
      <c r="B59" s="19"/>
      <c r="L59" s="19"/>
    </row>
    <row r="60" spans="2:12" ht="10.2">
      <c r="B60" s="19"/>
      <c r="L60" s="19"/>
    </row>
    <row r="61" spans="2:12" s="1" customFormat="1" ht="13.2">
      <c r="B61" s="31"/>
      <c r="D61" s="42" t="s">
        <v>53</v>
      </c>
      <c r="E61" s="33"/>
      <c r="F61" s="102" t="s">
        <v>54</v>
      </c>
      <c r="G61" s="42" t="s">
        <v>53</v>
      </c>
      <c r="H61" s="33"/>
      <c r="I61" s="33"/>
      <c r="J61" s="103" t="s">
        <v>54</v>
      </c>
      <c r="K61" s="33"/>
      <c r="L61" s="31"/>
    </row>
    <row r="62" spans="2:12" ht="10.2">
      <c r="B62" s="19"/>
      <c r="L62" s="19"/>
    </row>
    <row r="63" spans="2:12" ht="10.2">
      <c r="B63" s="19"/>
      <c r="L63" s="19"/>
    </row>
    <row r="64" spans="2:12" ht="10.2">
      <c r="B64" s="19"/>
      <c r="L64" s="19"/>
    </row>
    <row r="65" spans="2:12" s="1" customFormat="1" ht="13.2">
      <c r="B65" s="31"/>
      <c r="D65" s="40" t="s">
        <v>55</v>
      </c>
      <c r="E65" s="41"/>
      <c r="F65" s="41"/>
      <c r="G65" s="40" t="s">
        <v>56</v>
      </c>
      <c r="H65" s="41"/>
      <c r="I65" s="41"/>
      <c r="J65" s="41"/>
      <c r="K65" s="41"/>
      <c r="L65" s="31"/>
    </row>
    <row r="66" spans="2:12" ht="10.2">
      <c r="B66" s="19"/>
      <c r="L66" s="19"/>
    </row>
    <row r="67" spans="2:12" ht="10.2">
      <c r="B67" s="19"/>
      <c r="L67" s="19"/>
    </row>
    <row r="68" spans="2:12" ht="10.2">
      <c r="B68" s="19"/>
      <c r="L68" s="19"/>
    </row>
    <row r="69" spans="2:12" ht="10.2">
      <c r="B69" s="19"/>
      <c r="L69" s="19"/>
    </row>
    <row r="70" spans="2:12" ht="10.2">
      <c r="B70" s="19"/>
      <c r="L70" s="19"/>
    </row>
    <row r="71" spans="2:12" ht="10.2">
      <c r="B71" s="19"/>
      <c r="L71" s="19"/>
    </row>
    <row r="72" spans="2:12" ht="10.2">
      <c r="B72" s="19"/>
      <c r="L72" s="19"/>
    </row>
    <row r="73" spans="2:12" ht="10.2">
      <c r="B73" s="19"/>
      <c r="L73" s="19"/>
    </row>
    <row r="74" spans="2:12" ht="10.2">
      <c r="B74" s="19"/>
      <c r="L74" s="19"/>
    </row>
    <row r="75" spans="2:12" ht="10.2">
      <c r="B75" s="19"/>
      <c r="L75" s="19"/>
    </row>
    <row r="76" spans="2:12" s="1" customFormat="1" ht="13.2">
      <c r="B76" s="31"/>
      <c r="D76" s="42" t="s">
        <v>53</v>
      </c>
      <c r="E76" s="33"/>
      <c r="F76" s="102" t="s">
        <v>54</v>
      </c>
      <c r="G76" s="42" t="s">
        <v>53</v>
      </c>
      <c r="H76" s="33"/>
      <c r="I76" s="33"/>
      <c r="J76" s="103" t="s">
        <v>54</v>
      </c>
      <c r="K76" s="33"/>
      <c r="L76" s="31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" customHeight="1">
      <c r="B82" s="31"/>
      <c r="C82" s="20" t="s">
        <v>124</v>
      </c>
      <c r="L82" s="31"/>
    </row>
    <row r="83" spans="2:12" s="1" customFormat="1" ht="6.9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4.4" customHeight="1">
      <c r="B85" s="31"/>
      <c r="E85" s="231" t="str">
        <f>E7</f>
        <v>Úprava heliportu HEMS Karlovarské krajské nemocnice</v>
      </c>
      <c r="F85" s="232"/>
      <c r="G85" s="232"/>
      <c r="H85" s="232"/>
      <c r="L85" s="31"/>
    </row>
    <row r="86" spans="2:12" ht="12" customHeight="1">
      <c r="B86" s="19"/>
      <c r="C86" s="26" t="s">
        <v>120</v>
      </c>
      <c r="L86" s="19"/>
    </row>
    <row r="87" spans="2:12" s="1" customFormat="1" ht="14.4" customHeight="1">
      <c r="B87" s="31"/>
      <c r="E87" s="231" t="s">
        <v>932</v>
      </c>
      <c r="F87" s="233"/>
      <c r="G87" s="233"/>
      <c r="H87" s="233"/>
      <c r="L87" s="31"/>
    </row>
    <row r="88" spans="2:12" s="1" customFormat="1" ht="12" customHeight="1">
      <c r="B88" s="31"/>
      <c r="C88" s="26" t="s">
        <v>122</v>
      </c>
      <c r="L88" s="31"/>
    </row>
    <row r="89" spans="2:12" s="1" customFormat="1" ht="15.6" customHeight="1">
      <c r="B89" s="31"/>
      <c r="E89" s="194" t="str">
        <f>E11</f>
        <v>D.1.01 - Architektonicko-stavební část (ARS)</v>
      </c>
      <c r="F89" s="233"/>
      <c r="G89" s="233"/>
      <c r="H89" s="233"/>
      <c r="L89" s="31"/>
    </row>
    <row r="90" spans="2:12" s="1" customFormat="1" ht="6.9" customHeight="1">
      <c r="B90" s="31"/>
      <c r="L90" s="31"/>
    </row>
    <row r="91" spans="2:12" s="1" customFormat="1" ht="12" customHeight="1">
      <c r="B91" s="31"/>
      <c r="C91" s="26" t="s">
        <v>20</v>
      </c>
      <c r="F91" s="24" t="str">
        <f>F14</f>
        <v>KKN a.s. Pavilon A, Bezručova 1190/19</v>
      </c>
      <c r="I91" s="26" t="s">
        <v>22</v>
      </c>
      <c r="J91" s="51" t="str">
        <f>IF(J14="","",J14)</f>
        <v>12. 1. 2024</v>
      </c>
      <c r="L91" s="31"/>
    </row>
    <row r="92" spans="2:12" s="1" customFormat="1" ht="6.9" customHeight="1">
      <c r="B92" s="31"/>
      <c r="L92" s="31"/>
    </row>
    <row r="93" spans="2:12" s="1" customFormat="1" ht="40.8" customHeight="1">
      <c r="B93" s="31"/>
      <c r="C93" s="26" t="s">
        <v>24</v>
      </c>
      <c r="F93" s="24" t="str">
        <f>E17</f>
        <v>KKN a.s. Pavilon A, Bezručova 1190/19 Karlovy Vary</v>
      </c>
      <c r="I93" s="26" t="s">
        <v>30</v>
      </c>
      <c r="J93" s="29" t="str">
        <f>E23</f>
        <v>SIEBERT+TALAŠ, spol. s r.o., Bucharova 1314/8</v>
      </c>
      <c r="L93" s="31"/>
    </row>
    <row r="94" spans="2:12" s="1" customFormat="1" ht="15.6" customHeight="1">
      <c r="B94" s="31"/>
      <c r="C94" s="26" t="s">
        <v>28</v>
      </c>
      <c r="F94" s="24" t="str">
        <f>IF(E20="","",E20)</f>
        <v>Vyplň údaj</v>
      </c>
      <c r="I94" s="26" t="s">
        <v>35</v>
      </c>
      <c r="J94" s="29" t="str">
        <f>E26</f>
        <v xml:space="preserve"> </v>
      </c>
      <c r="L94" s="31"/>
    </row>
    <row r="95" spans="2:12" s="1" customFormat="1" ht="10.35" customHeight="1">
      <c r="B95" s="31"/>
      <c r="L95" s="31"/>
    </row>
    <row r="96" spans="2:12" s="1" customFormat="1" ht="29.25" customHeight="1">
      <c r="B96" s="31"/>
      <c r="C96" s="104" t="s">
        <v>125</v>
      </c>
      <c r="D96" s="96"/>
      <c r="E96" s="96"/>
      <c r="F96" s="96"/>
      <c r="G96" s="96"/>
      <c r="H96" s="96"/>
      <c r="I96" s="96"/>
      <c r="J96" s="105" t="s">
        <v>126</v>
      </c>
      <c r="K96" s="96"/>
      <c r="L96" s="31"/>
    </row>
    <row r="97" spans="2:12" s="1" customFormat="1" ht="10.35" customHeight="1">
      <c r="B97" s="31"/>
      <c r="L97" s="31"/>
    </row>
    <row r="98" spans="2:47" s="1" customFormat="1" ht="22.8" customHeight="1">
      <c r="B98" s="31"/>
      <c r="C98" s="106" t="s">
        <v>127</v>
      </c>
      <c r="J98" s="65">
        <f>J123</f>
        <v>0</v>
      </c>
      <c r="L98" s="31"/>
      <c r="AU98" s="16" t="s">
        <v>128</v>
      </c>
    </row>
    <row r="99" spans="2:12" s="8" customFormat="1" ht="24.9" customHeight="1">
      <c r="B99" s="107"/>
      <c r="D99" s="108" t="s">
        <v>129</v>
      </c>
      <c r="E99" s="109"/>
      <c r="F99" s="109"/>
      <c r="G99" s="109"/>
      <c r="H99" s="109"/>
      <c r="I99" s="109"/>
      <c r="J99" s="110">
        <f>J124</f>
        <v>0</v>
      </c>
      <c r="L99" s="107"/>
    </row>
    <row r="100" spans="2:12" s="9" customFormat="1" ht="19.95" customHeight="1">
      <c r="B100" s="111"/>
      <c r="D100" s="112" t="s">
        <v>130</v>
      </c>
      <c r="E100" s="113"/>
      <c r="F100" s="113"/>
      <c r="G100" s="113"/>
      <c r="H100" s="113"/>
      <c r="I100" s="113"/>
      <c r="J100" s="114">
        <f>J125</f>
        <v>0</v>
      </c>
      <c r="L100" s="111"/>
    </row>
    <row r="101" spans="2:12" s="9" customFormat="1" ht="19.95" customHeight="1">
      <c r="B101" s="111"/>
      <c r="D101" s="112" t="s">
        <v>131</v>
      </c>
      <c r="E101" s="113"/>
      <c r="F101" s="113"/>
      <c r="G101" s="113"/>
      <c r="H101" s="113"/>
      <c r="I101" s="113"/>
      <c r="J101" s="114">
        <f>J128</f>
        <v>0</v>
      </c>
      <c r="L101" s="111"/>
    </row>
    <row r="102" spans="2:12" s="1" customFormat="1" ht="21.75" customHeight="1">
      <c r="B102" s="31"/>
      <c r="L102" s="31"/>
    </row>
    <row r="103" spans="2:12" s="1" customFormat="1" ht="6.9" customHeight="1">
      <c r="B103" s="43"/>
      <c r="C103" s="44"/>
      <c r="D103" s="44"/>
      <c r="E103" s="44"/>
      <c r="F103" s="44"/>
      <c r="G103" s="44"/>
      <c r="H103" s="44"/>
      <c r="I103" s="44"/>
      <c r="J103" s="44"/>
      <c r="K103" s="44"/>
      <c r="L103" s="31"/>
    </row>
    <row r="107" spans="2:12" s="1" customFormat="1" ht="6.9" customHeight="1">
      <c r="B107" s="45"/>
      <c r="C107" s="46"/>
      <c r="D107" s="46"/>
      <c r="E107" s="46"/>
      <c r="F107" s="46"/>
      <c r="G107" s="46"/>
      <c r="H107" s="46"/>
      <c r="I107" s="46"/>
      <c r="J107" s="46"/>
      <c r="K107" s="46"/>
      <c r="L107" s="31"/>
    </row>
    <row r="108" spans="2:12" s="1" customFormat="1" ht="24.9" customHeight="1">
      <c r="B108" s="31"/>
      <c r="C108" s="20" t="s">
        <v>136</v>
      </c>
      <c r="L108" s="31"/>
    </row>
    <row r="109" spans="2:12" s="1" customFormat="1" ht="6.9" customHeight="1">
      <c r="B109" s="31"/>
      <c r="L109" s="31"/>
    </row>
    <row r="110" spans="2:12" s="1" customFormat="1" ht="12" customHeight="1">
      <c r="B110" s="31"/>
      <c r="C110" s="26" t="s">
        <v>16</v>
      </c>
      <c r="L110" s="31"/>
    </row>
    <row r="111" spans="2:12" s="1" customFormat="1" ht="14.4" customHeight="1">
      <c r="B111" s="31"/>
      <c r="E111" s="231" t="str">
        <f>E7</f>
        <v>Úprava heliportu HEMS Karlovarské krajské nemocnice</v>
      </c>
      <c r="F111" s="232"/>
      <c r="G111" s="232"/>
      <c r="H111" s="232"/>
      <c r="L111" s="31"/>
    </row>
    <row r="112" spans="2:12" ht="12" customHeight="1">
      <c r="B112" s="19"/>
      <c r="C112" s="26" t="s">
        <v>120</v>
      </c>
      <c r="L112" s="19"/>
    </row>
    <row r="113" spans="2:12" s="1" customFormat="1" ht="14.4" customHeight="1">
      <c r="B113" s="31"/>
      <c r="E113" s="231" t="s">
        <v>932</v>
      </c>
      <c r="F113" s="233"/>
      <c r="G113" s="233"/>
      <c r="H113" s="233"/>
      <c r="L113" s="31"/>
    </row>
    <row r="114" spans="2:12" s="1" customFormat="1" ht="12" customHeight="1">
      <c r="B114" s="31"/>
      <c r="C114" s="26" t="s">
        <v>122</v>
      </c>
      <c r="L114" s="31"/>
    </row>
    <row r="115" spans="2:12" s="1" customFormat="1" ht="15.6" customHeight="1">
      <c r="B115" s="31"/>
      <c r="E115" s="194" t="str">
        <f>E11</f>
        <v>D.1.01 - Architektonicko-stavební část (ARS)</v>
      </c>
      <c r="F115" s="233"/>
      <c r="G115" s="233"/>
      <c r="H115" s="233"/>
      <c r="L115" s="31"/>
    </row>
    <row r="116" spans="2:12" s="1" customFormat="1" ht="6.9" customHeight="1">
      <c r="B116" s="31"/>
      <c r="L116" s="31"/>
    </row>
    <row r="117" spans="2:12" s="1" customFormat="1" ht="12" customHeight="1">
      <c r="B117" s="31"/>
      <c r="C117" s="26" t="s">
        <v>20</v>
      </c>
      <c r="F117" s="24" t="str">
        <f>F14</f>
        <v>KKN a.s. Pavilon A, Bezručova 1190/19</v>
      </c>
      <c r="I117" s="26" t="s">
        <v>22</v>
      </c>
      <c r="J117" s="51" t="str">
        <f>IF(J14="","",J14)</f>
        <v>12. 1. 2024</v>
      </c>
      <c r="L117" s="31"/>
    </row>
    <row r="118" spans="2:12" s="1" customFormat="1" ht="6.9" customHeight="1">
      <c r="B118" s="31"/>
      <c r="L118" s="31"/>
    </row>
    <row r="119" spans="2:12" s="1" customFormat="1" ht="40.8" customHeight="1">
      <c r="B119" s="31"/>
      <c r="C119" s="26" t="s">
        <v>24</v>
      </c>
      <c r="F119" s="24" t="str">
        <f>E17</f>
        <v>KKN a.s. Pavilon A, Bezručova 1190/19 Karlovy Vary</v>
      </c>
      <c r="I119" s="26" t="s">
        <v>30</v>
      </c>
      <c r="J119" s="29" t="str">
        <f>E23</f>
        <v>SIEBERT+TALAŠ, spol. s r.o., Bucharova 1314/8</v>
      </c>
      <c r="L119" s="31"/>
    </row>
    <row r="120" spans="2:12" s="1" customFormat="1" ht="15.6" customHeight="1">
      <c r="B120" s="31"/>
      <c r="C120" s="26" t="s">
        <v>28</v>
      </c>
      <c r="F120" s="24" t="str">
        <f>IF(E20="","",E20)</f>
        <v>Vyplň údaj</v>
      </c>
      <c r="I120" s="26" t="s">
        <v>35</v>
      </c>
      <c r="J120" s="29" t="str">
        <f>E26</f>
        <v xml:space="preserve"> </v>
      </c>
      <c r="L120" s="31"/>
    </row>
    <row r="121" spans="2:12" s="1" customFormat="1" ht="10.35" customHeight="1">
      <c r="B121" s="31"/>
      <c r="L121" s="31"/>
    </row>
    <row r="122" spans="2:20" s="10" customFormat="1" ht="29.25" customHeight="1">
      <c r="B122" s="115"/>
      <c r="C122" s="116" t="s">
        <v>137</v>
      </c>
      <c r="D122" s="117" t="s">
        <v>63</v>
      </c>
      <c r="E122" s="117" t="s">
        <v>59</v>
      </c>
      <c r="F122" s="117" t="s">
        <v>60</v>
      </c>
      <c r="G122" s="117" t="s">
        <v>138</v>
      </c>
      <c r="H122" s="117" t="s">
        <v>139</v>
      </c>
      <c r="I122" s="117" t="s">
        <v>140</v>
      </c>
      <c r="J122" s="117" t="s">
        <v>126</v>
      </c>
      <c r="K122" s="118" t="s">
        <v>141</v>
      </c>
      <c r="L122" s="115"/>
      <c r="M122" s="58" t="s">
        <v>1</v>
      </c>
      <c r="N122" s="59" t="s">
        <v>42</v>
      </c>
      <c r="O122" s="59" t="s">
        <v>142</v>
      </c>
      <c r="P122" s="59" t="s">
        <v>143</v>
      </c>
      <c r="Q122" s="59" t="s">
        <v>144</v>
      </c>
      <c r="R122" s="59" t="s">
        <v>145</v>
      </c>
      <c r="S122" s="59" t="s">
        <v>146</v>
      </c>
      <c r="T122" s="60" t="s">
        <v>147</v>
      </c>
    </row>
    <row r="123" spans="2:63" s="1" customFormat="1" ht="22.8" customHeight="1">
      <c r="B123" s="31"/>
      <c r="C123" s="63" t="s">
        <v>148</v>
      </c>
      <c r="J123" s="119">
        <f>BK123</f>
        <v>0</v>
      </c>
      <c r="L123" s="31"/>
      <c r="M123" s="61"/>
      <c r="N123" s="52"/>
      <c r="O123" s="52"/>
      <c r="P123" s="120">
        <f>P124</f>
        <v>0</v>
      </c>
      <c r="Q123" s="52"/>
      <c r="R123" s="120">
        <f>R124</f>
        <v>2.62</v>
      </c>
      <c r="S123" s="52"/>
      <c r="T123" s="121">
        <f>T124</f>
        <v>0</v>
      </c>
      <c r="AT123" s="16" t="s">
        <v>77</v>
      </c>
      <c r="AU123" s="16" t="s">
        <v>128</v>
      </c>
      <c r="BK123" s="122">
        <f>BK124</f>
        <v>0</v>
      </c>
    </row>
    <row r="124" spans="2:63" s="11" customFormat="1" ht="25.95" customHeight="1">
      <c r="B124" s="123"/>
      <c r="D124" s="124" t="s">
        <v>77</v>
      </c>
      <c r="E124" s="125" t="s">
        <v>149</v>
      </c>
      <c r="F124" s="125" t="s">
        <v>150</v>
      </c>
      <c r="I124" s="126"/>
      <c r="J124" s="127">
        <f>BK124</f>
        <v>0</v>
      </c>
      <c r="L124" s="123"/>
      <c r="M124" s="128"/>
      <c r="P124" s="129">
        <f>P125+P128</f>
        <v>0</v>
      </c>
      <c r="R124" s="129">
        <f>R125+R128</f>
        <v>2.62</v>
      </c>
      <c r="T124" s="130">
        <f>T125+T128</f>
        <v>0</v>
      </c>
      <c r="AR124" s="124" t="s">
        <v>85</v>
      </c>
      <c r="AT124" s="131" t="s">
        <v>77</v>
      </c>
      <c r="AU124" s="131" t="s">
        <v>78</v>
      </c>
      <c r="AY124" s="124" t="s">
        <v>151</v>
      </c>
      <c r="BK124" s="132">
        <f>BK125+BK128</f>
        <v>0</v>
      </c>
    </row>
    <row r="125" spans="2:63" s="11" customFormat="1" ht="22.8" customHeight="1">
      <c r="B125" s="123"/>
      <c r="D125" s="124" t="s">
        <v>77</v>
      </c>
      <c r="E125" s="133" t="s">
        <v>152</v>
      </c>
      <c r="F125" s="133" t="s">
        <v>153</v>
      </c>
      <c r="I125" s="126"/>
      <c r="J125" s="134">
        <f>BK125</f>
        <v>0</v>
      </c>
      <c r="L125" s="123"/>
      <c r="M125" s="128"/>
      <c r="P125" s="129">
        <f>SUM(P126:P127)</f>
        <v>0</v>
      </c>
      <c r="R125" s="129">
        <f>SUM(R126:R127)</f>
        <v>2.62</v>
      </c>
      <c r="T125" s="130">
        <f>SUM(T126:T127)</f>
        <v>0</v>
      </c>
      <c r="AR125" s="124" t="s">
        <v>85</v>
      </c>
      <c r="AT125" s="131" t="s">
        <v>77</v>
      </c>
      <c r="AU125" s="131" t="s">
        <v>85</v>
      </c>
      <c r="AY125" s="124" t="s">
        <v>151</v>
      </c>
      <c r="BK125" s="132">
        <f>SUM(BK126:BK127)</f>
        <v>0</v>
      </c>
    </row>
    <row r="126" spans="2:65" s="1" customFormat="1" ht="14.4" customHeight="1">
      <c r="B126" s="31"/>
      <c r="C126" s="135" t="s">
        <v>85</v>
      </c>
      <c r="D126" s="135" t="s">
        <v>154</v>
      </c>
      <c r="E126" s="136" t="s">
        <v>933</v>
      </c>
      <c r="F126" s="137" t="s">
        <v>934</v>
      </c>
      <c r="G126" s="138" t="s">
        <v>165</v>
      </c>
      <c r="H126" s="139">
        <v>1</v>
      </c>
      <c r="I126" s="140"/>
      <c r="J126" s="141">
        <f>ROUND(I126*H126,2)</f>
        <v>0</v>
      </c>
      <c r="K126" s="137" t="s">
        <v>1</v>
      </c>
      <c r="L126" s="31"/>
      <c r="M126" s="142" t="s">
        <v>1</v>
      </c>
      <c r="N126" s="143" t="s">
        <v>43</v>
      </c>
      <c r="P126" s="144">
        <f>O126*H126</f>
        <v>0</v>
      </c>
      <c r="Q126" s="144">
        <v>0.12</v>
      </c>
      <c r="R126" s="144">
        <f>Q126*H126</f>
        <v>0.12</v>
      </c>
      <c r="S126" s="144">
        <v>0</v>
      </c>
      <c r="T126" s="145">
        <f>S126*H126</f>
        <v>0</v>
      </c>
      <c r="AR126" s="146" t="s">
        <v>159</v>
      </c>
      <c r="AT126" s="146" t="s">
        <v>154</v>
      </c>
      <c r="AU126" s="146" t="s">
        <v>87</v>
      </c>
      <c r="AY126" s="16" t="s">
        <v>151</v>
      </c>
      <c r="BE126" s="147">
        <f>IF(N126="základní",J126,0)</f>
        <v>0</v>
      </c>
      <c r="BF126" s="147">
        <f>IF(N126="snížená",J126,0)</f>
        <v>0</v>
      </c>
      <c r="BG126" s="147">
        <f>IF(N126="zákl. přenesená",J126,0)</f>
        <v>0</v>
      </c>
      <c r="BH126" s="147">
        <f>IF(N126="sníž. přenesená",J126,0)</f>
        <v>0</v>
      </c>
      <c r="BI126" s="147">
        <f>IF(N126="nulová",J126,0)</f>
        <v>0</v>
      </c>
      <c r="BJ126" s="16" t="s">
        <v>85</v>
      </c>
      <c r="BK126" s="147">
        <f>ROUND(I126*H126,2)</f>
        <v>0</v>
      </c>
      <c r="BL126" s="16" t="s">
        <v>159</v>
      </c>
      <c r="BM126" s="146" t="s">
        <v>935</v>
      </c>
    </row>
    <row r="127" spans="2:65" s="1" customFormat="1" ht="57.6" customHeight="1">
      <c r="B127" s="31"/>
      <c r="C127" s="171" t="s">
        <v>87</v>
      </c>
      <c r="D127" s="171" t="s">
        <v>317</v>
      </c>
      <c r="E127" s="172" t="s">
        <v>936</v>
      </c>
      <c r="F127" s="173" t="s">
        <v>937</v>
      </c>
      <c r="G127" s="174" t="s">
        <v>214</v>
      </c>
      <c r="H127" s="175">
        <v>1</v>
      </c>
      <c r="I127" s="176"/>
      <c r="J127" s="177">
        <f>ROUND(I127*H127,2)</f>
        <v>0</v>
      </c>
      <c r="K127" s="173" t="s">
        <v>1</v>
      </c>
      <c r="L127" s="178"/>
      <c r="M127" s="179" t="s">
        <v>1</v>
      </c>
      <c r="N127" s="180" t="s">
        <v>43</v>
      </c>
      <c r="P127" s="144">
        <f>O127*H127</f>
        <v>0</v>
      </c>
      <c r="Q127" s="144">
        <v>2.5</v>
      </c>
      <c r="R127" s="144">
        <f>Q127*H127</f>
        <v>2.5</v>
      </c>
      <c r="S127" s="144">
        <v>0</v>
      </c>
      <c r="T127" s="145">
        <f>S127*H127</f>
        <v>0</v>
      </c>
      <c r="AR127" s="146" t="s">
        <v>186</v>
      </c>
      <c r="AT127" s="146" t="s">
        <v>317</v>
      </c>
      <c r="AU127" s="146" t="s">
        <v>87</v>
      </c>
      <c r="AY127" s="16" t="s">
        <v>151</v>
      </c>
      <c r="BE127" s="147">
        <f>IF(N127="základní",J127,0)</f>
        <v>0</v>
      </c>
      <c r="BF127" s="147">
        <f>IF(N127="snížená",J127,0)</f>
        <v>0</v>
      </c>
      <c r="BG127" s="147">
        <f>IF(N127="zákl. přenesená",J127,0)</f>
        <v>0</v>
      </c>
      <c r="BH127" s="147">
        <f>IF(N127="sníž. přenesená",J127,0)</f>
        <v>0</v>
      </c>
      <c r="BI127" s="147">
        <f>IF(N127="nulová",J127,0)</f>
        <v>0</v>
      </c>
      <c r="BJ127" s="16" t="s">
        <v>85</v>
      </c>
      <c r="BK127" s="147">
        <f>ROUND(I127*H127,2)</f>
        <v>0</v>
      </c>
      <c r="BL127" s="16" t="s">
        <v>159</v>
      </c>
      <c r="BM127" s="146" t="s">
        <v>938</v>
      </c>
    </row>
    <row r="128" spans="2:63" s="11" customFormat="1" ht="22.8" customHeight="1">
      <c r="B128" s="123"/>
      <c r="D128" s="124" t="s">
        <v>77</v>
      </c>
      <c r="E128" s="133" t="s">
        <v>199</v>
      </c>
      <c r="F128" s="133" t="s">
        <v>200</v>
      </c>
      <c r="I128" s="126"/>
      <c r="J128" s="134">
        <f>BK128</f>
        <v>0</v>
      </c>
      <c r="L128" s="123"/>
      <c r="M128" s="128"/>
      <c r="P128" s="129">
        <f>SUM(P129:P131)</f>
        <v>0</v>
      </c>
      <c r="R128" s="129">
        <f>SUM(R129:R131)</f>
        <v>0</v>
      </c>
      <c r="T128" s="130">
        <f>SUM(T129:T131)</f>
        <v>0</v>
      </c>
      <c r="AR128" s="124" t="s">
        <v>85</v>
      </c>
      <c r="AT128" s="131" t="s">
        <v>77</v>
      </c>
      <c r="AU128" s="131" t="s">
        <v>85</v>
      </c>
      <c r="AY128" s="124" t="s">
        <v>151</v>
      </c>
      <c r="BK128" s="132">
        <f>SUM(BK129:BK131)</f>
        <v>0</v>
      </c>
    </row>
    <row r="129" spans="2:65" s="1" customFormat="1" ht="22.2" customHeight="1">
      <c r="B129" s="31"/>
      <c r="C129" s="135" t="s">
        <v>167</v>
      </c>
      <c r="D129" s="135" t="s">
        <v>154</v>
      </c>
      <c r="E129" s="136" t="s">
        <v>202</v>
      </c>
      <c r="F129" s="137" t="s">
        <v>203</v>
      </c>
      <c r="G129" s="138" t="s">
        <v>204</v>
      </c>
      <c r="H129" s="139">
        <v>2.62</v>
      </c>
      <c r="I129" s="140"/>
      <c r="J129" s="141">
        <f>ROUND(I129*H129,2)</f>
        <v>0</v>
      </c>
      <c r="K129" s="137" t="s">
        <v>718</v>
      </c>
      <c r="L129" s="31"/>
      <c r="M129" s="142" t="s">
        <v>1</v>
      </c>
      <c r="N129" s="143" t="s">
        <v>43</v>
      </c>
      <c r="P129" s="144">
        <f>O129*H129</f>
        <v>0</v>
      </c>
      <c r="Q129" s="144">
        <v>0</v>
      </c>
      <c r="R129" s="144">
        <f>Q129*H129</f>
        <v>0</v>
      </c>
      <c r="S129" s="144">
        <v>0</v>
      </c>
      <c r="T129" s="145">
        <f>S129*H129</f>
        <v>0</v>
      </c>
      <c r="AR129" s="146" t="s">
        <v>159</v>
      </c>
      <c r="AT129" s="146" t="s">
        <v>154</v>
      </c>
      <c r="AU129" s="146" t="s">
        <v>87</v>
      </c>
      <c r="AY129" s="16" t="s">
        <v>151</v>
      </c>
      <c r="BE129" s="147">
        <f>IF(N129="základní",J129,0)</f>
        <v>0</v>
      </c>
      <c r="BF129" s="147">
        <f>IF(N129="snížená",J129,0)</f>
        <v>0</v>
      </c>
      <c r="BG129" s="147">
        <f>IF(N129="zákl. přenesená",J129,0)</f>
        <v>0</v>
      </c>
      <c r="BH129" s="147">
        <f>IF(N129="sníž. přenesená",J129,0)</f>
        <v>0</v>
      </c>
      <c r="BI129" s="147">
        <f>IF(N129="nulová",J129,0)</f>
        <v>0</v>
      </c>
      <c r="BJ129" s="16" t="s">
        <v>85</v>
      </c>
      <c r="BK129" s="147">
        <f>ROUND(I129*H129,2)</f>
        <v>0</v>
      </c>
      <c r="BL129" s="16" t="s">
        <v>159</v>
      </c>
      <c r="BM129" s="146" t="s">
        <v>939</v>
      </c>
    </row>
    <row r="130" spans="2:65" s="1" customFormat="1" ht="19.8" customHeight="1">
      <c r="B130" s="31"/>
      <c r="C130" s="135" t="s">
        <v>159</v>
      </c>
      <c r="D130" s="135" t="s">
        <v>154</v>
      </c>
      <c r="E130" s="136" t="s">
        <v>208</v>
      </c>
      <c r="F130" s="137" t="s">
        <v>209</v>
      </c>
      <c r="G130" s="138" t="s">
        <v>204</v>
      </c>
      <c r="H130" s="139">
        <v>2.62</v>
      </c>
      <c r="I130" s="140"/>
      <c r="J130" s="141">
        <f>ROUND(I130*H130,2)</f>
        <v>0</v>
      </c>
      <c r="K130" s="137" t="s">
        <v>1</v>
      </c>
      <c r="L130" s="31"/>
      <c r="M130" s="142" t="s">
        <v>1</v>
      </c>
      <c r="N130" s="143" t="s">
        <v>43</v>
      </c>
      <c r="P130" s="144">
        <f>O130*H130</f>
        <v>0</v>
      </c>
      <c r="Q130" s="144">
        <v>0</v>
      </c>
      <c r="R130" s="144">
        <f>Q130*H130</f>
        <v>0</v>
      </c>
      <c r="S130" s="144">
        <v>0</v>
      </c>
      <c r="T130" s="145">
        <f>S130*H130</f>
        <v>0</v>
      </c>
      <c r="AR130" s="146" t="s">
        <v>159</v>
      </c>
      <c r="AT130" s="146" t="s">
        <v>154</v>
      </c>
      <c r="AU130" s="146" t="s">
        <v>87</v>
      </c>
      <c r="AY130" s="16" t="s">
        <v>151</v>
      </c>
      <c r="BE130" s="147">
        <f>IF(N130="základní",J130,0)</f>
        <v>0</v>
      </c>
      <c r="BF130" s="147">
        <f>IF(N130="snížená",J130,0)</f>
        <v>0</v>
      </c>
      <c r="BG130" s="147">
        <f>IF(N130="zákl. přenesená",J130,0)</f>
        <v>0</v>
      </c>
      <c r="BH130" s="147">
        <f>IF(N130="sníž. přenesená",J130,0)</f>
        <v>0</v>
      </c>
      <c r="BI130" s="147">
        <f>IF(N130="nulová",J130,0)</f>
        <v>0</v>
      </c>
      <c r="BJ130" s="16" t="s">
        <v>85</v>
      </c>
      <c r="BK130" s="147">
        <f>ROUND(I130*H130,2)</f>
        <v>0</v>
      </c>
      <c r="BL130" s="16" t="s">
        <v>159</v>
      </c>
      <c r="BM130" s="146" t="s">
        <v>940</v>
      </c>
    </row>
    <row r="131" spans="2:65" s="1" customFormat="1" ht="14.4" customHeight="1">
      <c r="B131" s="31"/>
      <c r="C131" s="135" t="s">
        <v>174</v>
      </c>
      <c r="D131" s="135" t="s">
        <v>154</v>
      </c>
      <c r="E131" s="136" t="s">
        <v>212</v>
      </c>
      <c r="F131" s="137" t="s">
        <v>213</v>
      </c>
      <c r="G131" s="138" t="s">
        <v>214</v>
      </c>
      <c r="H131" s="139">
        <v>1</v>
      </c>
      <c r="I131" s="140"/>
      <c r="J131" s="141">
        <f>ROUND(I131*H131,2)</f>
        <v>0</v>
      </c>
      <c r="K131" s="137" t="s">
        <v>1</v>
      </c>
      <c r="L131" s="31"/>
      <c r="M131" s="159" t="s">
        <v>1</v>
      </c>
      <c r="N131" s="160" t="s">
        <v>43</v>
      </c>
      <c r="O131" s="161"/>
      <c r="P131" s="162">
        <f>O131*H131</f>
        <v>0</v>
      </c>
      <c r="Q131" s="162">
        <v>0</v>
      </c>
      <c r="R131" s="162">
        <f>Q131*H131</f>
        <v>0</v>
      </c>
      <c r="S131" s="162">
        <v>0</v>
      </c>
      <c r="T131" s="163">
        <f>S131*H131</f>
        <v>0</v>
      </c>
      <c r="AR131" s="146" t="s">
        <v>159</v>
      </c>
      <c r="AT131" s="146" t="s">
        <v>154</v>
      </c>
      <c r="AU131" s="146" t="s">
        <v>87</v>
      </c>
      <c r="AY131" s="16" t="s">
        <v>151</v>
      </c>
      <c r="BE131" s="147">
        <f>IF(N131="základní",J131,0)</f>
        <v>0</v>
      </c>
      <c r="BF131" s="147">
        <f>IF(N131="snížená",J131,0)</f>
        <v>0</v>
      </c>
      <c r="BG131" s="147">
        <f>IF(N131="zákl. přenesená",J131,0)</f>
        <v>0</v>
      </c>
      <c r="BH131" s="147">
        <f>IF(N131="sníž. přenesená",J131,0)</f>
        <v>0</v>
      </c>
      <c r="BI131" s="147">
        <f>IF(N131="nulová",J131,0)</f>
        <v>0</v>
      </c>
      <c r="BJ131" s="16" t="s">
        <v>85</v>
      </c>
      <c r="BK131" s="147">
        <f>ROUND(I131*H131,2)</f>
        <v>0</v>
      </c>
      <c r="BL131" s="16" t="s">
        <v>159</v>
      </c>
      <c r="BM131" s="146" t="s">
        <v>941</v>
      </c>
    </row>
    <row r="132" spans="2:12" s="1" customFormat="1" ht="6.9" customHeight="1">
      <c r="B132" s="43"/>
      <c r="C132" s="44"/>
      <c r="D132" s="44"/>
      <c r="E132" s="44"/>
      <c r="F132" s="44"/>
      <c r="G132" s="44"/>
      <c r="H132" s="44"/>
      <c r="I132" s="44"/>
      <c r="J132" s="44"/>
      <c r="K132" s="44"/>
      <c r="L132" s="31"/>
    </row>
  </sheetData>
  <sheetProtection algorithmName="SHA-512" hashValue="oCOctaT+0c6texdzRuW8RlEFqfHp0Mh/YF3zVkjbsaHY3hdv30qCxN/DdAY+sgn5kNqGWDDwR85o7GTtis7KZA==" saltValue="KbA6r8zNDww0h4Xq3MqvSKqKxLPZs4rRzjEI/96qVN27vSTS2ELzGjRZVWELj5uSb04h2kwL6qC8SEJyO1aI7A==" spinCount="100000" sheet="1" objects="1" scenarios="1" formatColumns="0" formatRows="0" autoFilter="0"/>
  <autoFilter ref="C122:K131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1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209"/>
  <sheetViews>
    <sheetView showGridLines="0" view="pageBreakPreview" zoomScale="80" zoomScaleSheetLayoutView="80" workbookViewId="0" topLeftCell="A1"/>
  </sheetViews>
  <sheetFormatPr defaultColWidth="9.140625" defaultRowHeight="12"/>
  <cols>
    <col min="1" max="1" width="8.8515625" style="0" customWidth="1"/>
    <col min="2" max="2" width="1.1484375" style="0" customWidth="1"/>
    <col min="3" max="3" width="4.421875" style="0" customWidth="1"/>
    <col min="4" max="4" width="4.57421875" style="0" customWidth="1"/>
    <col min="5" max="5" width="18.28125" style="0" customWidth="1"/>
    <col min="6" max="6" width="54.421875" style="0" customWidth="1"/>
    <col min="7" max="7" width="8.00390625" style="0" customWidth="1"/>
    <col min="8" max="8" width="15.00390625" style="0" customWidth="1"/>
    <col min="9" max="9" width="16.8515625" style="0" customWidth="1"/>
    <col min="10" max="11" width="23.8515625" style="0" customWidth="1"/>
    <col min="12" max="12" width="10.00390625" style="0" customWidth="1"/>
    <col min="13" max="13" width="11.57421875" style="0" hidden="1" customWidth="1"/>
    <col min="14" max="14" width="9.140625" style="0" hidden="1" customWidth="1"/>
    <col min="15" max="20" width="15.140625" style="0" hidden="1" customWidth="1"/>
    <col min="21" max="21" width="17.421875" style="0" hidden="1" customWidth="1"/>
    <col min="22" max="22" width="13.140625" style="0" customWidth="1"/>
    <col min="23" max="23" width="17.421875" style="0" customWidth="1"/>
    <col min="24" max="24" width="13.140625" style="0" customWidth="1"/>
    <col min="25" max="25" width="16.00390625" style="0" customWidth="1"/>
    <col min="26" max="26" width="11.7109375" style="0" customWidth="1"/>
    <col min="27" max="27" width="16.00390625" style="0" customWidth="1"/>
    <col min="28" max="28" width="17.421875" style="0" customWidth="1"/>
    <col min="29" max="29" width="11.7109375" style="0" customWidth="1"/>
    <col min="30" max="30" width="16.00390625" style="0" customWidth="1"/>
    <col min="31" max="31" width="17.421875" style="0" customWidth="1"/>
    <col min="44" max="65" width="9.140625" style="0" hidden="1" customWidth="1"/>
  </cols>
  <sheetData>
    <row r="2" spans="12:46" ht="36.9" customHeight="1"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AT2" s="16" t="s">
        <v>106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87</v>
      </c>
    </row>
    <row r="4" spans="2:46" ht="24.9" customHeight="1">
      <c r="B4" s="19"/>
      <c r="D4" s="20" t="s">
        <v>119</v>
      </c>
      <c r="L4" s="19"/>
      <c r="M4" s="92" t="s">
        <v>10</v>
      </c>
      <c r="AT4" s="16" t="s">
        <v>4</v>
      </c>
    </row>
    <row r="5" spans="2:12" ht="6.9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4.4" customHeight="1">
      <c r="B7" s="19"/>
      <c r="E7" s="231" t="str">
        <f>'Rekapitulace stavby'!K6</f>
        <v>Úprava heliportu HEMS Karlovarské krajské nemocnice</v>
      </c>
      <c r="F7" s="232"/>
      <c r="G7" s="232"/>
      <c r="H7" s="232"/>
      <c r="L7" s="19"/>
    </row>
    <row r="8" spans="2:12" ht="12" customHeight="1">
      <c r="B8" s="19"/>
      <c r="D8" s="26" t="s">
        <v>120</v>
      </c>
      <c r="L8" s="19"/>
    </row>
    <row r="9" spans="2:12" s="1" customFormat="1" ht="14.4" customHeight="1">
      <c r="B9" s="31"/>
      <c r="E9" s="231" t="s">
        <v>932</v>
      </c>
      <c r="F9" s="233"/>
      <c r="G9" s="233"/>
      <c r="H9" s="233"/>
      <c r="L9" s="31"/>
    </row>
    <row r="10" spans="2:12" s="1" customFormat="1" ht="12" customHeight="1">
      <c r="B10" s="31"/>
      <c r="D10" s="26" t="s">
        <v>122</v>
      </c>
      <c r="L10" s="31"/>
    </row>
    <row r="11" spans="2:12" s="1" customFormat="1" ht="15.6" customHeight="1">
      <c r="B11" s="31"/>
      <c r="E11" s="194" t="s">
        <v>289</v>
      </c>
      <c r="F11" s="233"/>
      <c r="G11" s="233"/>
      <c r="H11" s="233"/>
      <c r="L11" s="31"/>
    </row>
    <row r="12" spans="2:12" s="1" customFormat="1" ht="10.2">
      <c r="B12" s="31"/>
      <c r="L12" s="31"/>
    </row>
    <row r="13" spans="2:12" s="1" customFormat="1" ht="12" customHeight="1">
      <c r="B13" s="31"/>
      <c r="D13" s="26" t="s">
        <v>18</v>
      </c>
      <c r="F13" s="24" t="s">
        <v>1</v>
      </c>
      <c r="I13" s="26" t="s">
        <v>19</v>
      </c>
      <c r="J13" s="24" t="s">
        <v>1</v>
      </c>
      <c r="L13" s="31"/>
    </row>
    <row r="14" spans="2:12" s="1" customFormat="1" ht="12" customHeight="1">
      <c r="B14" s="31"/>
      <c r="D14" s="26" t="s">
        <v>20</v>
      </c>
      <c r="F14" s="24" t="s">
        <v>21</v>
      </c>
      <c r="I14" s="26" t="s">
        <v>22</v>
      </c>
      <c r="J14" s="51" t="str">
        <f>'Rekapitulace stavby'!AN8</f>
        <v>12. 1. 2024</v>
      </c>
      <c r="L14" s="31"/>
    </row>
    <row r="15" spans="2:12" s="1" customFormat="1" ht="10.8" customHeight="1">
      <c r="B15" s="31"/>
      <c r="L15" s="31"/>
    </row>
    <row r="16" spans="2:12" s="1" customFormat="1" ht="12" customHeight="1">
      <c r="B16" s="31"/>
      <c r="D16" s="26" t="s">
        <v>24</v>
      </c>
      <c r="I16" s="26" t="s">
        <v>25</v>
      </c>
      <c r="J16" s="24" t="s">
        <v>1</v>
      </c>
      <c r="L16" s="31"/>
    </row>
    <row r="17" spans="2:12" s="1" customFormat="1" ht="18" customHeight="1">
      <c r="B17" s="31"/>
      <c r="E17" s="24" t="s">
        <v>26</v>
      </c>
      <c r="I17" s="26" t="s">
        <v>27</v>
      </c>
      <c r="J17" s="24" t="s">
        <v>1</v>
      </c>
      <c r="L17" s="31"/>
    </row>
    <row r="18" spans="2:12" s="1" customFormat="1" ht="6.9" customHeight="1">
      <c r="B18" s="31"/>
      <c r="L18" s="31"/>
    </row>
    <row r="19" spans="2:12" s="1" customFormat="1" ht="12" customHeight="1">
      <c r="B19" s="31"/>
      <c r="D19" s="26" t="s">
        <v>28</v>
      </c>
      <c r="I19" s="26" t="s">
        <v>25</v>
      </c>
      <c r="J19" s="27" t="str">
        <f>'Rekapitulace stavby'!AN13</f>
        <v>Vyplň údaj</v>
      </c>
      <c r="L19" s="31"/>
    </row>
    <row r="20" spans="2:12" s="1" customFormat="1" ht="18" customHeight="1">
      <c r="B20" s="31"/>
      <c r="E20" s="234" t="str">
        <f>'Rekapitulace stavby'!E14</f>
        <v>Vyplň údaj</v>
      </c>
      <c r="F20" s="199"/>
      <c r="G20" s="199"/>
      <c r="H20" s="199"/>
      <c r="I20" s="26" t="s">
        <v>27</v>
      </c>
      <c r="J20" s="27" t="str">
        <f>'Rekapitulace stavby'!AN14</f>
        <v>Vyplň údaj</v>
      </c>
      <c r="L20" s="31"/>
    </row>
    <row r="21" spans="2:12" s="1" customFormat="1" ht="6.9" customHeight="1">
      <c r="B21" s="31"/>
      <c r="L21" s="31"/>
    </row>
    <row r="22" spans="2:12" s="1" customFormat="1" ht="12" customHeight="1">
      <c r="B22" s="31"/>
      <c r="D22" s="26" t="s">
        <v>30</v>
      </c>
      <c r="I22" s="26" t="s">
        <v>25</v>
      </c>
      <c r="J22" s="24" t="s">
        <v>31</v>
      </c>
      <c r="L22" s="31"/>
    </row>
    <row r="23" spans="2:12" s="1" customFormat="1" ht="18" customHeight="1">
      <c r="B23" s="31"/>
      <c r="E23" s="24" t="s">
        <v>32</v>
      </c>
      <c r="I23" s="26" t="s">
        <v>27</v>
      </c>
      <c r="J23" s="24" t="s">
        <v>33</v>
      </c>
      <c r="L23" s="31"/>
    </row>
    <row r="24" spans="2:12" s="1" customFormat="1" ht="6.9" customHeight="1">
      <c r="B24" s="31"/>
      <c r="L24" s="31"/>
    </row>
    <row r="25" spans="2:12" s="1" customFormat="1" ht="12" customHeight="1">
      <c r="B25" s="31"/>
      <c r="D25" s="26" t="s">
        <v>35</v>
      </c>
      <c r="I25" s="26" t="s">
        <v>25</v>
      </c>
      <c r="J25" s="24" t="str">
        <f>IF('Rekapitulace stavby'!AN19="","",'Rekapitulace stavby'!AN19)</f>
        <v/>
      </c>
      <c r="L25" s="31"/>
    </row>
    <row r="26" spans="2:12" s="1" customFormat="1" ht="18" customHeight="1">
      <c r="B26" s="31"/>
      <c r="E26" s="24" t="str">
        <f>IF('Rekapitulace stavby'!E20="","",'Rekapitulace stavby'!E20)</f>
        <v xml:space="preserve"> </v>
      </c>
      <c r="I26" s="26" t="s">
        <v>27</v>
      </c>
      <c r="J26" s="24" t="str">
        <f>IF('Rekapitulace stavby'!AN20="","",'Rekapitulace stavby'!AN20)</f>
        <v/>
      </c>
      <c r="L26" s="31"/>
    </row>
    <row r="27" spans="2:12" s="1" customFormat="1" ht="6.9" customHeight="1">
      <c r="B27" s="31"/>
      <c r="L27" s="31"/>
    </row>
    <row r="28" spans="2:12" s="1" customFormat="1" ht="12" customHeight="1">
      <c r="B28" s="31"/>
      <c r="D28" s="26" t="s">
        <v>37</v>
      </c>
      <c r="L28" s="31"/>
    </row>
    <row r="29" spans="2:12" s="7" customFormat="1" ht="14.4" customHeight="1">
      <c r="B29" s="93"/>
      <c r="E29" s="204" t="s">
        <v>1</v>
      </c>
      <c r="F29" s="204"/>
      <c r="G29" s="204"/>
      <c r="H29" s="204"/>
      <c r="L29" s="93"/>
    </row>
    <row r="30" spans="2:12" s="1" customFormat="1" ht="6.9" customHeight="1">
      <c r="B30" s="31"/>
      <c r="L30" s="31"/>
    </row>
    <row r="31" spans="2:12" s="1" customFormat="1" ht="6.9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25.35" customHeight="1">
      <c r="B32" s="31"/>
      <c r="D32" s="94" t="s">
        <v>38</v>
      </c>
      <c r="J32" s="65">
        <f>ROUND(J126,2)</f>
        <v>0</v>
      </c>
      <c r="L32" s="31"/>
    </row>
    <row r="33" spans="2:12" s="1" customFormat="1" ht="6.9" customHeight="1">
      <c r="B33" s="31"/>
      <c r="D33" s="52"/>
      <c r="E33" s="52"/>
      <c r="F33" s="52"/>
      <c r="G33" s="52"/>
      <c r="H33" s="52"/>
      <c r="I33" s="52"/>
      <c r="J33" s="52"/>
      <c r="K33" s="52"/>
      <c r="L33" s="31"/>
    </row>
    <row r="34" spans="2:12" s="1" customFormat="1" ht="14.4" customHeight="1">
      <c r="B34" s="31"/>
      <c r="F34" s="34" t="s">
        <v>40</v>
      </c>
      <c r="I34" s="34" t="s">
        <v>39</v>
      </c>
      <c r="J34" s="34" t="s">
        <v>41</v>
      </c>
      <c r="L34" s="31"/>
    </row>
    <row r="35" spans="2:12" s="1" customFormat="1" ht="14.4" customHeight="1">
      <c r="B35" s="31"/>
      <c r="D35" s="54" t="s">
        <v>42</v>
      </c>
      <c r="E35" s="26" t="s">
        <v>43</v>
      </c>
      <c r="F35" s="85">
        <f>ROUND((SUM(BE126:BE208)),2)</f>
        <v>0</v>
      </c>
      <c r="I35" s="95">
        <v>0.21</v>
      </c>
      <c r="J35" s="85">
        <f>ROUND(((SUM(BE126:BE208))*I35),2)</f>
        <v>0</v>
      </c>
      <c r="L35" s="31"/>
    </row>
    <row r="36" spans="2:12" s="1" customFormat="1" ht="14.4" customHeight="1">
      <c r="B36" s="31"/>
      <c r="E36" s="26" t="s">
        <v>44</v>
      </c>
      <c r="F36" s="85">
        <f>ROUND((SUM(BF126:BF208)),2)</f>
        <v>0</v>
      </c>
      <c r="I36" s="95">
        <v>0.15</v>
      </c>
      <c r="J36" s="85">
        <f>ROUND(((SUM(BF126:BF208))*I36),2)</f>
        <v>0</v>
      </c>
      <c r="L36" s="31"/>
    </row>
    <row r="37" spans="2:12" s="1" customFormat="1" ht="14.4" customHeight="1" hidden="1">
      <c r="B37" s="31"/>
      <c r="E37" s="26" t="s">
        <v>45</v>
      </c>
      <c r="F37" s="85">
        <f>ROUND((SUM(BG126:BG208)),2)</f>
        <v>0</v>
      </c>
      <c r="I37" s="95">
        <v>0.21</v>
      </c>
      <c r="J37" s="85">
        <f>0</f>
        <v>0</v>
      </c>
      <c r="L37" s="31"/>
    </row>
    <row r="38" spans="2:12" s="1" customFormat="1" ht="14.4" customHeight="1" hidden="1">
      <c r="B38" s="31"/>
      <c r="E38" s="26" t="s">
        <v>46</v>
      </c>
      <c r="F38" s="85">
        <f>ROUND((SUM(BH126:BH208)),2)</f>
        <v>0</v>
      </c>
      <c r="I38" s="95">
        <v>0.15</v>
      </c>
      <c r="J38" s="85">
        <f>0</f>
        <v>0</v>
      </c>
      <c r="L38" s="31"/>
    </row>
    <row r="39" spans="2:12" s="1" customFormat="1" ht="14.4" customHeight="1" hidden="1">
      <c r="B39" s="31"/>
      <c r="E39" s="26" t="s">
        <v>47</v>
      </c>
      <c r="F39" s="85">
        <f>ROUND((SUM(BI126:BI208)),2)</f>
        <v>0</v>
      </c>
      <c r="I39" s="95">
        <v>0</v>
      </c>
      <c r="J39" s="85">
        <f>0</f>
        <v>0</v>
      </c>
      <c r="L39" s="31"/>
    </row>
    <row r="40" spans="2:12" s="1" customFormat="1" ht="6.9" customHeight="1">
      <c r="B40" s="31"/>
      <c r="L40" s="31"/>
    </row>
    <row r="41" spans="2:12" s="1" customFormat="1" ht="25.35" customHeight="1">
      <c r="B41" s="31"/>
      <c r="C41" s="96"/>
      <c r="D41" s="97" t="s">
        <v>48</v>
      </c>
      <c r="E41" s="56"/>
      <c r="F41" s="56"/>
      <c r="G41" s="98" t="s">
        <v>49</v>
      </c>
      <c r="H41" s="99" t="s">
        <v>50</v>
      </c>
      <c r="I41" s="56"/>
      <c r="J41" s="100">
        <f>SUM(J32:J39)</f>
        <v>0</v>
      </c>
      <c r="K41" s="101"/>
      <c r="L41" s="31"/>
    </row>
    <row r="42" spans="2:12" s="1" customFormat="1" ht="14.4" customHeight="1">
      <c r="B42" s="31"/>
      <c r="L42" s="31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31"/>
      <c r="D50" s="40" t="s">
        <v>51</v>
      </c>
      <c r="E50" s="41"/>
      <c r="F50" s="41"/>
      <c r="G50" s="40" t="s">
        <v>52</v>
      </c>
      <c r="H50" s="41"/>
      <c r="I50" s="41"/>
      <c r="J50" s="41"/>
      <c r="K50" s="41"/>
      <c r="L50" s="31"/>
    </row>
    <row r="51" spans="2:12" ht="10.2">
      <c r="B51" s="19"/>
      <c r="L51" s="19"/>
    </row>
    <row r="52" spans="2:12" ht="10.2">
      <c r="B52" s="19"/>
      <c r="L52" s="19"/>
    </row>
    <row r="53" spans="2:12" ht="10.2">
      <c r="B53" s="19"/>
      <c r="L53" s="19"/>
    </row>
    <row r="54" spans="2:12" ht="10.2">
      <c r="B54" s="19"/>
      <c r="L54" s="19"/>
    </row>
    <row r="55" spans="2:12" ht="10.2">
      <c r="B55" s="19"/>
      <c r="L55" s="19"/>
    </row>
    <row r="56" spans="2:12" ht="10.2">
      <c r="B56" s="19"/>
      <c r="L56" s="19"/>
    </row>
    <row r="57" spans="2:12" ht="10.2">
      <c r="B57" s="19"/>
      <c r="L57" s="19"/>
    </row>
    <row r="58" spans="2:12" ht="10.2">
      <c r="B58" s="19"/>
      <c r="L58" s="19"/>
    </row>
    <row r="59" spans="2:12" ht="10.2">
      <c r="B59" s="19"/>
      <c r="L59" s="19"/>
    </row>
    <row r="60" spans="2:12" ht="10.2">
      <c r="B60" s="19"/>
      <c r="L60" s="19"/>
    </row>
    <row r="61" spans="2:12" s="1" customFormat="1" ht="13.2">
      <c r="B61" s="31"/>
      <c r="D61" s="42" t="s">
        <v>53</v>
      </c>
      <c r="E61" s="33"/>
      <c r="F61" s="102" t="s">
        <v>54</v>
      </c>
      <c r="G61" s="42" t="s">
        <v>53</v>
      </c>
      <c r="H61" s="33"/>
      <c r="I61" s="33"/>
      <c r="J61" s="103" t="s">
        <v>54</v>
      </c>
      <c r="K61" s="33"/>
      <c r="L61" s="31"/>
    </row>
    <row r="62" spans="2:12" ht="10.2">
      <c r="B62" s="19"/>
      <c r="L62" s="19"/>
    </row>
    <row r="63" spans="2:12" ht="10.2">
      <c r="B63" s="19"/>
      <c r="L63" s="19"/>
    </row>
    <row r="64" spans="2:12" ht="10.2">
      <c r="B64" s="19"/>
      <c r="L64" s="19"/>
    </row>
    <row r="65" spans="2:12" s="1" customFormat="1" ht="13.2">
      <c r="B65" s="31"/>
      <c r="D65" s="40" t="s">
        <v>55</v>
      </c>
      <c r="E65" s="41"/>
      <c r="F65" s="41"/>
      <c r="G65" s="40" t="s">
        <v>56</v>
      </c>
      <c r="H65" s="41"/>
      <c r="I65" s="41"/>
      <c r="J65" s="41"/>
      <c r="K65" s="41"/>
      <c r="L65" s="31"/>
    </row>
    <row r="66" spans="2:12" ht="10.2">
      <c r="B66" s="19"/>
      <c r="L66" s="19"/>
    </row>
    <row r="67" spans="2:12" ht="10.2">
      <c r="B67" s="19"/>
      <c r="L67" s="19"/>
    </row>
    <row r="68" spans="2:12" ht="10.2">
      <c r="B68" s="19"/>
      <c r="L68" s="19"/>
    </row>
    <row r="69" spans="2:12" ht="10.2">
      <c r="B69" s="19"/>
      <c r="L69" s="19"/>
    </row>
    <row r="70" spans="2:12" ht="10.2">
      <c r="B70" s="19"/>
      <c r="L70" s="19"/>
    </row>
    <row r="71" spans="2:12" ht="10.2">
      <c r="B71" s="19"/>
      <c r="L71" s="19"/>
    </row>
    <row r="72" spans="2:12" ht="10.2">
      <c r="B72" s="19"/>
      <c r="L72" s="19"/>
    </row>
    <row r="73" spans="2:12" ht="10.2">
      <c r="B73" s="19"/>
      <c r="L73" s="19"/>
    </row>
    <row r="74" spans="2:12" ht="10.2">
      <c r="B74" s="19"/>
      <c r="L74" s="19"/>
    </row>
    <row r="75" spans="2:12" ht="10.2">
      <c r="B75" s="19"/>
      <c r="L75" s="19"/>
    </row>
    <row r="76" spans="2:12" s="1" customFormat="1" ht="13.2">
      <c r="B76" s="31"/>
      <c r="D76" s="42" t="s">
        <v>53</v>
      </c>
      <c r="E76" s="33"/>
      <c r="F76" s="102" t="s">
        <v>54</v>
      </c>
      <c r="G76" s="42" t="s">
        <v>53</v>
      </c>
      <c r="H76" s="33"/>
      <c r="I76" s="33"/>
      <c r="J76" s="103" t="s">
        <v>54</v>
      </c>
      <c r="K76" s="33"/>
      <c r="L76" s="31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" customHeight="1">
      <c r="B82" s="31"/>
      <c r="C82" s="20" t="s">
        <v>124</v>
      </c>
      <c r="L82" s="31"/>
    </row>
    <row r="83" spans="2:12" s="1" customFormat="1" ht="6.9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4.4" customHeight="1">
      <c r="B85" s="31"/>
      <c r="E85" s="231" t="str">
        <f>E7</f>
        <v>Úprava heliportu HEMS Karlovarské krajské nemocnice</v>
      </c>
      <c r="F85" s="232"/>
      <c r="G85" s="232"/>
      <c r="H85" s="232"/>
      <c r="L85" s="31"/>
    </row>
    <row r="86" spans="2:12" ht="12" customHeight="1">
      <c r="B86" s="19"/>
      <c r="C86" s="26" t="s">
        <v>120</v>
      </c>
      <c r="L86" s="19"/>
    </row>
    <row r="87" spans="2:12" s="1" customFormat="1" ht="14.4" customHeight="1">
      <c r="B87" s="31"/>
      <c r="E87" s="231" t="s">
        <v>932</v>
      </c>
      <c r="F87" s="233"/>
      <c r="G87" s="233"/>
      <c r="H87" s="233"/>
      <c r="L87" s="31"/>
    </row>
    <row r="88" spans="2:12" s="1" customFormat="1" ht="12" customHeight="1">
      <c r="B88" s="31"/>
      <c r="C88" s="26" t="s">
        <v>122</v>
      </c>
      <c r="L88" s="31"/>
    </row>
    <row r="89" spans="2:12" s="1" customFormat="1" ht="15.6" customHeight="1">
      <c r="B89" s="31"/>
      <c r="E89" s="194" t="str">
        <f>E11</f>
        <v>D.1.02 - Stavebně-konstrukční část (SK)</v>
      </c>
      <c r="F89" s="233"/>
      <c r="G89" s="233"/>
      <c r="H89" s="233"/>
      <c r="L89" s="31"/>
    </row>
    <row r="90" spans="2:12" s="1" customFormat="1" ht="6.9" customHeight="1">
      <c r="B90" s="31"/>
      <c r="L90" s="31"/>
    </row>
    <row r="91" spans="2:12" s="1" customFormat="1" ht="12" customHeight="1">
      <c r="B91" s="31"/>
      <c r="C91" s="26" t="s">
        <v>20</v>
      </c>
      <c r="F91" s="24" t="str">
        <f>F14</f>
        <v>KKN a.s. Pavilon A, Bezručova 1190/19</v>
      </c>
      <c r="I91" s="26" t="s">
        <v>22</v>
      </c>
      <c r="J91" s="51" t="str">
        <f>IF(J14="","",J14)</f>
        <v>12. 1. 2024</v>
      </c>
      <c r="L91" s="31"/>
    </row>
    <row r="92" spans="2:12" s="1" customFormat="1" ht="6.9" customHeight="1">
      <c r="B92" s="31"/>
      <c r="L92" s="31"/>
    </row>
    <row r="93" spans="2:12" s="1" customFormat="1" ht="40.8" customHeight="1">
      <c r="B93" s="31"/>
      <c r="C93" s="26" t="s">
        <v>24</v>
      </c>
      <c r="F93" s="24" t="str">
        <f>E17</f>
        <v>KKN a.s. Pavilon A, Bezručova 1190/19 Karlovy Vary</v>
      </c>
      <c r="I93" s="26" t="s">
        <v>30</v>
      </c>
      <c r="J93" s="29" t="str">
        <f>E23</f>
        <v>SIEBERT+TALAŠ, spol. s r.o., Bucharova 1314/8</v>
      </c>
      <c r="L93" s="31"/>
    </row>
    <row r="94" spans="2:12" s="1" customFormat="1" ht="15.6" customHeight="1">
      <c r="B94" s="31"/>
      <c r="C94" s="26" t="s">
        <v>28</v>
      </c>
      <c r="F94" s="24" t="str">
        <f>IF(E20="","",E20)</f>
        <v>Vyplň údaj</v>
      </c>
      <c r="I94" s="26" t="s">
        <v>35</v>
      </c>
      <c r="J94" s="29" t="str">
        <f>E26</f>
        <v xml:space="preserve"> </v>
      </c>
      <c r="L94" s="31"/>
    </row>
    <row r="95" spans="2:12" s="1" customFormat="1" ht="10.35" customHeight="1">
      <c r="B95" s="31"/>
      <c r="L95" s="31"/>
    </row>
    <row r="96" spans="2:12" s="1" customFormat="1" ht="29.25" customHeight="1">
      <c r="B96" s="31"/>
      <c r="C96" s="104" t="s">
        <v>125</v>
      </c>
      <c r="D96" s="96"/>
      <c r="E96" s="96"/>
      <c r="F96" s="96"/>
      <c r="G96" s="96"/>
      <c r="H96" s="96"/>
      <c r="I96" s="96"/>
      <c r="J96" s="105" t="s">
        <v>126</v>
      </c>
      <c r="K96" s="96"/>
      <c r="L96" s="31"/>
    </row>
    <row r="97" spans="2:12" s="1" customFormat="1" ht="10.35" customHeight="1">
      <c r="B97" s="31"/>
      <c r="L97" s="31"/>
    </row>
    <row r="98" spans="2:47" s="1" customFormat="1" ht="22.8" customHeight="1">
      <c r="B98" s="31"/>
      <c r="C98" s="106" t="s">
        <v>127</v>
      </c>
      <c r="J98" s="65">
        <f>J126</f>
        <v>0</v>
      </c>
      <c r="L98" s="31"/>
      <c r="AU98" s="16" t="s">
        <v>128</v>
      </c>
    </row>
    <row r="99" spans="2:12" s="8" customFormat="1" ht="24.9" customHeight="1">
      <c r="B99" s="107"/>
      <c r="D99" s="108" t="s">
        <v>129</v>
      </c>
      <c r="E99" s="109"/>
      <c r="F99" s="109"/>
      <c r="G99" s="109"/>
      <c r="H99" s="109"/>
      <c r="I99" s="109"/>
      <c r="J99" s="110">
        <f>J127</f>
        <v>0</v>
      </c>
      <c r="L99" s="107"/>
    </row>
    <row r="100" spans="2:12" s="9" customFormat="1" ht="19.95" customHeight="1">
      <c r="B100" s="111"/>
      <c r="D100" s="112" t="s">
        <v>291</v>
      </c>
      <c r="E100" s="113"/>
      <c r="F100" s="113"/>
      <c r="G100" s="113"/>
      <c r="H100" s="113"/>
      <c r="I100" s="113"/>
      <c r="J100" s="114">
        <f>J128</f>
        <v>0</v>
      </c>
      <c r="L100" s="111"/>
    </row>
    <row r="101" spans="2:12" s="9" customFormat="1" ht="14.85" customHeight="1">
      <c r="B101" s="111"/>
      <c r="D101" s="112" t="s">
        <v>942</v>
      </c>
      <c r="E101" s="113"/>
      <c r="F101" s="113"/>
      <c r="G101" s="113"/>
      <c r="H101" s="113"/>
      <c r="I101" s="113"/>
      <c r="J101" s="114">
        <f>J129</f>
        <v>0</v>
      </c>
      <c r="L101" s="111"/>
    </row>
    <row r="102" spans="2:12" s="9" customFormat="1" ht="14.85" customHeight="1">
      <c r="B102" s="111"/>
      <c r="D102" s="112" t="s">
        <v>943</v>
      </c>
      <c r="E102" s="113"/>
      <c r="F102" s="113"/>
      <c r="G102" s="113"/>
      <c r="H102" s="113"/>
      <c r="I102" s="113"/>
      <c r="J102" s="114">
        <f>J165</f>
        <v>0</v>
      </c>
      <c r="L102" s="111"/>
    </row>
    <row r="103" spans="2:12" s="9" customFormat="1" ht="19.95" customHeight="1">
      <c r="B103" s="111"/>
      <c r="D103" s="112" t="s">
        <v>130</v>
      </c>
      <c r="E103" s="113"/>
      <c r="F103" s="113"/>
      <c r="G103" s="113"/>
      <c r="H103" s="113"/>
      <c r="I103" s="113"/>
      <c r="J103" s="114">
        <f>J199</f>
        <v>0</v>
      </c>
      <c r="L103" s="111"/>
    </row>
    <row r="104" spans="2:12" s="9" customFormat="1" ht="19.95" customHeight="1">
      <c r="B104" s="111"/>
      <c r="D104" s="112" t="s">
        <v>131</v>
      </c>
      <c r="E104" s="113"/>
      <c r="F104" s="113"/>
      <c r="G104" s="113"/>
      <c r="H104" s="113"/>
      <c r="I104" s="113"/>
      <c r="J104" s="114">
        <f>J205</f>
        <v>0</v>
      </c>
      <c r="L104" s="111"/>
    </row>
    <row r="105" spans="2:12" s="1" customFormat="1" ht="21.75" customHeight="1">
      <c r="B105" s="31"/>
      <c r="L105" s="31"/>
    </row>
    <row r="106" spans="2:12" s="1" customFormat="1" ht="6.9" customHeight="1"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31"/>
    </row>
    <row r="110" spans="2:12" s="1" customFormat="1" ht="6.9" customHeight="1">
      <c r="B110" s="45"/>
      <c r="C110" s="46"/>
      <c r="D110" s="46"/>
      <c r="E110" s="46"/>
      <c r="F110" s="46"/>
      <c r="G110" s="46"/>
      <c r="H110" s="46"/>
      <c r="I110" s="46"/>
      <c r="J110" s="46"/>
      <c r="K110" s="46"/>
      <c r="L110" s="31"/>
    </row>
    <row r="111" spans="2:12" s="1" customFormat="1" ht="24.9" customHeight="1">
      <c r="B111" s="31"/>
      <c r="C111" s="20" t="s">
        <v>136</v>
      </c>
      <c r="L111" s="31"/>
    </row>
    <row r="112" spans="2:12" s="1" customFormat="1" ht="6.9" customHeight="1">
      <c r="B112" s="31"/>
      <c r="L112" s="31"/>
    </row>
    <row r="113" spans="2:12" s="1" customFormat="1" ht="12" customHeight="1">
      <c r="B113" s="31"/>
      <c r="C113" s="26" t="s">
        <v>16</v>
      </c>
      <c r="L113" s="31"/>
    </row>
    <row r="114" spans="2:12" s="1" customFormat="1" ht="14.4" customHeight="1">
      <c r="B114" s="31"/>
      <c r="E114" s="231" t="str">
        <f>E7</f>
        <v>Úprava heliportu HEMS Karlovarské krajské nemocnice</v>
      </c>
      <c r="F114" s="232"/>
      <c r="G114" s="232"/>
      <c r="H114" s="232"/>
      <c r="L114" s="31"/>
    </row>
    <row r="115" spans="2:12" ht="12" customHeight="1">
      <c r="B115" s="19"/>
      <c r="C115" s="26" t="s">
        <v>120</v>
      </c>
      <c r="L115" s="19"/>
    </row>
    <row r="116" spans="2:12" s="1" customFormat="1" ht="14.4" customHeight="1">
      <c r="B116" s="31"/>
      <c r="E116" s="231" t="s">
        <v>932</v>
      </c>
      <c r="F116" s="233"/>
      <c r="G116" s="233"/>
      <c r="H116" s="233"/>
      <c r="L116" s="31"/>
    </row>
    <row r="117" spans="2:12" s="1" customFormat="1" ht="12" customHeight="1">
      <c r="B117" s="31"/>
      <c r="C117" s="26" t="s">
        <v>122</v>
      </c>
      <c r="L117" s="31"/>
    </row>
    <row r="118" spans="2:12" s="1" customFormat="1" ht="15.6" customHeight="1">
      <c r="B118" s="31"/>
      <c r="E118" s="194" t="str">
        <f>E11</f>
        <v>D.1.02 - Stavebně-konstrukční část (SK)</v>
      </c>
      <c r="F118" s="233"/>
      <c r="G118" s="233"/>
      <c r="H118" s="233"/>
      <c r="L118" s="31"/>
    </row>
    <row r="119" spans="2:12" s="1" customFormat="1" ht="6.9" customHeight="1">
      <c r="B119" s="31"/>
      <c r="L119" s="31"/>
    </row>
    <row r="120" spans="2:12" s="1" customFormat="1" ht="12" customHeight="1">
      <c r="B120" s="31"/>
      <c r="C120" s="26" t="s">
        <v>20</v>
      </c>
      <c r="F120" s="24" t="str">
        <f>F14</f>
        <v>KKN a.s. Pavilon A, Bezručova 1190/19</v>
      </c>
      <c r="I120" s="26" t="s">
        <v>22</v>
      </c>
      <c r="J120" s="51" t="str">
        <f>IF(J14="","",J14)</f>
        <v>12. 1. 2024</v>
      </c>
      <c r="L120" s="31"/>
    </row>
    <row r="121" spans="2:12" s="1" customFormat="1" ht="6.9" customHeight="1">
      <c r="B121" s="31"/>
      <c r="L121" s="31"/>
    </row>
    <row r="122" spans="2:12" s="1" customFormat="1" ht="40.8" customHeight="1">
      <c r="B122" s="31"/>
      <c r="C122" s="26" t="s">
        <v>24</v>
      </c>
      <c r="F122" s="24" t="str">
        <f>E17</f>
        <v>KKN a.s. Pavilon A, Bezručova 1190/19 Karlovy Vary</v>
      </c>
      <c r="I122" s="26" t="s">
        <v>30</v>
      </c>
      <c r="J122" s="29" t="str">
        <f>E23</f>
        <v>SIEBERT+TALAŠ, spol. s r.o., Bucharova 1314/8</v>
      </c>
      <c r="L122" s="31"/>
    </row>
    <row r="123" spans="2:12" s="1" customFormat="1" ht="15.6" customHeight="1">
      <c r="B123" s="31"/>
      <c r="C123" s="26" t="s">
        <v>28</v>
      </c>
      <c r="F123" s="24" t="str">
        <f>IF(E20="","",E20)</f>
        <v>Vyplň údaj</v>
      </c>
      <c r="I123" s="26" t="s">
        <v>35</v>
      </c>
      <c r="J123" s="29" t="str">
        <f>E26</f>
        <v xml:space="preserve"> </v>
      </c>
      <c r="L123" s="31"/>
    </row>
    <row r="124" spans="2:12" s="1" customFormat="1" ht="10.35" customHeight="1">
      <c r="B124" s="31"/>
      <c r="L124" s="31"/>
    </row>
    <row r="125" spans="2:20" s="10" customFormat="1" ht="29.25" customHeight="1">
      <c r="B125" s="115"/>
      <c r="C125" s="116" t="s">
        <v>137</v>
      </c>
      <c r="D125" s="117" t="s">
        <v>63</v>
      </c>
      <c r="E125" s="117" t="s">
        <v>59</v>
      </c>
      <c r="F125" s="117" t="s">
        <v>60</v>
      </c>
      <c r="G125" s="117" t="s">
        <v>138</v>
      </c>
      <c r="H125" s="117" t="s">
        <v>139</v>
      </c>
      <c r="I125" s="117" t="s">
        <v>140</v>
      </c>
      <c r="J125" s="117" t="s">
        <v>126</v>
      </c>
      <c r="K125" s="118" t="s">
        <v>141</v>
      </c>
      <c r="L125" s="115"/>
      <c r="M125" s="58" t="s">
        <v>1</v>
      </c>
      <c r="N125" s="59" t="s">
        <v>42</v>
      </c>
      <c r="O125" s="59" t="s">
        <v>142</v>
      </c>
      <c r="P125" s="59" t="s">
        <v>143</v>
      </c>
      <c r="Q125" s="59" t="s">
        <v>144</v>
      </c>
      <c r="R125" s="59" t="s">
        <v>145</v>
      </c>
      <c r="S125" s="59" t="s">
        <v>146</v>
      </c>
      <c r="T125" s="60" t="s">
        <v>147</v>
      </c>
    </row>
    <row r="126" spans="2:63" s="1" customFormat="1" ht="22.8" customHeight="1">
      <c r="B126" s="31"/>
      <c r="C126" s="63" t="s">
        <v>148</v>
      </c>
      <c r="J126" s="119">
        <f>BK126</f>
        <v>0</v>
      </c>
      <c r="L126" s="31"/>
      <c r="M126" s="61"/>
      <c r="N126" s="52"/>
      <c r="O126" s="52"/>
      <c r="P126" s="120">
        <f>P127</f>
        <v>0</v>
      </c>
      <c r="Q126" s="52"/>
      <c r="R126" s="120">
        <f>R127</f>
        <v>17.405872423199998</v>
      </c>
      <c r="S126" s="52"/>
      <c r="T126" s="121">
        <f>T127</f>
        <v>6.574484999999999</v>
      </c>
      <c r="AT126" s="16" t="s">
        <v>77</v>
      </c>
      <c r="AU126" s="16" t="s">
        <v>128</v>
      </c>
      <c r="BK126" s="122">
        <f>BK127</f>
        <v>0</v>
      </c>
    </row>
    <row r="127" spans="2:63" s="11" customFormat="1" ht="25.95" customHeight="1">
      <c r="B127" s="123"/>
      <c r="D127" s="124" t="s">
        <v>77</v>
      </c>
      <c r="E127" s="125" t="s">
        <v>149</v>
      </c>
      <c r="F127" s="125" t="s">
        <v>150</v>
      </c>
      <c r="I127" s="126"/>
      <c r="J127" s="127">
        <f>BK127</f>
        <v>0</v>
      </c>
      <c r="L127" s="123"/>
      <c r="M127" s="128"/>
      <c r="P127" s="129">
        <f>P128+P199+P205</f>
        <v>0</v>
      </c>
      <c r="R127" s="129">
        <f>R128+R199+R205</f>
        <v>17.405872423199998</v>
      </c>
      <c r="T127" s="130">
        <f>T128+T199+T205</f>
        <v>6.574484999999999</v>
      </c>
      <c r="AR127" s="124" t="s">
        <v>85</v>
      </c>
      <c r="AT127" s="131" t="s">
        <v>77</v>
      </c>
      <c r="AU127" s="131" t="s">
        <v>78</v>
      </c>
      <c r="AY127" s="124" t="s">
        <v>151</v>
      </c>
      <c r="BK127" s="132">
        <f>BK128+BK199+BK205</f>
        <v>0</v>
      </c>
    </row>
    <row r="128" spans="2:63" s="11" customFormat="1" ht="22.8" customHeight="1">
      <c r="B128" s="123"/>
      <c r="D128" s="124" t="s">
        <v>77</v>
      </c>
      <c r="E128" s="133" t="s">
        <v>159</v>
      </c>
      <c r="F128" s="133" t="s">
        <v>298</v>
      </c>
      <c r="I128" s="126"/>
      <c r="J128" s="134">
        <f>BK128</f>
        <v>0</v>
      </c>
      <c r="L128" s="123"/>
      <c r="M128" s="128"/>
      <c r="P128" s="129">
        <f>P129+P165</f>
        <v>0</v>
      </c>
      <c r="R128" s="129">
        <f>R129+R165</f>
        <v>17.405872423199998</v>
      </c>
      <c r="T128" s="130">
        <f>T129+T165</f>
        <v>6.574484999999999</v>
      </c>
      <c r="AR128" s="124" t="s">
        <v>85</v>
      </c>
      <c r="AT128" s="131" t="s">
        <v>77</v>
      </c>
      <c r="AU128" s="131" t="s">
        <v>85</v>
      </c>
      <c r="AY128" s="124" t="s">
        <v>151</v>
      </c>
      <c r="BK128" s="132">
        <f>BK129+BK165</f>
        <v>0</v>
      </c>
    </row>
    <row r="129" spans="2:63" s="11" customFormat="1" ht="20.85" customHeight="1">
      <c r="B129" s="123"/>
      <c r="D129" s="124" t="s">
        <v>77</v>
      </c>
      <c r="E129" s="133" t="s">
        <v>944</v>
      </c>
      <c r="F129" s="133" t="s">
        <v>945</v>
      </c>
      <c r="I129" s="126"/>
      <c r="J129" s="134">
        <f>BK129</f>
        <v>0</v>
      </c>
      <c r="L129" s="123"/>
      <c r="M129" s="128"/>
      <c r="P129" s="129">
        <f>SUM(P130:P164)</f>
        <v>0</v>
      </c>
      <c r="R129" s="129">
        <f>SUM(R130:R164)</f>
        <v>10.02923323368</v>
      </c>
      <c r="T129" s="130">
        <f>SUM(T130:T164)</f>
        <v>3.7882139999999995</v>
      </c>
      <c r="AR129" s="124" t="s">
        <v>85</v>
      </c>
      <c r="AT129" s="131" t="s">
        <v>77</v>
      </c>
      <c r="AU129" s="131" t="s">
        <v>87</v>
      </c>
      <c r="AY129" s="124" t="s">
        <v>151</v>
      </c>
      <c r="BK129" s="132">
        <f>SUM(BK130:BK164)</f>
        <v>0</v>
      </c>
    </row>
    <row r="130" spans="2:65" s="1" customFormat="1" ht="30" customHeight="1">
      <c r="B130" s="31"/>
      <c r="C130" s="135" t="s">
        <v>85</v>
      </c>
      <c r="D130" s="135" t="s">
        <v>154</v>
      </c>
      <c r="E130" s="136" t="s">
        <v>946</v>
      </c>
      <c r="F130" s="137" t="s">
        <v>947</v>
      </c>
      <c r="G130" s="138" t="s">
        <v>303</v>
      </c>
      <c r="H130" s="139">
        <v>4894.332</v>
      </c>
      <c r="I130" s="140"/>
      <c r="J130" s="141">
        <f>ROUND(I130*H130,2)</f>
        <v>0</v>
      </c>
      <c r="K130" s="137" t="s">
        <v>1</v>
      </c>
      <c r="L130" s="31"/>
      <c r="M130" s="142" t="s">
        <v>1</v>
      </c>
      <c r="N130" s="143" t="s">
        <v>43</v>
      </c>
      <c r="P130" s="144">
        <f>O130*H130</f>
        <v>0</v>
      </c>
      <c r="Q130" s="144">
        <v>0.00012</v>
      </c>
      <c r="R130" s="144">
        <f>Q130*H130</f>
        <v>0.58731984</v>
      </c>
      <c r="S130" s="144">
        <v>0</v>
      </c>
      <c r="T130" s="145">
        <f>S130*H130</f>
        <v>0</v>
      </c>
      <c r="AR130" s="146" t="s">
        <v>159</v>
      </c>
      <c r="AT130" s="146" t="s">
        <v>154</v>
      </c>
      <c r="AU130" s="146" t="s">
        <v>167</v>
      </c>
      <c r="AY130" s="16" t="s">
        <v>151</v>
      </c>
      <c r="BE130" s="147">
        <f>IF(N130="základní",J130,0)</f>
        <v>0</v>
      </c>
      <c r="BF130" s="147">
        <f>IF(N130="snížená",J130,0)</f>
        <v>0</v>
      </c>
      <c r="BG130" s="147">
        <f>IF(N130="zákl. přenesená",J130,0)</f>
        <v>0</v>
      </c>
      <c r="BH130" s="147">
        <f>IF(N130="sníž. přenesená",J130,0)</f>
        <v>0</v>
      </c>
      <c r="BI130" s="147">
        <f>IF(N130="nulová",J130,0)</f>
        <v>0</v>
      </c>
      <c r="BJ130" s="16" t="s">
        <v>85</v>
      </c>
      <c r="BK130" s="147">
        <f>ROUND(I130*H130,2)</f>
        <v>0</v>
      </c>
      <c r="BL130" s="16" t="s">
        <v>159</v>
      </c>
      <c r="BM130" s="146" t="s">
        <v>948</v>
      </c>
    </row>
    <row r="131" spans="2:51" s="12" customFormat="1" ht="10.2">
      <c r="B131" s="148"/>
      <c r="D131" s="149" t="s">
        <v>161</v>
      </c>
      <c r="E131" s="150" t="s">
        <v>1</v>
      </c>
      <c r="F131" s="151" t="s">
        <v>949</v>
      </c>
      <c r="H131" s="152">
        <v>1755.6</v>
      </c>
      <c r="I131" s="153"/>
      <c r="L131" s="148"/>
      <c r="M131" s="154"/>
      <c r="T131" s="155"/>
      <c r="AT131" s="150" t="s">
        <v>161</v>
      </c>
      <c r="AU131" s="150" t="s">
        <v>167</v>
      </c>
      <c r="AV131" s="12" t="s">
        <v>87</v>
      </c>
      <c r="AW131" s="12" t="s">
        <v>34</v>
      </c>
      <c r="AX131" s="12" t="s">
        <v>78</v>
      </c>
      <c r="AY131" s="150" t="s">
        <v>151</v>
      </c>
    </row>
    <row r="132" spans="2:51" s="12" customFormat="1" ht="10.2">
      <c r="B132" s="148"/>
      <c r="D132" s="149" t="s">
        <v>161</v>
      </c>
      <c r="E132" s="150" t="s">
        <v>1</v>
      </c>
      <c r="F132" s="151" t="s">
        <v>950</v>
      </c>
      <c r="H132" s="152">
        <v>1942.6</v>
      </c>
      <c r="I132" s="153"/>
      <c r="L132" s="148"/>
      <c r="M132" s="154"/>
      <c r="T132" s="155"/>
      <c r="AT132" s="150" t="s">
        <v>161</v>
      </c>
      <c r="AU132" s="150" t="s">
        <v>167</v>
      </c>
      <c r="AV132" s="12" t="s">
        <v>87</v>
      </c>
      <c r="AW132" s="12" t="s">
        <v>34</v>
      </c>
      <c r="AX132" s="12" t="s">
        <v>78</v>
      </c>
      <c r="AY132" s="150" t="s">
        <v>151</v>
      </c>
    </row>
    <row r="133" spans="2:51" s="12" customFormat="1" ht="10.2">
      <c r="B133" s="148"/>
      <c r="D133" s="149" t="s">
        <v>161</v>
      </c>
      <c r="E133" s="150" t="s">
        <v>1</v>
      </c>
      <c r="F133" s="151" t="s">
        <v>951</v>
      </c>
      <c r="H133" s="152">
        <v>305.184</v>
      </c>
      <c r="I133" s="153"/>
      <c r="L133" s="148"/>
      <c r="M133" s="154"/>
      <c r="T133" s="155"/>
      <c r="AT133" s="150" t="s">
        <v>161</v>
      </c>
      <c r="AU133" s="150" t="s">
        <v>167</v>
      </c>
      <c r="AV133" s="12" t="s">
        <v>87</v>
      </c>
      <c r="AW133" s="12" t="s">
        <v>34</v>
      </c>
      <c r="AX133" s="12" t="s">
        <v>78</v>
      </c>
      <c r="AY133" s="150" t="s">
        <v>151</v>
      </c>
    </row>
    <row r="134" spans="2:51" s="12" customFormat="1" ht="10.2">
      <c r="B134" s="148"/>
      <c r="D134" s="149" t="s">
        <v>161</v>
      </c>
      <c r="E134" s="150" t="s">
        <v>1</v>
      </c>
      <c r="F134" s="151" t="s">
        <v>952</v>
      </c>
      <c r="H134" s="152">
        <v>252.557</v>
      </c>
      <c r="I134" s="153"/>
      <c r="L134" s="148"/>
      <c r="M134" s="154"/>
      <c r="T134" s="155"/>
      <c r="AT134" s="150" t="s">
        <v>161</v>
      </c>
      <c r="AU134" s="150" t="s">
        <v>167</v>
      </c>
      <c r="AV134" s="12" t="s">
        <v>87</v>
      </c>
      <c r="AW134" s="12" t="s">
        <v>34</v>
      </c>
      <c r="AX134" s="12" t="s">
        <v>78</v>
      </c>
      <c r="AY134" s="150" t="s">
        <v>151</v>
      </c>
    </row>
    <row r="135" spans="2:51" s="12" customFormat="1" ht="10.2">
      <c r="B135" s="148"/>
      <c r="D135" s="149" t="s">
        <v>161</v>
      </c>
      <c r="E135" s="150" t="s">
        <v>1</v>
      </c>
      <c r="F135" s="151" t="s">
        <v>953</v>
      </c>
      <c r="H135" s="152">
        <v>638.391</v>
      </c>
      <c r="I135" s="153"/>
      <c r="L135" s="148"/>
      <c r="M135" s="154"/>
      <c r="T135" s="155"/>
      <c r="AT135" s="150" t="s">
        <v>161</v>
      </c>
      <c r="AU135" s="150" t="s">
        <v>167</v>
      </c>
      <c r="AV135" s="12" t="s">
        <v>87</v>
      </c>
      <c r="AW135" s="12" t="s">
        <v>34</v>
      </c>
      <c r="AX135" s="12" t="s">
        <v>78</v>
      </c>
      <c r="AY135" s="150" t="s">
        <v>151</v>
      </c>
    </row>
    <row r="136" spans="2:51" s="13" customFormat="1" ht="10.2">
      <c r="B136" s="164"/>
      <c r="D136" s="149" t="s">
        <v>161</v>
      </c>
      <c r="E136" s="165" t="s">
        <v>1</v>
      </c>
      <c r="F136" s="166" t="s">
        <v>316</v>
      </c>
      <c r="H136" s="167">
        <v>4894.332</v>
      </c>
      <c r="I136" s="168"/>
      <c r="L136" s="164"/>
      <c r="M136" s="169"/>
      <c r="T136" s="170"/>
      <c r="AT136" s="165" t="s">
        <v>161</v>
      </c>
      <c r="AU136" s="165" t="s">
        <v>167</v>
      </c>
      <c r="AV136" s="13" t="s">
        <v>159</v>
      </c>
      <c r="AW136" s="13" t="s">
        <v>34</v>
      </c>
      <c r="AX136" s="13" t="s">
        <v>85</v>
      </c>
      <c r="AY136" s="165" t="s">
        <v>151</v>
      </c>
    </row>
    <row r="137" spans="2:65" s="1" customFormat="1" ht="19.8" customHeight="1">
      <c r="B137" s="31"/>
      <c r="C137" s="171" t="s">
        <v>87</v>
      </c>
      <c r="D137" s="171" t="s">
        <v>317</v>
      </c>
      <c r="E137" s="172" t="s">
        <v>954</v>
      </c>
      <c r="F137" s="173" t="s">
        <v>955</v>
      </c>
      <c r="G137" s="174" t="s">
        <v>204</v>
      </c>
      <c r="H137" s="175">
        <v>1.931</v>
      </c>
      <c r="I137" s="176"/>
      <c r="J137" s="177">
        <f>ROUND(I137*H137,2)</f>
        <v>0</v>
      </c>
      <c r="K137" s="173" t="s">
        <v>158</v>
      </c>
      <c r="L137" s="178"/>
      <c r="M137" s="179" t="s">
        <v>1</v>
      </c>
      <c r="N137" s="180" t="s">
        <v>43</v>
      </c>
      <c r="P137" s="144">
        <f>O137*H137</f>
        <v>0</v>
      </c>
      <c r="Q137" s="144">
        <v>1</v>
      </c>
      <c r="R137" s="144">
        <f>Q137*H137</f>
        <v>1.931</v>
      </c>
      <c r="S137" s="144">
        <v>0</v>
      </c>
      <c r="T137" s="145">
        <f>S137*H137</f>
        <v>0</v>
      </c>
      <c r="AR137" s="146" t="s">
        <v>186</v>
      </c>
      <c r="AT137" s="146" t="s">
        <v>317</v>
      </c>
      <c r="AU137" s="146" t="s">
        <v>167</v>
      </c>
      <c r="AY137" s="16" t="s">
        <v>151</v>
      </c>
      <c r="BE137" s="147">
        <f>IF(N137="základní",J137,0)</f>
        <v>0</v>
      </c>
      <c r="BF137" s="147">
        <f>IF(N137="snížená",J137,0)</f>
        <v>0</v>
      </c>
      <c r="BG137" s="147">
        <f>IF(N137="zákl. přenesená",J137,0)</f>
        <v>0</v>
      </c>
      <c r="BH137" s="147">
        <f>IF(N137="sníž. přenesená",J137,0)</f>
        <v>0</v>
      </c>
      <c r="BI137" s="147">
        <f>IF(N137="nulová",J137,0)</f>
        <v>0</v>
      </c>
      <c r="BJ137" s="16" t="s">
        <v>85</v>
      </c>
      <c r="BK137" s="147">
        <f>ROUND(I137*H137,2)</f>
        <v>0</v>
      </c>
      <c r="BL137" s="16" t="s">
        <v>159</v>
      </c>
      <c r="BM137" s="146" t="s">
        <v>956</v>
      </c>
    </row>
    <row r="138" spans="2:47" s="1" customFormat="1" ht="19.2">
      <c r="B138" s="31"/>
      <c r="D138" s="149" t="s">
        <v>225</v>
      </c>
      <c r="F138" s="156" t="s">
        <v>957</v>
      </c>
      <c r="I138" s="157"/>
      <c r="L138" s="31"/>
      <c r="M138" s="158"/>
      <c r="T138" s="55"/>
      <c r="AT138" s="16" t="s">
        <v>225</v>
      </c>
      <c r="AU138" s="16" t="s">
        <v>167</v>
      </c>
    </row>
    <row r="139" spans="2:51" s="12" customFormat="1" ht="10.2">
      <c r="B139" s="148"/>
      <c r="D139" s="149" t="s">
        <v>161</v>
      </c>
      <c r="E139" s="150" t="s">
        <v>1</v>
      </c>
      <c r="F139" s="151" t="s">
        <v>958</v>
      </c>
      <c r="H139" s="152">
        <v>1.931</v>
      </c>
      <c r="I139" s="153"/>
      <c r="L139" s="148"/>
      <c r="M139" s="154"/>
      <c r="T139" s="155"/>
      <c r="AT139" s="150" t="s">
        <v>161</v>
      </c>
      <c r="AU139" s="150" t="s">
        <v>167</v>
      </c>
      <c r="AV139" s="12" t="s">
        <v>87</v>
      </c>
      <c r="AW139" s="12" t="s">
        <v>34</v>
      </c>
      <c r="AX139" s="12" t="s">
        <v>85</v>
      </c>
      <c r="AY139" s="150" t="s">
        <v>151</v>
      </c>
    </row>
    <row r="140" spans="2:65" s="1" customFormat="1" ht="19.8" customHeight="1">
      <c r="B140" s="31"/>
      <c r="C140" s="171" t="s">
        <v>167</v>
      </c>
      <c r="D140" s="171" t="s">
        <v>317</v>
      </c>
      <c r="E140" s="172" t="s">
        <v>959</v>
      </c>
      <c r="F140" s="173" t="s">
        <v>960</v>
      </c>
      <c r="G140" s="174" t="s">
        <v>204</v>
      </c>
      <c r="H140" s="175">
        <v>2.137</v>
      </c>
      <c r="I140" s="176"/>
      <c r="J140" s="177">
        <f>ROUND(I140*H140,2)</f>
        <v>0</v>
      </c>
      <c r="K140" s="173" t="s">
        <v>158</v>
      </c>
      <c r="L140" s="178"/>
      <c r="M140" s="179" t="s">
        <v>1</v>
      </c>
      <c r="N140" s="180" t="s">
        <v>43</v>
      </c>
      <c r="P140" s="144">
        <f>O140*H140</f>
        <v>0</v>
      </c>
      <c r="Q140" s="144">
        <v>1</v>
      </c>
      <c r="R140" s="144">
        <f>Q140*H140</f>
        <v>2.137</v>
      </c>
      <c r="S140" s="144">
        <v>0</v>
      </c>
      <c r="T140" s="145">
        <f>S140*H140</f>
        <v>0</v>
      </c>
      <c r="AR140" s="146" t="s">
        <v>186</v>
      </c>
      <c r="AT140" s="146" t="s">
        <v>317</v>
      </c>
      <c r="AU140" s="146" t="s">
        <v>167</v>
      </c>
      <c r="AY140" s="16" t="s">
        <v>151</v>
      </c>
      <c r="BE140" s="147">
        <f>IF(N140="základní",J140,0)</f>
        <v>0</v>
      </c>
      <c r="BF140" s="147">
        <f>IF(N140="snížená",J140,0)</f>
        <v>0</v>
      </c>
      <c r="BG140" s="147">
        <f>IF(N140="zákl. přenesená",J140,0)</f>
        <v>0</v>
      </c>
      <c r="BH140" s="147">
        <f>IF(N140="sníž. přenesená",J140,0)</f>
        <v>0</v>
      </c>
      <c r="BI140" s="147">
        <f>IF(N140="nulová",J140,0)</f>
        <v>0</v>
      </c>
      <c r="BJ140" s="16" t="s">
        <v>85</v>
      </c>
      <c r="BK140" s="147">
        <f>ROUND(I140*H140,2)</f>
        <v>0</v>
      </c>
      <c r="BL140" s="16" t="s">
        <v>159</v>
      </c>
      <c r="BM140" s="146" t="s">
        <v>961</v>
      </c>
    </row>
    <row r="141" spans="2:47" s="1" customFormat="1" ht="19.2">
      <c r="B141" s="31"/>
      <c r="D141" s="149" t="s">
        <v>225</v>
      </c>
      <c r="F141" s="156" t="s">
        <v>962</v>
      </c>
      <c r="I141" s="157"/>
      <c r="L141" s="31"/>
      <c r="M141" s="158"/>
      <c r="T141" s="55"/>
      <c r="AT141" s="16" t="s">
        <v>225</v>
      </c>
      <c r="AU141" s="16" t="s">
        <v>167</v>
      </c>
    </row>
    <row r="142" spans="2:51" s="12" customFormat="1" ht="10.2">
      <c r="B142" s="148"/>
      <c r="D142" s="149" t="s">
        <v>161</v>
      </c>
      <c r="E142" s="150" t="s">
        <v>1</v>
      </c>
      <c r="F142" s="151" t="s">
        <v>963</v>
      </c>
      <c r="H142" s="152">
        <v>2.137</v>
      </c>
      <c r="I142" s="153"/>
      <c r="L142" s="148"/>
      <c r="M142" s="154"/>
      <c r="T142" s="155"/>
      <c r="AT142" s="150" t="s">
        <v>161</v>
      </c>
      <c r="AU142" s="150" t="s">
        <v>167</v>
      </c>
      <c r="AV142" s="12" t="s">
        <v>87</v>
      </c>
      <c r="AW142" s="12" t="s">
        <v>34</v>
      </c>
      <c r="AX142" s="12" t="s">
        <v>85</v>
      </c>
      <c r="AY142" s="150" t="s">
        <v>151</v>
      </c>
    </row>
    <row r="143" spans="2:65" s="1" customFormat="1" ht="19.8" customHeight="1">
      <c r="B143" s="31"/>
      <c r="C143" s="171" t="s">
        <v>159</v>
      </c>
      <c r="D143" s="171" t="s">
        <v>317</v>
      </c>
      <c r="E143" s="172" t="s">
        <v>964</v>
      </c>
      <c r="F143" s="173" t="s">
        <v>965</v>
      </c>
      <c r="G143" s="174" t="s">
        <v>204</v>
      </c>
      <c r="H143" s="175">
        <v>0.336</v>
      </c>
      <c r="I143" s="176"/>
      <c r="J143" s="177">
        <f>ROUND(I143*H143,2)</f>
        <v>0</v>
      </c>
      <c r="K143" s="173" t="s">
        <v>158</v>
      </c>
      <c r="L143" s="178"/>
      <c r="M143" s="179" t="s">
        <v>1</v>
      </c>
      <c r="N143" s="180" t="s">
        <v>43</v>
      </c>
      <c r="P143" s="144">
        <f>O143*H143</f>
        <v>0</v>
      </c>
      <c r="Q143" s="144">
        <v>1</v>
      </c>
      <c r="R143" s="144">
        <f>Q143*H143</f>
        <v>0.336</v>
      </c>
      <c r="S143" s="144">
        <v>0</v>
      </c>
      <c r="T143" s="145">
        <f>S143*H143</f>
        <v>0</v>
      </c>
      <c r="AR143" s="146" t="s">
        <v>186</v>
      </c>
      <c r="AT143" s="146" t="s">
        <v>317</v>
      </c>
      <c r="AU143" s="146" t="s">
        <v>167</v>
      </c>
      <c r="AY143" s="16" t="s">
        <v>151</v>
      </c>
      <c r="BE143" s="147">
        <f>IF(N143="základní",J143,0)</f>
        <v>0</v>
      </c>
      <c r="BF143" s="147">
        <f>IF(N143="snížená",J143,0)</f>
        <v>0</v>
      </c>
      <c r="BG143" s="147">
        <f>IF(N143="zákl. přenesená",J143,0)</f>
        <v>0</v>
      </c>
      <c r="BH143" s="147">
        <f>IF(N143="sníž. přenesená",J143,0)</f>
        <v>0</v>
      </c>
      <c r="BI143" s="147">
        <f>IF(N143="nulová",J143,0)</f>
        <v>0</v>
      </c>
      <c r="BJ143" s="16" t="s">
        <v>85</v>
      </c>
      <c r="BK143" s="147">
        <f>ROUND(I143*H143,2)</f>
        <v>0</v>
      </c>
      <c r="BL143" s="16" t="s">
        <v>159</v>
      </c>
      <c r="BM143" s="146" t="s">
        <v>966</v>
      </c>
    </row>
    <row r="144" spans="2:47" s="1" customFormat="1" ht="19.2">
      <c r="B144" s="31"/>
      <c r="D144" s="149" t="s">
        <v>225</v>
      </c>
      <c r="F144" s="156" t="s">
        <v>967</v>
      </c>
      <c r="I144" s="157"/>
      <c r="L144" s="31"/>
      <c r="M144" s="158"/>
      <c r="T144" s="55"/>
      <c r="AT144" s="16" t="s">
        <v>225</v>
      </c>
      <c r="AU144" s="16" t="s">
        <v>167</v>
      </c>
    </row>
    <row r="145" spans="2:51" s="12" customFormat="1" ht="10.2">
      <c r="B145" s="148"/>
      <c r="D145" s="149" t="s">
        <v>161</v>
      </c>
      <c r="E145" s="150" t="s">
        <v>1</v>
      </c>
      <c r="F145" s="151" t="s">
        <v>968</v>
      </c>
      <c r="H145" s="152">
        <v>0.336</v>
      </c>
      <c r="I145" s="153"/>
      <c r="L145" s="148"/>
      <c r="M145" s="154"/>
      <c r="T145" s="155"/>
      <c r="AT145" s="150" t="s">
        <v>161</v>
      </c>
      <c r="AU145" s="150" t="s">
        <v>167</v>
      </c>
      <c r="AV145" s="12" t="s">
        <v>87</v>
      </c>
      <c r="AW145" s="12" t="s">
        <v>34</v>
      </c>
      <c r="AX145" s="12" t="s">
        <v>85</v>
      </c>
      <c r="AY145" s="150" t="s">
        <v>151</v>
      </c>
    </row>
    <row r="146" spans="2:65" s="1" customFormat="1" ht="19.8" customHeight="1">
      <c r="B146" s="31"/>
      <c r="C146" s="171" t="s">
        <v>174</v>
      </c>
      <c r="D146" s="171" t="s">
        <v>317</v>
      </c>
      <c r="E146" s="172" t="s">
        <v>969</v>
      </c>
      <c r="F146" s="173" t="s">
        <v>970</v>
      </c>
      <c r="G146" s="174" t="s">
        <v>196</v>
      </c>
      <c r="H146" s="175">
        <v>48.315</v>
      </c>
      <c r="I146" s="176"/>
      <c r="J146" s="177">
        <f>ROUND(I146*H146,2)</f>
        <v>0</v>
      </c>
      <c r="K146" s="173" t="s">
        <v>158</v>
      </c>
      <c r="L146" s="178"/>
      <c r="M146" s="179" t="s">
        <v>1</v>
      </c>
      <c r="N146" s="180" t="s">
        <v>43</v>
      </c>
      <c r="P146" s="144">
        <f>O146*H146</f>
        <v>0</v>
      </c>
      <c r="Q146" s="144">
        <v>0.00555</v>
      </c>
      <c r="R146" s="144">
        <f>Q146*H146</f>
        <v>0.26814825</v>
      </c>
      <c r="S146" s="144">
        <v>0</v>
      </c>
      <c r="T146" s="145">
        <f>S146*H146</f>
        <v>0</v>
      </c>
      <c r="AR146" s="146" t="s">
        <v>186</v>
      </c>
      <c r="AT146" s="146" t="s">
        <v>317</v>
      </c>
      <c r="AU146" s="146" t="s">
        <v>167</v>
      </c>
      <c r="AY146" s="16" t="s">
        <v>151</v>
      </c>
      <c r="BE146" s="147">
        <f>IF(N146="základní",J146,0)</f>
        <v>0</v>
      </c>
      <c r="BF146" s="147">
        <f>IF(N146="snížená",J146,0)</f>
        <v>0</v>
      </c>
      <c r="BG146" s="147">
        <f>IF(N146="zákl. přenesená",J146,0)</f>
        <v>0</v>
      </c>
      <c r="BH146" s="147">
        <f>IF(N146="sníž. přenesená",J146,0)</f>
        <v>0</v>
      </c>
      <c r="BI146" s="147">
        <f>IF(N146="nulová",J146,0)</f>
        <v>0</v>
      </c>
      <c r="BJ146" s="16" t="s">
        <v>85</v>
      </c>
      <c r="BK146" s="147">
        <f>ROUND(I146*H146,2)</f>
        <v>0</v>
      </c>
      <c r="BL146" s="16" t="s">
        <v>159</v>
      </c>
      <c r="BM146" s="146" t="s">
        <v>971</v>
      </c>
    </row>
    <row r="147" spans="2:51" s="12" customFormat="1" ht="10.2">
      <c r="B147" s="148"/>
      <c r="D147" s="149" t="s">
        <v>161</v>
      </c>
      <c r="E147" s="150" t="s">
        <v>1</v>
      </c>
      <c r="F147" s="151" t="s">
        <v>972</v>
      </c>
      <c r="H147" s="152">
        <v>48.315</v>
      </c>
      <c r="I147" s="153"/>
      <c r="L147" s="148"/>
      <c r="M147" s="154"/>
      <c r="T147" s="155"/>
      <c r="AT147" s="150" t="s">
        <v>161</v>
      </c>
      <c r="AU147" s="150" t="s">
        <v>167</v>
      </c>
      <c r="AV147" s="12" t="s">
        <v>87</v>
      </c>
      <c r="AW147" s="12" t="s">
        <v>34</v>
      </c>
      <c r="AX147" s="12" t="s">
        <v>85</v>
      </c>
      <c r="AY147" s="150" t="s">
        <v>151</v>
      </c>
    </row>
    <row r="148" spans="2:65" s="1" customFormat="1" ht="14.4" customHeight="1">
      <c r="B148" s="31"/>
      <c r="C148" s="171" t="s">
        <v>178</v>
      </c>
      <c r="D148" s="171" t="s">
        <v>317</v>
      </c>
      <c r="E148" s="172" t="s">
        <v>365</v>
      </c>
      <c r="F148" s="173" t="s">
        <v>366</v>
      </c>
      <c r="G148" s="174" t="s">
        <v>204</v>
      </c>
      <c r="H148" s="175">
        <v>0.702</v>
      </c>
      <c r="I148" s="176"/>
      <c r="J148" s="177">
        <f>ROUND(I148*H148,2)</f>
        <v>0</v>
      </c>
      <c r="K148" s="173" t="s">
        <v>1</v>
      </c>
      <c r="L148" s="178"/>
      <c r="M148" s="179" t="s">
        <v>1</v>
      </c>
      <c r="N148" s="180" t="s">
        <v>43</v>
      </c>
      <c r="P148" s="144">
        <f>O148*H148</f>
        <v>0</v>
      </c>
      <c r="Q148" s="144">
        <v>1</v>
      </c>
      <c r="R148" s="144">
        <f>Q148*H148</f>
        <v>0.702</v>
      </c>
      <c r="S148" s="144">
        <v>0</v>
      </c>
      <c r="T148" s="145">
        <f>S148*H148</f>
        <v>0</v>
      </c>
      <c r="AR148" s="146" t="s">
        <v>186</v>
      </c>
      <c r="AT148" s="146" t="s">
        <v>317</v>
      </c>
      <c r="AU148" s="146" t="s">
        <v>167</v>
      </c>
      <c r="AY148" s="16" t="s">
        <v>151</v>
      </c>
      <c r="BE148" s="147">
        <f>IF(N148="základní",J148,0)</f>
        <v>0</v>
      </c>
      <c r="BF148" s="147">
        <f>IF(N148="snížená",J148,0)</f>
        <v>0</v>
      </c>
      <c r="BG148" s="147">
        <f>IF(N148="zákl. přenesená",J148,0)</f>
        <v>0</v>
      </c>
      <c r="BH148" s="147">
        <f>IF(N148="sníž. přenesená",J148,0)</f>
        <v>0</v>
      </c>
      <c r="BI148" s="147">
        <f>IF(N148="nulová",J148,0)</f>
        <v>0</v>
      </c>
      <c r="BJ148" s="16" t="s">
        <v>85</v>
      </c>
      <c r="BK148" s="147">
        <f>ROUND(I148*H148,2)</f>
        <v>0</v>
      </c>
      <c r="BL148" s="16" t="s">
        <v>159</v>
      </c>
      <c r="BM148" s="146" t="s">
        <v>973</v>
      </c>
    </row>
    <row r="149" spans="2:47" s="1" customFormat="1" ht="19.2">
      <c r="B149" s="31"/>
      <c r="D149" s="149" t="s">
        <v>225</v>
      </c>
      <c r="F149" s="156" t="s">
        <v>368</v>
      </c>
      <c r="I149" s="157"/>
      <c r="L149" s="31"/>
      <c r="M149" s="158"/>
      <c r="T149" s="55"/>
      <c r="AT149" s="16" t="s">
        <v>225</v>
      </c>
      <c r="AU149" s="16" t="s">
        <v>167</v>
      </c>
    </row>
    <row r="150" spans="2:51" s="12" customFormat="1" ht="10.2">
      <c r="B150" s="148"/>
      <c r="D150" s="149" t="s">
        <v>161</v>
      </c>
      <c r="E150" s="150" t="s">
        <v>1</v>
      </c>
      <c r="F150" s="151" t="s">
        <v>974</v>
      </c>
      <c r="H150" s="152">
        <v>0.702</v>
      </c>
      <c r="I150" s="153"/>
      <c r="L150" s="148"/>
      <c r="M150" s="154"/>
      <c r="T150" s="155"/>
      <c r="AT150" s="150" t="s">
        <v>161</v>
      </c>
      <c r="AU150" s="150" t="s">
        <v>167</v>
      </c>
      <c r="AV150" s="12" t="s">
        <v>87</v>
      </c>
      <c r="AW150" s="12" t="s">
        <v>34</v>
      </c>
      <c r="AX150" s="12" t="s">
        <v>85</v>
      </c>
      <c r="AY150" s="150" t="s">
        <v>151</v>
      </c>
    </row>
    <row r="151" spans="2:65" s="1" customFormat="1" ht="19.8" customHeight="1">
      <c r="B151" s="31"/>
      <c r="C151" s="135" t="s">
        <v>182</v>
      </c>
      <c r="D151" s="135" t="s">
        <v>154</v>
      </c>
      <c r="E151" s="136" t="s">
        <v>975</v>
      </c>
      <c r="F151" s="137" t="s">
        <v>371</v>
      </c>
      <c r="G151" s="138" t="s">
        <v>165</v>
      </c>
      <c r="H151" s="139">
        <v>1</v>
      </c>
      <c r="I151" s="140"/>
      <c r="J151" s="141">
        <f>ROUND(I151*H151,2)</f>
        <v>0</v>
      </c>
      <c r="K151" s="137" t="s">
        <v>1</v>
      </c>
      <c r="L151" s="31"/>
      <c r="M151" s="142" t="s">
        <v>1</v>
      </c>
      <c r="N151" s="143" t="s">
        <v>43</v>
      </c>
      <c r="P151" s="144">
        <f>O151*H151</f>
        <v>0</v>
      </c>
      <c r="Q151" s="144">
        <v>0</v>
      </c>
      <c r="R151" s="144">
        <f>Q151*H151</f>
        <v>0</v>
      </c>
      <c r="S151" s="144">
        <v>0</v>
      </c>
      <c r="T151" s="145">
        <f>S151*H151</f>
        <v>0</v>
      </c>
      <c r="AR151" s="146" t="s">
        <v>159</v>
      </c>
      <c r="AT151" s="146" t="s">
        <v>154</v>
      </c>
      <c r="AU151" s="146" t="s">
        <v>167</v>
      </c>
      <c r="AY151" s="16" t="s">
        <v>151</v>
      </c>
      <c r="BE151" s="147">
        <f>IF(N151="základní",J151,0)</f>
        <v>0</v>
      </c>
      <c r="BF151" s="147">
        <f>IF(N151="snížená",J151,0)</f>
        <v>0</v>
      </c>
      <c r="BG151" s="147">
        <f>IF(N151="zákl. přenesená",J151,0)</f>
        <v>0</v>
      </c>
      <c r="BH151" s="147">
        <f>IF(N151="sníž. přenesená",J151,0)</f>
        <v>0</v>
      </c>
      <c r="BI151" s="147">
        <f>IF(N151="nulová",J151,0)</f>
        <v>0</v>
      </c>
      <c r="BJ151" s="16" t="s">
        <v>85</v>
      </c>
      <c r="BK151" s="147">
        <f>ROUND(I151*H151,2)</f>
        <v>0</v>
      </c>
      <c r="BL151" s="16" t="s">
        <v>159</v>
      </c>
      <c r="BM151" s="146" t="s">
        <v>976</v>
      </c>
    </row>
    <row r="152" spans="2:65" s="1" customFormat="1" ht="22.2" customHeight="1">
      <c r="B152" s="31"/>
      <c r="C152" s="135" t="s">
        <v>186</v>
      </c>
      <c r="D152" s="135" t="s">
        <v>154</v>
      </c>
      <c r="E152" s="136" t="s">
        <v>388</v>
      </c>
      <c r="F152" s="137" t="s">
        <v>389</v>
      </c>
      <c r="G152" s="138" t="s">
        <v>157</v>
      </c>
      <c r="H152" s="139">
        <v>88.098</v>
      </c>
      <c r="I152" s="140"/>
      <c r="J152" s="141">
        <f>ROUND(I152*H152,2)</f>
        <v>0</v>
      </c>
      <c r="K152" s="137" t="s">
        <v>158</v>
      </c>
      <c r="L152" s="31"/>
      <c r="M152" s="142" t="s">
        <v>1</v>
      </c>
      <c r="N152" s="143" t="s">
        <v>43</v>
      </c>
      <c r="P152" s="144">
        <f>O152*H152</f>
        <v>0</v>
      </c>
      <c r="Q152" s="144">
        <v>0.043</v>
      </c>
      <c r="R152" s="144">
        <f>Q152*H152</f>
        <v>3.7882139999999995</v>
      </c>
      <c r="S152" s="144">
        <v>0.043</v>
      </c>
      <c r="T152" s="145">
        <f>S152*H152</f>
        <v>3.7882139999999995</v>
      </c>
      <c r="AR152" s="146" t="s">
        <v>223</v>
      </c>
      <c r="AT152" s="146" t="s">
        <v>154</v>
      </c>
      <c r="AU152" s="146" t="s">
        <v>167</v>
      </c>
      <c r="AY152" s="16" t="s">
        <v>151</v>
      </c>
      <c r="BE152" s="147">
        <f>IF(N152="základní",J152,0)</f>
        <v>0</v>
      </c>
      <c r="BF152" s="147">
        <f>IF(N152="snížená",J152,0)</f>
        <v>0</v>
      </c>
      <c r="BG152" s="147">
        <f>IF(N152="zákl. přenesená",J152,0)</f>
        <v>0</v>
      </c>
      <c r="BH152" s="147">
        <f>IF(N152="sníž. přenesená",J152,0)</f>
        <v>0</v>
      </c>
      <c r="BI152" s="147">
        <f>IF(N152="nulová",J152,0)</f>
        <v>0</v>
      </c>
      <c r="BJ152" s="16" t="s">
        <v>85</v>
      </c>
      <c r="BK152" s="147">
        <f>ROUND(I152*H152,2)</f>
        <v>0</v>
      </c>
      <c r="BL152" s="16" t="s">
        <v>223</v>
      </c>
      <c r="BM152" s="146" t="s">
        <v>977</v>
      </c>
    </row>
    <row r="153" spans="2:51" s="12" customFormat="1" ht="10.2">
      <c r="B153" s="148"/>
      <c r="D153" s="149" t="s">
        <v>161</v>
      </c>
      <c r="E153" s="150" t="s">
        <v>1</v>
      </c>
      <c r="F153" s="151" t="s">
        <v>978</v>
      </c>
      <c r="H153" s="152">
        <v>88.098</v>
      </c>
      <c r="I153" s="153"/>
      <c r="L153" s="148"/>
      <c r="M153" s="154"/>
      <c r="T153" s="155"/>
      <c r="AT153" s="150" t="s">
        <v>161</v>
      </c>
      <c r="AU153" s="150" t="s">
        <v>167</v>
      </c>
      <c r="AV153" s="12" t="s">
        <v>87</v>
      </c>
      <c r="AW153" s="12" t="s">
        <v>34</v>
      </c>
      <c r="AX153" s="12" t="s">
        <v>85</v>
      </c>
      <c r="AY153" s="150" t="s">
        <v>151</v>
      </c>
    </row>
    <row r="154" spans="2:65" s="1" customFormat="1" ht="22.2" customHeight="1">
      <c r="B154" s="31"/>
      <c r="C154" s="135" t="s">
        <v>152</v>
      </c>
      <c r="D154" s="135" t="s">
        <v>154</v>
      </c>
      <c r="E154" s="136" t="s">
        <v>392</v>
      </c>
      <c r="F154" s="137" t="s">
        <v>393</v>
      </c>
      <c r="G154" s="138" t="s">
        <v>157</v>
      </c>
      <c r="H154" s="139">
        <v>88.098</v>
      </c>
      <c r="I154" s="140"/>
      <c r="J154" s="141">
        <f>ROUND(I154*H154,2)</f>
        <v>0</v>
      </c>
      <c r="K154" s="137" t="s">
        <v>158</v>
      </c>
      <c r="L154" s="31"/>
      <c r="M154" s="142" t="s">
        <v>1</v>
      </c>
      <c r="N154" s="143" t="s">
        <v>43</v>
      </c>
      <c r="P154" s="144">
        <f>O154*H154</f>
        <v>0</v>
      </c>
      <c r="Q154" s="144">
        <v>0.00125616</v>
      </c>
      <c r="R154" s="144">
        <f>Q154*H154</f>
        <v>0.11066518368</v>
      </c>
      <c r="S154" s="144">
        <v>0</v>
      </c>
      <c r="T154" s="145">
        <f>S154*H154</f>
        <v>0</v>
      </c>
      <c r="AR154" s="146" t="s">
        <v>223</v>
      </c>
      <c r="AT154" s="146" t="s">
        <v>154</v>
      </c>
      <c r="AU154" s="146" t="s">
        <v>167</v>
      </c>
      <c r="AY154" s="16" t="s">
        <v>151</v>
      </c>
      <c r="BE154" s="147">
        <f>IF(N154="základní",J154,0)</f>
        <v>0</v>
      </c>
      <c r="BF154" s="147">
        <f>IF(N154="snížená",J154,0)</f>
        <v>0</v>
      </c>
      <c r="BG154" s="147">
        <f>IF(N154="zákl. přenesená",J154,0)</f>
        <v>0</v>
      </c>
      <c r="BH154" s="147">
        <f>IF(N154="sníž. přenesená",J154,0)</f>
        <v>0</v>
      </c>
      <c r="BI154" s="147">
        <f>IF(N154="nulová",J154,0)</f>
        <v>0</v>
      </c>
      <c r="BJ154" s="16" t="s">
        <v>85</v>
      </c>
      <c r="BK154" s="147">
        <f>ROUND(I154*H154,2)</f>
        <v>0</v>
      </c>
      <c r="BL154" s="16" t="s">
        <v>223</v>
      </c>
      <c r="BM154" s="146" t="s">
        <v>979</v>
      </c>
    </row>
    <row r="155" spans="2:65" s="1" customFormat="1" ht="14.4" customHeight="1">
      <c r="B155" s="31"/>
      <c r="C155" s="171" t="s">
        <v>193</v>
      </c>
      <c r="D155" s="171" t="s">
        <v>317</v>
      </c>
      <c r="E155" s="172" t="s">
        <v>395</v>
      </c>
      <c r="F155" s="173" t="s">
        <v>396</v>
      </c>
      <c r="G155" s="174" t="s">
        <v>303</v>
      </c>
      <c r="H155" s="175">
        <v>162.981</v>
      </c>
      <c r="I155" s="176"/>
      <c r="J155" s="177">
        <f>ROUND(I155*H155,2)</f>
        <v>0</v>
      </c>
      <c r="K155" s="173" t="s">
        <v>158</v>
      </c>
      <c r="L155" s="178"/>
      <c r="M155" s="179" t="s">
        <v>1</v>
      </c>
      <c r="N155" s="180" t="s">
        <v>43</v>
      </c>
      <c r="P155" s="144">
        <f>O155*H155</f>
        <v>0</v>
      </c>
      <c r="Q155" s="144">
        <v>0.001</v>
      </c>
      <c r="R155" s="144">
        <f>Q155*H155</f>
        <v>0.162981</v>
      </c>
      <c r="S155" s="144">
        <v>0</v>
      </c>
      <c r="T155" s="145">
        <f>S155*H155</f>
        <v>0</v>
      </c>
      <c r="AR155" s="146" t="s">
        <v>440</v>
      </c>
      <c r="AT155" s="146" t="s">
        <v>317</v>
      </c>
      <c r="AU155" s="146" t="s">
        <v>167</v>
      </c>
      <c r="AY155" s="16" t="s">
        <v>151</v>
      </c>
      <c r="BE155" s="147">
        <f>IF(N155="základní",J155,0)</f>
        <v>0</v>
      </c>
      <c r="BF155" s="147">
        <f>IF(N155="snížená",J155,0)</f>
        <v>0</v>
      </c>
      <c r="BG155" s="147">
        <f>IF(N155="zákl. přenesená",J155,0)</f>
        <v>0</v>
      </c>
      <c r="BH155" s="147">
        <f>IF(N155="sníž. přenesená",J155,0)</f>
        <v>0</v>
      </c>
      <c r="BI155" s="147">
        <f>IF(N155="nulová",J155,0)</f>
        <v>0</v>
      </c>
      <c r="BJ155" s="16" t="s">
        <v>85</v>
      </c>
      <c r="BK155" s="147">
        <f>ROUND(I155*H155,2)</f>
        <v>0</v>
      </c>
      <c r="BL155" s="16" t="s">
        <v>223</v>
      </c>
      <c r="BM155" s="146" t="s">
        <v>980</v>
      </c>
    </row>
    <row r="156" spans="2:51" s="12" customFormat="1" ht="10.2">
      <c r="B156" s="148"/>
      <c r="D156" s="149" t="s">
        <v>161</v>
      </c>
      <c r="F156" s="151" t="s">
        <v>981</v>
      </c>
      <c r="H156" s="152">
        <v>162.981</v>
      </c>
      <c r="I156" s="153"/>
      <c r="L156" s="148"/>
      <c r="M156" s="154"/>
      <c r="T156" s="155"/>
      <c r="AT156" s="150" t="s">
        <v>161</v>
      </c>
      <c r="AU156" s="150" t="s">
        <v>167</v>
      </c>
      <c r="AV156" s="12" t="s">
        <v>87</v>
      </c>
      <c r="AW156" s="12" t="s">
        <v>4</v>
      </c>
      <c r="AX156" s="12" t="s">
        <v>85</v>
      </c>
      <c r="AY156" s="150" t="s">
        <v>151</v>
      </c>
    </row>
    <row r="157" spans="2:65" s="1" customFormat="1" ht="22.2" customHeight="1">
      <c r="B157" s="31"/>
      <c r="C157" s="135" t="s">
        <v>201</v>
      </c>
      <c r="D157" s="135" t="s">
        <v>154</v>
      </c>
      <c r="E157" s="136" t="s">
        <v>982</v>
      </c>
      <c r="F157" s="137" t="s">
        <v>983</v>
      </c>
      <c r="G157" s="138" t="s">
        <v>214</v>
      </c>
      <c r="H157" s="139">
        <v>16</v>
      </c>
      <c r="I157" s="140"/>
      <c r="J157" s="141">
        <f>ROUND(I157*H157,2)</f>
        <v>0</v>
      </c>
      <c r="K157" s="137" t="s">
        <v>1</v>
      </c>
      <c r="L157" s="31"/>
      <c r="M157" s="142" t="s">
        <v>1</v>
      </c>
      <c r="N157" s="143" t="s">
        <v>43</v>
      </c>
      <c r="P157" s="144">
        <f>O157*H157</f>
        <v>0</v>
      </c>
      <c r="Q157" s="144">
        <v>4E-05</v>
      </c>
      <c r="R157" s="144">
        <f>Q157*H157</f>
        <v>0.00064</v>
      </c>
      <c r="S157" s="144">
        <v>0</v>
      </c>
      <c r="T157" s="145">
        <f>S157*H157</f>
        <v>0</v>
      </c>
      <c r="AR157" s="146" t="s">
        <v>159</v>
      </c>
      <c r="AT157" s="146" t="s">
        <v>154</v>
      </c>
      <c r="AU157" s="146" t="s">
        <v>167</v>
      </c>
      <c r="AY157" s="16" t="s">
        <v>151</v>
      </c>
      <c r="BE157" s="147">
        <f>IF(N157="základní",J157,0)</f>
        <v>0</v>
      </c>
      <c r="BF157" s="147">
        <f>IF(N157="snížená",J157,0)</f>
        <v>0</v>
      </c>
      <c r="BG157" s="147">
        <f>IF(N157="zákl. přenesená",J157,0)</f>
        <v>0</v>
      </c>
      <c r="BH157" s="147">
        <f>IF(N157="sníž. přenesená",J157,0)</f>
        <v>0</v>
      </c>
      <c r="BI157" s="147">
        <f>IF(N157="nulová",J157,0)</f>
        <v>0</v>
      </c>
      <c r="BJ157" s="16" t="s">
        <v>85</v>
      </c>
      <c r="BK157" s="147">
        <f>ROUND(I157*H157,2)</f>
        <v>0</v>
      </c>
      <c r="BL157" s="16" t="s">
        <v>159</v>
      </c>
      <c r="BM157" s="146" t="s">
        <v>984</v>
      </c>
    </row>
    <row r="158" spans="2:51" s="12" customFormat="1" ht="10.2">
      <c r="B158" s="148"/>
      <c r="D158" s="149" t="s">
        <v>161</v>
      </c>
      <c r="E158" s="150" t="s">
        <v>1</v>
      </c>
      <c r="F158" s="151" t="s">
        <v>985</v>
      </c>
      <c r="H158" s="152">
        <v>16</v>
      </c>
      <c r="I158" s="153"/>
      <c r="L158" s="148"/>
      <c r="M158" s="154"/>
      <c r="T158" s="155"/>
      <c r="AT158" s="150" t="s">
        <v>161</v>
      </c>
      <c r="AU158" s="150" t="s">
        <v>167</v>
      </c>
      <c r="AV158" s="12" t="s">
        <v>87</v>
      </c>
      <c r="AW158" s="12" t="s">
        <v>34</v>
      </c>
      <c r="AX158" s="12" t="s">
        <v>85</v>
      </c>
      <c r="AY158" s="150" t="s">
        <v>151</v>
      </c>
    </row>
    <row r="159" spans="2:65" s="1" customFormat="1" ht="19.8" customHeight="1">
      <c r="B159" s="31"/>
      <c r="C159" s="135" t="s">
        <v>207</v>
      </c>
      <c r="D159" s="135" t="s">
        <v>154</v>
      </c>
      <c r="E159" s="136" t="s">
        <v>986</v>
      </c>
      <c r="F159" s="137" t="s">
        <v>987</v>
      </c>
      <c r="G159" s="138" t="s">
        <v>214</v>
      </c>
      <c r="H159" s="139">
        <v>16</v>
      </c>
      <c r="I159" s="140"/>
      <c r="J159" s="141">
        <f>ROUND(I159*H159,2)</f>
        <v>0</v>
      </c>
      <c r="K159" s="137" t="s">
        <v>158</v>
      </c>
      <c r="L159" s="31"/>
      <c r="M159" s="142" t="s">
        <v>1</v>
      </c>
      <c r="N159" s="143" t="s">
        <v>43</v>
      </c>
      <c r="P159" s="144">
        <f>O159*H159</f>
        <v>0</v>
      </c>
      <c r="Q159" s="144">
        <v>0.00028</v>
      </c>
      <c r="R159" s="144">
        <f>Q159*H159</f>
        <v>0.00448</v>
      </c>
      <c r="S159" s="144">
        <v>0</v>
      </c>
      <c r="T159" s="145">
        <f>S159*H159</f>
        <v>0</v>
      </c>
      <c r="AR159" s="146" t="s">
        <v>159</v>
      </c>
      <c r="AT159" s="146" t="s">
        <v>154</v>
      </c>
      <c r="AU159" s="146" t="s">
        <v>167</v>
      </c>
      <c r="AY159" s="16" t="s">
        <v>151</v>
      </c>
      <c r="BE159" s="147">
        <f>IF(N159="základní",J159,0)</f>
        <v>0</v>
      </c>
      <c r="BF159" s="147">
        <f>IF(N159="snížená",J159,0)</f>
        <v>0</v>
      </c>
      <c r="BG159" s="147">
        <f>IF(N159="zákl. přenesená",J159,0)</f>
        <v>0</v>
      </c>
      <c r="BH159" s="147">
        <f>IF(N159="sníž. přenesená",J159,0)</f>
        <v>0</v>
      </c>
      <c r="BI159" s="147">
        <f>IF(N159="nulová",J159,0)</f>
        <v>0</v>
      </c>
      <c r="BJ159" s="16" t="s">
        <v>85</v>
      </c>
      <c r="BK159" s="147">
        <f>ROUND(I159*H159,2)</f>
        <v>0</v>
      </c>
      <c r="BL159" s="16" t="s">
        <v>159</v>
      </c>
      <c r="BM159" s="146" t="s">
        <v>988</v>
      </c>
    </row>
    <row r="160" spans="2:65" s="1" customFormat="1" ht="22.2" customHeight="1">
      <c r="B160" s="31"/>
      <c r="C160" s="171" t="s">
        <v>211</v>
      </c>
      <c r="D160" s="171" t="s">
        <v>317</v>
      </c>
      <c r="E160" s="172" t="s">
        <v>989</v>
      </c>
      <c r="F160" s="173" t="s">
        <v>990</v>
      </c>
      <c r="G160" s="174" t="s">
        <v>382</v>
      </c>
      <c r="H160" s="175">
        <v>0.176</v>
      </c>
      <c r="I160" s="176"/>
      <c r="J160" s="177">
        <f>ROUND(I160*H160,2)</f>
        <v>0</v>
      </c>
      <c r="K160" s="173" t="s">
        <v>158</v>
      </c>
      <c r="L160" s="178"/>
      <c r="M160" s="179" t="s">
        <v>1</v>
      </c>
      <c r="N160" s="180" t="s">
        <v>43</v>
      </c>
      <c r="P160" s="144">
        <f>O160*H160</f>
        <v>0</v>
      </c>
      <c r="Q160" s="144">
        <v>0.00113</v>
      </c>
      <c r="R160" s="144">
        <f>Q160*H160</f>
        <v>0.00019887999999999997</v>
      </c>
      <c r="S160" s="144">
        <v>0</v>
      </c>
      <c r="T160" s="145">
        <f>S160*H160</f>
        <v>0</v>
      </c>
      <c r="AR160" s="146" t="s">
        <v>186</v>
      </c>
      <c r="AT160" s="146" t="s">
        <v>317</v>
      </c>
      <c r="AU160" s="146" t="s">
        <v>167</v>
      </c>
      <c r="AY160" s="16" t="s">
        <v>151</v>
      </c>
      <c r="BE160" s="147">
        <f>IF(N160="základní",J160,0)</f>
        <v>0</v>
      </c>
      <c r="BF160" s="147">
        <f>IF(N160="snížená",J160,0)</f>
        <v>0</v>
      </c>
      <c r="BG160" s="147">
        <f>IF(N160="zákl. přenesená",J160,0)</f>
        <v>0</v>
      </c>
      <c r="BH160" s="147">
        <f>IF(N160="sníž. přenesená",J160,0)</f>
        <v>0</v>
      </c>
      <c r="BI160" s="147">
        <f>IF(N160="nulová",J160,0)</f>
        <v>0</v>
      </c>
      <c r="BJ160" s="16" t="s">
        <v>85</v>
      </c>
      <c r="BK160" s="147">
        <f>ROUND(I160*H160,2)</f>
        <v>0</v>
      </c>
      <c r="BL160" s="16" t="s">
        <v>159</v>
      </c>
      <c r="BM160" s="146" t="s">
        <v>991</v>
      </c>
    </row>
    <row r="161" spans="2:51" s="12" customFormat="1" ht="10.2">
      <c r="B161" s="148"/>
      <c r="D161" s="149" t="s">
        <v>161</v>
      </c>
      <c r="F161" s="151" t="s">
        <v>992</v>
      </c>
      <c r="H161" s="152">
        <v>0.176</v>
      </c>
      <c r="I161" s="153"/>
      <c r="L161" s="148"/>
      <c r="M161" s="154"/>
      <c r="T161" s="155"/>
      <c r="AT161" s="150" t="s">
        <v>161</v>
      </c>
      <c r="AU161" s="150" t="s">
        <v>167</v>
      </c>
      <c r="AV161" s="12" t="s">
        <v>87</v>
      </c>
      <c r="AW161" s="12" t="s">
        <v>4</v>
      </c>
      <c r="AX161" s="12" t="s">
        <v>85</v>
      </c>
      <c r="AY161" s="150" t="s">
        <v>151</v>
      </c>
    </row>
    <row r="162" spans="2:65" s="1" customFormat="1" ht="22.2" customHeight="1">
      <c r="B162" s="31"/>
      <c r="C162" s="171" t="s">
        <v>220</v>
      </c>
      <c r="D162" s="171" t="s">
        <v>317</v>
      </c>
      <c r="E162" s="172" t="s">
        <v>993</v>
      </c>
      <c r="F162" s="173" t="s">
        <v>994</v>
      </c>
      <c r="G162" s="174" t="s">
        <v>382</v>
      </c>
      <c r="H162" s="175">
        <v>0.176</v>
      </c>
      <c r="I162" s="176"/>
      <c r="J162" s="177">
        <f>ROUND(I162*H162,2)</f>
        <v>0</v>
      </c>
      <c r="K162" s="173" t="s">
        <v>158</v>
      </c>
      <c r="L162" s="178"/>
      <c r="M162" s="179" t="s">
        <v>1</v>
      </c>
      <c r="N162" s="180" t="s">
        <v>43</v>
      </c>
      <c r="P162" s="144">
        <f>O162*H162</f>
        <v>0</v>
      </c>
      <c r="Q162" s="144">
        <v>0.00333</v>
      </c>
      <c r="R162" s="144">
        <f>Q162*H162</f>
        <v>0.00058608</v>
      </c>
      <c r="S162" s="144">
        <v>0</v>
      </c>
      <c r="T162" s="145">
        <f>S162*H162</f>
        <v>0</v>
      </c>
      <c r="AR162" s="146" t="s">
        <v>186</v>
      </c>
      <c r="AT162" s="146" t="s">
        <v>317</v>
      </c>
      <c r="AU162" s="146" t="s">
        <v>167</v>
      </c>
      <c r="AY162" s="16" t="s">
        <v>151</v>
      </c>
      <c r="BE162" s="147">
        <f>IF(N162="základní",J162,0)</f>
        <v>0</v>
      </c>
      <c r="BF162" s="147">
        <f>IF(N162="snížená",J162,0)</f>
        <v>0</v>
      </c>
      <c r="BG162" s="147">
        <f>IF(N162="zákl. přenesená",J162,0)</f>
        <v>0</v>
      </c>
      <c r="BH162" s="147">
        <f>IF(N162="sníž. přenesená",J162,0)</f>
        <v>0</v>
      </c>
      <c r="BI162" s="147">
        <f>IF(N162="nulová",J162,0)</f>
        <v>0</v>
      </c>
      <c r="BJ162" s="16" t="s">
        <v>85</v>
      </c>
      <c r="BK162" s="147">
        <f>ROUND(I162*H162,2)</f>
        <v>0</v>
      </c>
      <c r="BL162" s="16" t="s">
        <v>159</v>
      </c>
      <c r="BM162" s="146" t="s">
        <v>995</v>
      </c>
    </row>
    <row r="163" spans="2:51" s="12" customFormat="1" ht="10.2">
      <c r="B163" s="148"/>
      <c r="D163" s="149" t="s">
        <v>161</v>
      </c>
      <c r="F163" s="151" t="s">
        <v>992</v>
      </c>
      <c r="H163" s="152">
        <v>0.176</v>
      </c>
      <c r="I163" s="153"/>
      <c r="L163" s="148"/>
      <c r="M163" s="154"/>
      <c r="T163" s="155"/>
      <c r="AT163" s="150" t="s">
        <v>161</v>
      </c>
      <c r="AU163" s="150" t="s">
        <v>167</v>
      </c>
      <c r="AV163" s="12" t="s">
        <v>87</v>
      </c>
      <c r="AW163" s="12" t="s">
        <v>4</v>
      </c>
      <c r="AX163" s="12" t="s">
        <v>85</v>
      </c>
      <c r="AY163" s="150" t="s">
        <v>151</v>
      </c>
    </row>
    <row r="164" spans="2:65" s="1" customFormat="1" ht="14.4" customHeight="1">
      <c r="B164" s="31"/>
      <c r="C164" s="135" t="s">
        <v>8</v>
      </c>
      <c r="D164" s="135" t="s">
        <v>154</v>
      </c>
      <c r="E164" s="136" t="s">
        <v>399</v>
      </c>
      <c r="F164" s="137" t="s">
        <v>400</v>
      </c>
      <c r="G164" s="138" t="s">
        <v>401</v>
      </c>
      <c r="H164" s="139">
        <v>80</v>
      </c>
      <c r="I164" s="140"/>
      <c r="J164" s="141">
        <f>ROUND(I164*H164,2)</f>
        <v>0</v>
      </c>
      <c r="K164" s="137" t="s">
        <v>158</v>
      </c>
      <c r="L164" s="31"/>
      <c r="M164" s="142" t="s">
        <v>1</v>
      </c>
      <c r="N164" s="143" t="s">
        <v>43</v>
      </c>
      <c r="P164" s="144">
        <f>O164*H164</f>
        <v>0</v>
      </c>
      <c r="Q164" s="144">
        <v>0</v>
      </c>
      <c r="R164" s="144">
        <f>Q164*H164</f>
        <v>0</v>
      </c>
      <c r="S164" s="144">
        <v>0</v>
      </c>
      <c r="T164" s="145">
        <f>S164*H164</f>
        <v>0</v>
      </c>
      <c r="AR164" s="146" t="s">
        <v>223</v>
      </c>
      <c r="AT164" s="146" t="s">
        <v>154</v>
      </c>
      <c r="AU164" s="146" t="s">
        <v>167</v>
      </c>
      <c r="AY164" s="16" t="s">
        <v>151</v>
      </c>
      <c r="BE164" s="147">
        <f>IF(N164="základní",J164,0)</f>
        <v>0</v>
      </c>
      <c r="BF164" s="147">
        <f>IF(N164="snížená",J164,0)</f>
        <v>0</v>
      </c>
      <c r="BG164" s="147">
        <f>IF(N164="zákl. přenesená",J164,0)</f>
        <v>0</v>
      </c>
      <c r="BH164" s="147">
        <f>IF(N164="sníž. přenesená",J164,0)</f>
        <v>0</v>
      </c>
      <c r="BI164" s="147">
        <f>IF(N164="nulová",J164,0)</f>
        <v>0</v>
      </c>
      <c r="BJ164" s="16" t="s">
        <v>85</v>
      </c>
      <c r="BK164" s="147">
        <f>ROUND(I164*H164,2)</f>
        <v>0</v>
      </c>
      <c r="BL164" s="16" t="s">
        <v>223</v>
      </c>
      <c r="BM164" s="146" t="s">
        <v>996</v>
      </c>
    </row>
    <row r="165" spans="2:63" s="11" customFormat="1" ht="20.85" customHeight="1">
      <c r="B165" s="123"/>
      <c r="D165" s="124" t="s">
        <v>77</v>
      </c>
      <c r="E165" s="133" t="s">
        <v>997</v>
      </c>
      <c r="F165" s="133" t="s">
        <v>998</v>
      </c>
      <c r="I165" s="126"/>
      <c r="J165" s="134">
        <f>BK165</f>
        <v>0</v>
      </c>
      <c r="L165" s="123"/>
      <c r="M165" s="128"/>
      <c r="P165" s="129">
        <f>SUM(P166:P198)</f>
        <v>0</v>
      </c>
      <c r="R165" s="129">
        <f>SUM(R166:R198)</f>
        <v>7.37663918952</v>
      </c>
      <c r="T165" s="130">
        <f>SUM(T166:T198)</f>
        <v>2.7862709999999997</v>
      </c>
      <c r="AR165" s="124" t="s">
        <v>85</v>
      </c>
      <c r="AT165" s="131" t="s">
        <v>77</v>
      </c>
      <c r="AU165" s="131" t="s">
        <v>87</v>
      </c>
      <c r="AY165" s="124" t="s">
        <v>151</v>
      </c>
      <c r="BK165" s="132">
        <f>SUM(BK166:BK198)</f>
        <v>0</v>
      </c>
    </row>
    <row r="166" spans="2:65" s="1" customFormat="1" ht="30" customHeight="1">
      <c r="B166" s="31"/>
      <c r="C166" s="135" t="s">
        <v>223</v>
      </c>
      <c r="D166" s="135" t="s">
        <v>154</v>
      </c>
      <c r="E166" s="136" t="s">
        <v>999</v>
      </c>
      <c r="F166" s="137" t="s">
        <v>1000</v>
      </c>
      <c r="G166" s="138" t="s">
        <v>303</v>
      </c>
      <c r="H166" s="139">
        <v>3599.821</v>
      </c>
      <c r="I166" s="140"/>
      <c r="J166" s="141">
        <f>ROUND(I166*H166,2)</f>
        <v>0</v>
      </c>
      <c r="K166" s="137" t="s">
        <v>1</v>
      </c>
      <c r="L166" s="31"/>
      <c r="M166" s="142" t="s">
        <v>1</v>
      </c>
      <c r="N166" s="143" t="s">
        <v>43</v>
      </c>
      <c r="P166" s="144">
        <f>O166*H166</f>
        <v>0</v>
      </c>
      <c r="Q166" s="144">
        <v>0.00012</v>
      </c>
      <c r="R166" s="144">
        <f>Q166*H166</f>
        <v>0.43197852</v>
      </c>
      <c r="S166" s="144">
        <v>0</v>
      </c>
      <c r="T166" s="145">
        <f>S166*H166</f>
        <v>0</v>
      </c>
      <c r="AR166" s="146" t="s">
        <v>159</v>
      </c>
      <c r="AT166" s="146" t="s">
        <v>154</v>
      </c>
      <c r="AU166" s="146" t="s">
        <v>167</v>
      </c>
      <c r="AY166" s="16" t="s">
        <v>151</v>
      </c>
      <c r="BE166" s="147">
        <f>IF(N166="základní",J166,0)</f>
        <v>0</v>
      </c>
      <c r="BF166" s="147">
        <f>IF(N166="snížená",J166,0)</f>
        <v>0</v>
      </c>
      <c r="BG166" s="147">
        <f>IF(N166="zákl. přenesená",J166,0)</f>
        <v>0</v>
      </c>
      <c r="BH166" s="147">
        <f>IF(N166="sníž. přenesená",J166,0)</f>
        <v>0</v>
      </c>
      <c r="BI166" s="147">
        <f>IF(N166="nulová",J166,0)</f>
        <v>0</v>
      </c>
      <c r="BJ166" s="16" t="s">
        <v>85</v>
      </c>
      <c r="BK166" s="147">
        <f>ROUND(I166*H166,2)</f>
        <v>0</v>
      </c>
      <c r="BL166" s="16" t="s">
        <v>159</v>
      </c>
      <c r="BM166" s="146" t="s">
        <v>1001</v>
      </c>
    </row>
    <row r="167" spans="2:51" s="12" customFormat="1" ht="10.2">
      <c r="B167" s="148"/>
      <c r="D167" s="149" t="s">
        <v>161</v>
      </c>
      <c r="E167" s="150" t="s">
        <v>1</v>
      </c>
      <c r="F167" s="151" t="s">
        <v>1002</v>
      </c>
      <c r="H167" s="152">
        <v>1224.85</v>
      </c>
      <c r="I167" s="153"/>
      <c r="L167" s="148"/>
      <c r="M167" s="154"/>
      <c r="T167" s="155"/>
      <c r="AT167" s="150" t="s">
        <v>161</v>
      </c>
      <c r="AU167" s="150" t="s">
        <v>167</v>
      </c>
      <c r="AV167" s="12" t="s">
        <v>87</v>
      </c>
      <c r="AW167" s="12" t="s">
        <v>34</v>
      </c>
      <c r="AX167" s="12" t="s">
        <v>78</v>
      </c>
      <c r="AY167" s="150" t="s">
        <v>151</v>
      </c>
    </row>
    <row r="168" spans="2:51" s="12" customFormat="1" ht="10.2">
      <c r="B168" s="148"/>
      <c r="D168" s="149" t="s">
        <v>161</v>
      </c>
      <c r="E168" s="150" t="s">
        <v>1</v>
      </c>
      <c r="F168" s="151" t="s">
        <v>1003</v>
      </c>
      <c r="H168" s="152">
        <v>1133.22</v>
      </c>
      <c r="I168" s="153"/>
      <c r="L168" s="148"/>
      <c r="M168" s="154"/>
      <c r="T168" s="155"/>
      <c r="AT168" s="150" t="s">
        <v>161</v>
      </c>
      <c r="AU168" s="150" t="s">
        <v>167</v>
      </c>
      <c r="AV168" s="12" t="s">
        <v>87</v>
      </c>
      <c r="AW168" s="12" t="s">
        <v>34</v>
      </c>
      <c r="AX168" s="12" t="s">
        <v>78</v>
      </c>
      <c r="AY168" s="150" t="s">
        <v>151</v>
      </c>
    </row>
    <row r="169" spans="2:51" s="12" customFormat="1" ht="10.2">
      <c r="B169" s="148"/>
      <c r="D169" s="149" t="s">
        <v>161</v>
      </c>
      <c r="E169" s="150" t="s">
        <v>1</v>
      </c>
      <c r="F169" s="151" t="s">
        <v>1004</v>
      </c>
      <c r="H169" s="152">
        <v>582.965</v>
      </c>
      <c r="I169" s="153"/>
      <c r="L169" s="148"/>
      <c r="M169" s="154"/>
      <c r="T169" s="155"/>
      <c r="AT169" s="150" t="s">
        <v>161</v>
      </c>
      <c r="AU169" s="150" t="s">
        <v>167</v>
      </c>
      <c r="AV169" s="12" t="s">
        <v>87</v>
      </c>
      <c r="AW169" s="12" t="s">
        <v>34</v>
      </c>
      <c r="AX169" s="12" t="s">
        <v>78</v>
      </c>
      <c r="AY169" s="150" t="s">
        <v>151</v>
      </c>
    </row>
    <row r="170" spans="2:51" s="12" customFormat="1" ht="10.2">
      <c r="B170" s="148"/>
      <c r="D170" s="149" t="s">
        <v>161</v>
      </c>
      <c r="E170" s="150" t="s">
        <v>1</v>
      </c>
      <c r="F170" s="151" t="s">
        <v>1005</v>
      </c>
      <c r="H170" s="152">
        <v>158.378</v>
      </c>
      <c r="I170" s="153"/>
      <c r="L170" s="148"/>
      <c r="M170" s="154"/>
      <c r="T170" s="155"/>
      <c r="AT170" s="150" t="s">
        <v>161</v>
      </c>
      <c r="AU170" s="150" t="s">
        <v>167</v>
      </c>
      <c r="AV170" s="12" t="s">
        <v>87</v>
      </c>
      <c r="AW170" s="12" t="s">
        <v>34</v>
      </c>
      <c r="AX170" s="12" t="s">
        <v>78</v>
      </c>
      <c r="AY170" s="150" t="s">
        <v>151</v>
      </c>
    </row>
    <row r="171" spans="2:51" s="12" customFormat="1" ht="10.2">
      <c r="B171" s="148"/>
      <c r="D171" s="149" t="s">
        <v>161</v>
      </c>
      <c r="E171" s="150" t="s">
        <v>1</v>
      </c>
      <c r="F171" s="151" t="s">
        <v>1006</v>
      </c>
      <c r="H171" s="152">
        <v>30.866</v>
      </c>
      <c r="I171" s="153"/>
      <c r="L171" s="148"/>
      <c r="M171" s="154"/>
      <c r="T171" s="155"/>
      <c r="AT171" s="150" t="s">
        <v>161</v>
      </c>
      <c r="AU171" s="150" t="s">
        <v>167</v>
      </c>
      <c r="AV171" s="12" t="s">
        <v>87</v>
      </c>
      <c r="AW171" s="12" t="s">
        <v>34</v>
      </c>
      <c r="AX171" s="12" t="s">
        <v>78</v>
      </c>
      <c r="AY171" s="150" t="s">
        <v>151</v>
      </c>
    </row>
    <row r="172" spans="2:51" s="12" customFormat="1" ht="10.2">
      <c r="B172" s="148"/>
      <c r="D172" s="149" t="s">
        <v>161</v>
      </c>
      <c r="E172" s="150" t="s">
        <v>1</v>
      </c>
      <c r="F172" s="151" t="s">
        <v>1007</v>
      </c>
      <c r="H172" s="152">
        <v>469.542</v>
      </c>
      <c r="I172" s="153"/>
      <c r="L172" s="148"/>
      <c r="M172" s="154"/>
      <c r="T172" s="155"/>
      <c r="AT172" s="150" t="s">
        <v>161</v>
      </c>
      <c r="AU172" s="150" t="s">
        <v>167</v>
      </c>
      <c r="AV172" s="12" t="s">
        <v>87</v>
      </c>
      <c r="AW172" s="12" t="s">
        <v>34</v>
      </c>
      <c r="AX172" s="12" t="s">
        <v>78</v>
      </c>
      <c r="AY172" s="150" t="s">
        <v>151</v>
      </c>
    </row>
    <row r="173" spans="2:51" s="13" customFormat="1" ht="10.2">
      <c r="B173" s="164"/>
      <c r="D173" s="149" t="s">
        <v>161</v>
      </c>
      <c r="E173" s="165" t="s">
        <v>1</v>
      </c>
      <c r="F173" s="166" t="s">
        <v>316</v>
      </c>
      <c r="H173" s="167">
        <v>3599.821</v>
      </c>
      <c r="I173" s="168"/>
      <c r="L173" s="164"/>
      <c r="M173" s="169"/>
      <c r="T173" s="170"/>
      <c r="AT173" s="165" t="s">
        <v>161</v>
      </c>
      <c r="AU173" s="165" t="s">
        <v>167</v>
      </c>
      <c r="AV173" s="13" t="s">
        <v>159</v>
      </c>
      <c r="AW173" s="13" t="s">
        <v>34</v>
      </c>
      <c r="AX173" s="13" t="s">
        <v>85</v>
      </c>
      <c r="AY173" s="165" t="s">
        <v>151</v>
      </c>
    </row>
    <row r="174" spans="2:65" s="1" customFormat="1" ht="19.8" customHeight="1">
      <c r="B174" s="31"/>
      <c r="C174" s="171" t="s">
        <v>235</v>
      </c>
      <c r="D174" s="171" t="s">
        <v>317</v>
      </c>
      <c r="E174" s="172" t="s">
        <v>1008</v>
      </c>
      <c r="F174" s="173" t="s">
        <v>1009</v>
      </c>
      <c r="G174" s="174" t="s">
        <v>204</v>
      </c>
      <c r="H174" s="175">
        <v>0.641</v>
      </c>
      <c r="I174" s="176"/>
      <c r="J174" s="177">
        <f>ROUND(I174*H174,2)</f>
        <v>0</v>
      </c>
      <c r="K174" s="173" t="s">
        <v>158</v>
      </c>
      <c r="L174" s="178"/>
      <c r="M174" s="179" t="s">
        <v>1</v>
      </c>
      <c r="N174" s="180" t="s">
        <v>43</v>
      </c>
      <c r="P174" s="144">
        <f>O174*H174</f>
        <v>0</v>
      </c>
      <c r="Q174" s="144">
        <v>1</v>
      </c>
      <c r="R174" s="144">
        <f>Q174*H174</f>
        <v>0.641</v>
      </c>
      <c r="S174" s="144">
        <v>0</v>
      </c>
      <c r="T174" s="145">
        <f>S174*H174</f>
        <v>0</v>
      </c>
      <c r="AR174" s="146" t="s">
        <v>186</v>
      </c>
      <c r="AT174" s="146" t="s">
        <v>317</v>
      </c>
      <c r="AU174" s="146" t="s">
        <v>167</v>
      </c>
      <c r="AY174" s="16" t="s">
        <v>151</v>
      </c>
      <c r="BE174" s="147">
        <f>IF(N174="základní",J174,0)</f>
        <v>0</v>
      </c>
      <c r="BF174" s="147">
        <f>IF(N174="snížená",J174,0)</f>
        <v>0</v>
      </c>
      <c r="BG174" s="147">
        <f>IF(N174="zákl. přenesená",J174,0)</f>
        <v>0</v>
      </c>
      <c r="BH174" s="147">
        <f>IF(N174="sníž. přenesená",J174,0)</f>
        <v>0</v>
      </c>
      <c r="BI174" s="147">
        <f>IF(N174="nulová",J174,0)</f>
        <v>0</v>
      </c>
      <c r="BJ174" s="16" t="s">
        <v>85</v>
      </c>
      <c r="BK174" s="147">
        <f>ROUND(I174*H174,2)</f>
        <v>0</v>
      </c>
      <c r="BL174" s="16" t="s">
        <v>159</v>
      </c>
      <c r="BM174" s="146" t="s">
        <v>1010</v>
      </c>
    </row>
    <row r="175" spans="2:47" s="1" customFormat="1" ht="19.2">
      <c r="B175" s="31"/>
      <c r="D175" s="149" t="s">
        <v>225</v>
      </c>
      <c r="F175" s="156" t="s">
        <v>1011</v>
      </c>
      <c r="I175" s="157"/>
      <c r="L175" s="31"/>
      <c r="M175" s="158"/>
      <c r="T175" s="55"/>
      <c r="AT175" s="16" t="s">
        <v>225</v>
      </c>
      <c r="AU175" s="16" t="s">
        <v>167</v>
      </c>
    </row>
    <row r="176" spans="2:51" s="12" customFormat="1" ht="10.2">
      <c r="B176" s="148"/>
      <c r="D176" s="149" t="s">
        <v>161</v>
      </c>
      <c r="E176" s="150" t="s">
        <v>1</v>
      </c>
      <c r="F176" s="151" t="s">
        <v>1012</v>
      </c>
      <c r="H176" s="152">
        <v>0.641</v>
      </c>
      <c r="I176" s="153"/>
      <c r="L176" s="148"/>
      <c r="M176" s="154"/>
      <c r="T176" s="155"/>
      <c r="AT176" s="150" t="s">
        <v>161</v>
      </c>
      <c r="AU176" s="150" t="s">
        <v>167</v>
      </c>
      <c r="AV176" s="12" t="s">
        <v>87</v>
      </c>
      <c r="AW176" s="12" t="s">
        <v>34</v>
      </c>
      <c r="AX176" s="12" t="s">
        <v>85</v>
      </c>
      <c r="AY176" s="150" t="s">
        <v>151</v>
      </c>
    </row>
    <row r="177" spans="2:65" s="1" customFormat="1" ht="19.8" customHeight="1">
      <c r="B177" s="31"/>
      <c r="C177" s="171" t="s">
        <v>240</v>
      </c>
      <c r="D177" s="171" t="s">
        <v>317</v>
      </c>
      <c r="E177" s="172" t="s">
        <v>1013</v>
      </c>
      <c r="F177" s="173" t="s">
        <v>1014</v>
      </c>
      <c r="G177" s="174" t="s">
        <v>204</v>
      </c>
      <c r="H177" s="175">
        <v>2.594</v>
      </c>
      <c r="I177" s="176"/>
      <c r="J177" s="177">
        <f>ROUND(I177*H177,2)</f>
        <v>0</v>
      </c>
      <c r="K177" s="173" t="s">
        <v>158</v>
      </c>
      <c r="L177" s="178"/>
      <c r="M177" s="179" t="s">
        <v>1</v>
      </c>
      <c r="N177" s="180" t="s">
        <v>43</v>
      </c>
      <c r="P177" s="144">
        <f>O177*H177</f>
        <v>0</v>
      </c>
      <c r="Q177" s="144">
        <v>1</v>
      </c>
      <c r="R177" s="144">
        <f>Q177*H177</f>
        <v>2.594</v>
      </c>
      <c r="S177" s="144">
        <v>0</v>
      </c>
      <c r="T177" s="145">
        <f>S177*H177</f>
        <v>0</v>
      </c>
      <c r="AR177" s="146" t="s">
        <v>186</v>
      </c>
      <c r="AT177" s="146" t="s">
        <v>317</v>
      </c>
      <c r="AU177" s="146" t="s">
        <v>167</v>
      </c>
      <c r="AY177" s="16" t="s">
        <v>151</v>
      </c>
      <c r="BE177" s="147">
        <f>IF(N177="základní",J177,0)</f>
        <v>0</v>
      </c>
      <c r="BF177" s="147">
        <f>IF(N177="snížená",J177,0)</f>
        <v>0</v>
      </c>
      <c r="BG177" s="147">
        <f>IF(N177="zákl. přenesená",J177,0)</f>
        <v>0</v>
      </c>
      <c r="BH177" s="147">
        <f>IF(N177="sníž. přenesená",J177,0)</f>
        <v>0</v>
      </c>
      <c r="BI177" s="147">
        <f>IF(N177="nulová",J177,0)</f>
        <v>0</v>
      </c>
      <c r="BJ177" s="16" t="s">
        <v>85</v>
      </c>
      <c r="BK177" s="147">
        <f>ROUND(I177*H177,2)</f>
        <v>0</v>
      </c>
      <c r="BL177" s="16" t="s">
        <v>159</v>
      </c>
      <c r="BM177" s="146" t="s">
        <v>1015</v>
      </c>
    </row>
    <row r="178" spans="2:47" s="1" customFormat="1" ht="19.2">
      <c r="B178" s="31"/>
      <c r="D178" s="149" t="s">
        <v>225</v>
      </c>
      <c r="F178" s="156" t="s">
        <v>1016</v>
      </c>
      <c r="I178" s="157"/>
      <c r="L178" s="31"/>
      <c r="M178" s="158"/>
      <c r="T178" s="55"/>
      <c r="AT178" s="16" t="s">
        <v>225</v>
      </c>
      <c r="AU178" s="16" t="s">
        <v>167</v>
      </c>
    </row>
    <row r="179" spans="2:51" s="12" customFormat="1" ht="10.2">
      <c r="B179" s="148"/>
      <c r="D179" s="149" t="s">
        <v>161</v>
      </c>
      <c r="E179" s="150" t="s">
        <v>1</v>
      </c>
      <c r="F179" s="151" t="s">
        <v>1017</v>
      </c>
      <c r="H179" s="152">
        <v>2.594</v>
      </c>
      <c r="I179" s="153"/>
      <c r="L179" s="148"/>
      <c r="M179" s="154"/>
      <c r="T179" s="155"/>
      <c r="AT179" s="150" t="s">
        <v>161</v>
      </c>
      <c r="AU179" s="150" t="s">
        <v>167</v>
      </c>
      <c r="AV179" s="12" t="s">
        <v>87</v>
      </c>
      <c r="AW179" s="12" t="s">
        <v>34</v>
      </c>
      <c r="AX179" s="12" t="s">
        <v>85</v>
      </c>
      <c r="AY179" s="150" t="s">
        <v>151</v>
      </c>
    </row>
    <row r="180" spans="2:65" s="1" customFormat="1" ht="19.8" customHeight="1">
      <c r="B180" s="31"/>
      <c r="C180" s="171" t="s">
        <v>244</v>
      </c>
      <c r="D180" s="171" t="s">
        <v>317</v>
      </c>
      <c r="E180" s="172" t="s">
        <v>969</v>
      </c>
      <c r="F180" s="173" t="s">
        <v>970</v>
      </c>
      <c r="G180" s="174" t="s">
        <v>196</v>
      </c>
      <c r="H180" s="175">
        <v>36.203</v>
      </c>
      <c r="I180" s="176"/>
      <c r="J180" s="177">
        <f>ROUND(I180*H180,2)</f>
        <v>0</v>
      </c>
      <c r="K180" s="173" t="s">
        <v>158</v>
      </c>
      <c r="L180" s="178"/>
      <c r="M180" s="179" t="s">
        <v>1</v>
      </c>
      <c r="N180" s="180" t="s">
        <v>43</v>
      </c>
      <c r="P180" s="144">
        <f>O180*H180</f>
        <v>0</v>
      </c>
      <c r="Q180" s="144">
        <v>0.00555</v>
      </c>
      <c r="R180" s="144">
        <f>Q180*H180</f>
        <v>0.20092665</v>
      </c>
      <c r="S180" s="144">
        <v>0</v>
      </c>
      <c r="T180" s="145">
        <f>S180*H180</f>
        <v>0</v>
      </c>
      <c r="AR180" s="146" t="s">
        <v>186</v>
      </c>
      <c r="AT180" s="146" t="s">
        <v>317</v>
      </c>
      <c r="AU180" s="146" t="s">
        <v>167</v>
      </c>
      <c r="AY180" s="16" t="s">
        <v>151</v>
      </c>
      <c r="BE180" s="147">
        <f>IF(N180="základní",J180,0)</f>
        <v>0</v>
      </c>
      <c r="BF180" s="147">
        <f>IF(N180="snížená",J180,0)</f>
        <v>0</v>
      </c>
      <c r="BG180" s="147">
        <f>IF(N180="zákl. přenesená",J180,0)</f>
        <v>0</v>
      </c>
      <c r="BH180" s="147">
        <f>IF(N180="sníž. přenesená",J180,0)</f>
        <v>0</v>
      </c>
      <c r="BI180" s="147">
        <f>IF(N180="nulová",J180,0)</f>
        <v>0</v>
      </c>
      <c r="BJ180" s="16" t="s">
        <v>85</v>
      </c>
      <c r="BK180" s="147">
        <f>ROUND(I180*H180,2)</f>
        <v>0</v>
      </c>
      <c r="BL180" s="16" t="s">
        <v>159</v>
      </c>
      <c r="BM180" s="146" t="s">
        <v>1018</v>
      </c>
    </row>
    <row r="181" spans="2:51" s="12" customFormat="1" ht="10.2">
      <c r="B181" s="148"/>
      <c r="D181" s="149" t="s">
        <v>161</v>
      </c>
      <c r="E181" s="150" t="s">
        <v>1</v>
      </c>
      <c r="F181" s="151" t="s">
        <v>1019</v>
      </c>
      <c r="H181" s="152">
        <v>36.203</v>
      </c>
      <c r="I181" s="153"/>
      <c r="L181" s="148"/>
      <c r="M181" s="154"/>
      <c r="T181" s="155"/>
      <c r="AT181" s="150" t="s">
        <v>161</v>
      </c>
      <c r="AU181" s="150" t="s">
        <v>167</v>
      </c>
      <c r="AV181" s="12" t="s">
        <v>87</v>
      </c>
      <c r="AW181" s="12" t="s">
        <v>34</v>
      </c>
      <c r="AX181" s="12" t="s">
        <v>85</v>
      </c>
      <c r="AY181" s="150" t="s">
        <v>151</v>
      </c>
    </row>
    <row r="182" spans="2:65" s="1" customFormat="1" ht="14.4" customHeight="1">
      <c r="B182" s="31"/>
      <c r="C182" s="171" t="s">
        <v>250</v>
      </c>
      <c r="D182" s="171" t="s">
        <v>317</v>
      </c>
      <c r="E182" s="172" t="s">
        <v>365</v>
      </c>
      <c r="F182" s="173" t="s">
        <v>366</v>
      </c>
      <c r="G182" s="174" t="s">
        <v>204</v>
      </c>
      <c r="H182" s="175">
        <v>0.516</v>
      </c>
      <c r="I182" s="176"/>
      <c r="J182" s="177">
        <f>ROUND(I182*H182,2)</f>
        <v>0</v>
      </c>
      <c r="K182" s="173" t="s">
        <v>1</v>
      </c>
      <c r="L182" s="178"/>
      <c r="M182" s="179" t="s">
        <v>1</v>
      </c>
      <c r="N182" s="180" t="s">
        <v>43</v>
      </c>
      <c r="P182" s="144">
        <f>O182*H182</f>
        <v>0</v>
      </c>
      <c r="Q182" s="144">
        <v>1</v>
      </c>
      <c r="R182" s="144">
        <f>Q182*H182</f>
        <v>0.516</v>
      </c>
      <c r="S182" s="144">
        <v>0</v>
      </c>
      <c r="T182" s="145">
        <f>S182*H182</f>
        <v>0</v>
      </c>
      <c r="AR182" s="146" t="s">
        <v>186</v>
      </c>
      <c r="AT182" s="146" t="s">
        <v>317</v>
      </c>
      <c r="AU182" s="146" t="s">
        <v>167</v>
      </c>
      <c r="AY182" s="16" t="s">
        <v>151</v>
      </c>
      <c r="BE182" s="147">
        <f>IF(N182="základní",J182,0)</f>
        <v>0</v>
      </c>
      <c r="BF182" s="147">
        <f>IF(N182="snížená",J182,0)</f>
        <v>0</v>
      </c>
      <c r="BG182" s="147">
        <f>IF(N182="zákl. přenesená",J182,0)</f>
        <v>0</v>
      </c>
      <c r="BH182" s="147">
        <f>IF(N182="sníž. přenesená",J182,0)</f>
        <v>0</v>
      </c>
      <c r="BI182" s="147">
        <f>IF(N182="nulová",J182,0)</f>
        <v>0</v>
      </c>
      <c r="BJ182" s="16" t="s">
        <v>85</v>
      </c>
      <c r="BK182" s="147">
        <f>ROUND(I182*H182,2)</f>
        <v>0</v>
      </c>
      <c r="BL182" s="16" t="s">
        <v>159</v>
      </c>
      <c r="BM182" s="146" t="s">
        <v>1020</v>
      </c>
    </row>
    <row r="183" spans="2:47" s="1" customFormat="1" ht="19.2">
      <c r="B183" s="31"/>
      <c r="D183" s="149" t="s">
        <v>225</v>
      </c>
      <c r="F183" s="156" t="s">
        <v>368</v>
      </c>
      <c r="I183" s="157"/>
      <c r="L183" s="31"/>
      <c r="M183" s="158"/>
      <c r="T183" s="55"/>
      <c r="AT183" s="16" t="s">
        <v>225</v>
      </c>
      <c r="AU183" s="16" t="s">
        <v>167</v>
      </c>
    </row>
    <row r="184" spans="2:51" s="12" customFormat="1" ht="10.2">
      <c r="B184" s="148"/>
      <c r="D184" s="149" t="s">
        <v>161</v>
      </c>
      <c r="E184" s="150" t="s">
        <v>1</v>
      </c>
      <c r="F184" s="151" t="s">
        <v>1021</v>
      </c>
      <c r="H184" s="152">
        <v>0.516</v>
      </c>
      <c r="I184" s="153"/>
      <c r="L184" s="148"/>
      <c r="M184" s="154"/>
      <c r="T184" s="155"/>
      <c r="AT184" s="150" t="s">
        <v>161</v>
      </c>
      <c r="AU184" s="150" t="s">
        <v>167</v>
      </c>
      <c r="AV184" s="12" t="s">
        <v>87</v>
      </c>
      <c r="AW184" s="12" t="s">
        <v>34</v>
      </c>
      <c r="AX184" s="12" t="s">
        <v>85</v>
      </c>
      <c r="AY184" s="150" t="s">
        <v>151</v>
      </c>
    </row>
    <row r="185" spans="2:65" s="1" customFormat="1" ht="19.8" customHeight="1">
      <c r="B185" s="31"/>
      <c r="C185" s="135" t="s">
        <v>7</v>
      </c>
      <c r="D185" s="135" t="s">
        <v>154</v>
      </c>
      <c r="E185" s="136" t="s">
        <v>1022</v>
      </c>
      <c r="F185" s="137" t="s">
        <v>371</v>
      </c>
      <c r="G185" s="138" t="s">
        <v>165</v>
      </c>
      <c r="H185" s="139">
        <v>1</v>
      </c>
      <c r="I185" s="140"/>
      <c r="J185" s="141">
        <f>ROUND(I185*H185,2)</f>
        <v>0</v>
      </c>
      <c r="K185" s="137" t="s">
        <v>1</v>
      </c>
      <c r="L185" s="31"/>
      <c r="M185" s="142" t="s">
        <v>1</v>
      </c>
      <c r="N185" s="143" t="s">
        <v>43</v>
      </c>
      <c r="P185" s="144">
        <f>O185*H185</f>
        <v>0</v>
      </c>
      <c r="Q185" s="144">
        <v>0</v>
      </c>
      <c r="R185" s="144">
        <f>Q185*H185</f>
        <v>0</v>
      </c>
      <c r="S185" s="144">
        <v>0</v>
      </c>
      <c r="T185" s="145">
        <f>S185*H185</f>
        <v>0</v>
      </c>
      <c r="AR185" s="146" t="s">
        <v>159</v>
      </c>
      <c r="AT185" s="146" t="s">
        <v>154</v>
      </c>
      <c r="AU185" s="146" t="s">
        <v>167</v>
      </c>
      <c r="AY185" s="16" t="s">
        <v>151</v>
      </c>
      <c r="BE185" s="147">
        <f>IF(N185="základní",J185,0)</f>
        <v>0</v>
      </c>
      <c r="BF185" s="147">
        <f>IF(N185="snížená",J185,0)</f>
        <v>0</v>
      </c>
      <c r="BG185" s="147">
        <f>IF(N185="zákl. přenesená",J185,0)</f>
        <v>0</v>
      </c>
      <c r="BH185" s="147">
        <f>IF(N185="sníž. přenesená",J185,0)</f>
        <v>0</v>
      </c>
      <c r="BI185" s="147">
        <f>IF(N185="nulová",J185,0)</f>
        <v>0</v>
      </c>
      <c r="BJ185" s="16" t="s">
        <v>85</v>
      </c>
      <c r="BK185" s="147">
        <f>ROUND(I185*H185,2)</f>
        <v>0</v>
      </c>
      <c r="BL185" s="16" t="s">
        <v>159</v>
      </c>
      <c r="BM185" s="146" t="s">
        <v>1023</v>
      </c>
    </row>
    <row r="186" spans="2:65" s="1" customFormat="1" ht="22.2" customHeight="1">
      <c r="B186" s="31"/>
      <c r="C186" s="135" t="s">
        <v>256</v>
      </c>
      <c r="D186" s="135" t="s">
        <v>154</v>
      </c>
      <c r="E186" s="136" t="s">
        <v>388</v>
      </c>
      <c r="F186" s="137" t="s">
        <v>389</v>
      </c>
      <c r="G186" s="138" t="s">
        <v>157</v>
      </c>
      <c r="H186" s="139">
        <v>64.797</v>
      </c>
      <c r="I186" s="140"/>
      <c r="J186" s="141">
        <f>ROUND(I186*H186,2)</f>
        <v>0</v>
      </c>
      <c r="K186" s="137" t="s">
        <v>158</v>
      </c>
      <c r="L186" s="31"/>
      <c r="M186" s="142" t="s">
        <v>1</v>
      </c>
      <c r="N186" s="143" t="s">
        <v>43</v>
      </c>
      <c r="P186" s="144">
        <f>O186*H186</f>
        <v>0</v>
      </c>
      <c r="Q186" s="144">
        <v>0.043</v>
      </c>
      <c r="R186" s="144">
        <f>Q186*H186</f>
        <v>2.7862709999999997</v>
      </c>
      <c r="S186" s="144">
        <v>0.043</v>
      </c>
      <c r="T186" s="145">
        <f>S186*H186</f>
        <v>2.7862709999999997</v>
      </c>
      <c r="AR186" s="146" t="s">
        <v>159</v>
      </c>
      <c r="AT186" s="146" t="s">
        <v>154</v>
      </c>
      <c r="AU186" s="146" t="s">
        <v>167</v>
      </c>
      <c r="AY186" s="16" t="s">
        <v>151</v>
      </c>
      <c r="BE186" s="147">
        <f>IF(N186="základní",J186,0)</f>
        <v>0</v>
      </c>
      <c r="BF186" s="147">
        <f>IF(N186="snížená",J186,0)</f>
        <v>0</v>
      </c>
      <c r="BG186" s="147">
        <f>IF(N186="zákl. přenesená",J186,0)</f>
        <v>0</v>
      </c>
      <c r="BH186" s="147">
        <f>IF(N186="sníž. přenesená",J186,0)</f>
        <v>0</v>
      </c>
      <c r="BI186" s="147">
        <f>IF(N186="nulová",J186,0)</f>
        <v>0</v>
      </c>
      <c r="BJ186" s="16" t="s">
        <v>85</v>
      </c>
      <c r="BK186" s="147">
        <f>ROUND(I186*H186,2)</f>
        <v>0</v>
      </c>
      <c r="BL186" s="16" t="s">
        <v>159</v>
      </c>
      <c r="BM186" s="146" t="s">
        <v>1024</v>
      </c>
    </row>
    <row r="187" spans="2:51" s="12" customFormat="1" ht="10.2">
      <c r="B187" s="148"/>
      <c r="D187" s="149" t="s">
        <v>161</v>
      </c>
      <c r="E187" s="150" t="s">
        <v>1</v>
      </c>
      <c r="F187" s="151" t="s">
        <v>1025</v>
      </c>
      <c r="H187" s="152">
        <v>64.797</v>
      </c>
      <c r="I187" s="153"/>
      <c r="L187" s="148"/>
      <c r="M187" s="154"/>
      <c r="T187" s="155"/>
      <c r="AT187" s="150" t="s">
        <v>161</v>
      </c>
      <c r="AU187" s="150" t="s">
        <v>167</v>
      </c>
      <c r="AV187" s="12" t="s">
        <v>87</v>
      </c>
      <c r="AW187" s="12" t="s">
        <v>34</v>
      </c>
      <c r="AX187" s="12" t="s">
        <v>85</v>
      </c>
      <c r="AY187" s="150" t="s">
        <v>151</v>
      </c>
    </row>
    <row r="188" spans="2:65" s="1" customFormat="1" ht="22.2" customHeight="1">
      <c r="B188" s="31"/>
      <c r="C188" s="135" t="s">
        <v>260</v>
      </c>
      <c r="D188" s="135" t="s">
        <v>154</v>
      </c>
      <c r="E188" s="136" t="s">
        <v>392</v>
      </c>
      <c r="F188" s="137" t="s">
        <v>393</v>
      </c>
      <c r="G188" s="138" t="s">
        <v>157</v>
      </c>
      <c r="H188" s="139">
        <v>64.797</v>
      </c>
      <c r="I188" s="140"/>
      <c r="J188" s="141">
        <f>ROUND(I188*H188,2)</f>
        <v>0</v>
      </c>
      <c r="K188" s="137" t="s">
        <v>158</v>
      </c>
      <c r="L188" s="31"/>
      <c r="M188" s="142" t="s">
        <v>1</v>
      </c>
      <c r="N188" s="143" t="s">
        <v>43</v>
      </c>
      <c r="P188" s="144">
        <f>O188*H188</f>
        <v>0</v>
      </c>
      <c r="Q188" s="144">
        <v>0.00125616</v>
      </c>
      <c r="R188" s="144">
        <f>Q188*H188</f>
        <v>0.08139539952000001</v>
      </c>
      <c r="S188" s="144">
        <v>0</v>
      </c>
      <c r="T188" s="145">
        <f>S188*H188</f>
        <v>0</v>
      </c>
      <c r="AR188" s="146" t="s">
        <v>159</v>
      </c>
      <c r="AT188" s="146" t="s">
        <v>154</v>
      </c>
      <c r="AU188" s="146" t="s">
        <v>167</v>
      </c>
      <c r="AY188" s="16" t="s">
        <v>151</v>
      </c>
      <c r="BE188" s="147">
        <f>IF(N188="základní",J188,0)</f>
        <v>0</v>
      </c>
      <c r="BF188" s="147">
        <f>IF(N188="snížená",J188,0)</f>
        <v>0</v>
      </c>
      <c r="BG188" s="147">
        <f>IF(N188="zákl. přenesená",J188,0)</f>
        <v>0</v>
      </c>
      <c r="BH188" s="147">
        <f>IF(N188="sníž. přenesená",J188,0)</f>
        <v>0</v>
      </c>
      <c r="BI188" s="147">
        <f>IF(N188="nulová",J188,0)</f>
        <v>0</v>
      </c>
      <c r="BJ188" s="16" t="s">
        <v>85</v>
      </c>
      <c r="BK188" s="147">
        <f>ROUND(I188*H188,2)</f>
        <v>0</v>
      </c>
      <c r="BL188" s="16" t="s">
        <v>159</v>
      </c>
      <c r="BM188" s="146" t="s">
        <v>1026</v>
      </c>
    </row>
    <row r="189" spans="2:65" s="1" customFormat="1" ht="14.4" customHeight="1">
      <c r="B189" s="31"/>
      <c r="C189" s="171" t="s">
        <v>264</v>
      </c>
      <c r="D189" s="171" t="s">
        <v>317</v>
      </c>
      <c r="E189" s="172" t="s">
        <v>395</v>
      </c>
      <c r="F189" s="173" t="s">
        <v>396</v>
      </c>
      <c r="G189" s="174" t="s">
        <v>303</v>
      </c>
      <c r="H189" s="175">
        <v>119.874</v>
      </c>
      <c r="I189" s="176"/>
      <c r="J189" s="177">
        <f>ROUND(I189*H189,2)</f>
        <v>0</v>
      </c>
      <c r="K189" s="173" t="s">
        <v>158</v>
      </c>
      <c r="L189" s="178"/>
      <c r="M189" s="179" t="s">
        <v>1</v>
      </c>
      <c r="N189" s="180" t="s">
        <v>43</v>
      </c>
      <c r="P189" s="144">
        <f>O189*H189</f>
        <v>0</v>
      </c>
      <c r="Q189" s="144">
        <v>0.001</v>
      </c>
      <c r="R189" s="144">
        <f>Q189*H189</f>
        <v>0.119874</v>
      </c>
      <c r="S189" s="144">
        <v>0</v>
      </c>
      <c r="T189" s="145">
        <f>S189*H189</f>
        <v>0</v>
      </c>
      <c r="AR189" s="146" t="s">
        <v>186</v>
      </c>
      <c r="AT189" s="146" t="s">
        <v>317</v>
      </c>
      <c r="AU189" s="146" t="s">
        <v>167</v>
      </c>
      <c r="AY189" s="16" t="s">
        <v>151</v>
      </c>
      <c r="BE189" s="147">
        <f>IF(N189="základní",J189,0)</f>
        <v>0</v>
      </c>
      <c r="BF189" s="147">
        <f>IF(N189="snížená",J189,0)</f>
        <v>0</v>
      </c>
      <c r="BG189" s="147">
        <f>IF(N189="zákl. přenesená",J189,0)</f>
        <v>0</v>
      </c>
      <c r="BH189" s="147">
        <f>IF(N189="sníž. přenesená",J189,0)</f>
        <v>0</v>
      </c>
      <c r="BI189" s="147">
        <f>IF(N189="nulová",J189,0)</f>
        <v>0</v>
      </c>
      <c r="BJ189" s="16" t="s">
        <v>85</v>
      </c>
      <c r="BK189" s="147">
        <f>ROUND(I189*H189,2)</f>
        <v>0</v>
      </c>
      <c r="BL189" s="16" t="s">
        <v>159</v>
      </c>
      <c r="BM189" s="146" t="s">
        <v>1027</v>
      </c>
    </row>
    <row r="190" spans="2:51" s="12" customFormat="1" ht="10.2">
      <c r="B190" s="148"/>
      <c r="D190" s="149" t="s">
        <v>161</v>
      </c>
      <c r="F190" s="151" t="s">
        <v>1028</v>
      </c>
      <c r="H190" s="152">
        <v>119.874</v>
      </c>
      <c r="I190" s="153"/>
      <c r="L190" s="148"/>
      <c r="M190" s="154"/>
      <c r="T190" s="155"/>
      <c r="AT190" s="150" t="s">
        <v>161</v>
      </c>
      <c r="AU190" s="150" t="s">
        <v>167</v>
      </c>
      <c r="AV190" s="12" t="s">
        <v>87</v>
      </c>
      <c r="AW190" s="12" t="s">
        <v>4</v>
      </c>
      <c r="AX190" s="12" t="s">
        <v>85</v>
      </c>
      <c r="AY190" s="150" t="s">
        <v>151</v>
      </c>
    </row>
    <row r="191" spans="2:65" s="1" customFormat="1" ht="22.2" customHeight="1">
      <c r="B191" s="31"/>
      <c r="C191" s="135" t="s">
        <v>268</v>
      </c>
      <c r="D191" s="135" t="s">
        <v>154</v>
      </c>
      <c r="E191" s="136" t="s">
        <v>982</v>
      </c>
      <c r="F191" s="137" t="s">
        <v>983</v>
      </c>
      <c r="G191" s="138" t="s">
        <v>214</v>
      </c>
      <c r="H191" s="139">
        <v>16</v>
      </c>
      <c r="I191" s="140"/>
      <c r="J191" s="141">
        <f>ROUND(I191*H191,2)</f>
        <v>0</v>
      </c>
      <c r="K191" s="137" t="s">
        <v>1</v>
      </c>
      <c r="L191" s="31"/>
      <c r="M191" s="142" t="s">
        <v>1</v>
      </c>
      <c r="N191" s="143" t="s">
        <v>43</v>
      </c>
      <c r="P191" s="144">
        <f>O191*H191</f>
        <v>0</v>
      </c>
      <c r="Q191" s="144">
        <v>4E-05</v>
      </c>
      <c r="R191" s="144">
        <f>Q191*H191</f>
        <v>0.00064</v>
      </c>
      <c r="S191" s="144">
        <v>0</v>
      </c>
      <c r="T191" s="145">
        <f>S191*H191</f>
        <v>0</v>
      </c>
      <c r="AR191" s="146" t="s">
        <v>159</v>
      </c>
      <c r="AT191" s="146" t="s">
        <v>154</v>
      </c>
      <c r="AU191" s="146" t="s">
        <v>167</v>
      </c>
      <c r="AY191" s="16" t="s">
        <v>151</v>
      </c>
      <c r="BE191" s="147">
        <f>IF(N191="základní",J191,0)</f>
        <v>0</v>
      </c>
      <c r="BF191" s="147">
        <f>IF(N191="snížená",J191,0)</f>
        <v>0</v>
      </c>
      <c r="BG191" s="147">
        <f>IF(N191="zákl. přenesená",J191,0)</f>
        <v>0</v>
      </c>
      <c r="BH191" s="147">
        <f>IF(N191="sníž. přenesená",J191,0)</f>
        <v>0</v>
      </c>
      <c r="BI191" s="147">
        <f>IF(N191="nulová",J191,0)</f>
        <v>0</v>
      </c>
      <c r="BJ191" s="16" t="s">
        <v>85</v>
      </c>
      <c r="BK191" s="147">
        <f>ROUND(I191*H191,2)</f>
        <v>0</v>
      </c>
      <c r="BL191" s="16" t="s">
        <v>159</v>
      </c>
      <c r="BM191" s="146" t="s">
        <v>1029</v>
      </c>
    </row>
    <row r="192" spans="2:51" s="12" customFormat="1" ht="10.2">
      <c r="B192" s="148"/>
      <c r="D192" s="149" t="s">
        <v>161</v>
      </c>
      <c r="E192" s="150" t="s">
        <v>1</v>
      </c>
      <c r="F192" s="151" t="s">
        <v>985</v>
      </c>
      <c r="H192" s="152">
        <v>16</v>
      </c>
      <c r="I192" s="153"/>
      <c r="L192" s="148"/>
      <c r="M192" s="154"/>
      <c r="T192" s="155"/>
      <c r="AT192" s="150" t="s">
        <v>161</v>
      </c>
      <c r="AU192" s="150" t="s">
        <v>167</v>
      </c>
      <c r="AV192" s="12" t="s">
        <v>87</v>
      </c>
      <c r="AW192" s="12" t="s">
        <v>34</v>
      </c>
      <c r="AX192" s="12" t="s">
        <v>85</v>
      </c>
      <c r="AY192" s="150" t="s">
        <v>151</v>
      </c>
    </row>
    <row r="193" spans="2:65" s="1" customFormat="1" ht="19.8" customHeight="1">
      <c r="B193" s="31"/>
      <c r="C193" s="135" t="s">
        <v>271</v>
      </c>
      <c r="D193" s="135" t="s">
        <v>154</v>
      </c>
      <c r="E193" s="136" t="s">
        <v>986</v>
      </c>
      <c r="F193" s="137" t="s">
        <v>987</v>
      </c>
      <c r="G193" s="138" t="s">
        <v>214</v>
      </c>
      <c r="H193" s="139">
        <v>16</v>
      </c>
      <c r="I193" s="140"/>
      <c r="J193" s="141">
        <f>ROUND(I193*H193,2)</f>
        <v>0</v>
      </c>
      <c r="K193" s="137" t="s">
        <v>158</v>
      </c>
      <c r="L193" s="31"/>
      <c r="M193" s="142" t="s">
        <v>1</v>
      </c>
      <c r="N193" s="143" t="s">
        <v>43</v>
      </c>
      <c r="P193" s="144">
        <f>O193*H193</f>
        <v>0</v>
      </c>
      <c r="Q193" s="144">
        <v>0.00028</v>
      </c>
      <c r="R193" s="144">
        <f>Q193*H193</f>
        <v>0.00448</v>
      </c>
      <c r="S193" s="144">
        <v>0</v>
      </c>
      <c r="T193" s="145">
        <f>S193*H193</f>
        <v>0</v>
      </c>
      <c r="AR193" s="146" t="s">
        <v>159</v>
      </c>
      <c r="AT193" s="146" t="s">
        <v>154</v>
      </c>
      <c r="AU193" s="146" t="s">
        <v>167</v>
      </c>
      <c r="AY193" s="16" t="s">
        <v>151</v>
      </c>
      <c r="BE193" s="147">
        <f>IF(N193="základní",J193,0)</f>
        <v>0</v>
      </c>
      <c r="BF193" s="147">
        <f>IF(N193="snížená",J193,0)</f>
        <v>0</v>
      </c>
      <c r="BG193" s="147">
        <f>IF(N193="zákl. přenesená",J193,0)</f>
        <v>0</v>
      </c>
      <c r="BH193" s="147">
        <f>IF(N193="sníž. přenesená",J193,0)</f>
        <v>0</v>
      </c>
      <c r="BI193" s="147">
        <f>IF(N193="nulová",J193,0)</f>
        <v>0</v>
      </c>
      <c r="BJ193" s="16" t="s">
        <v>85</v>
      </c>
      <c r="BK193" s="147">
        <f>ROUND(I193*H193,2)</f>
        <v>0</v>
      </c>
      <c r="BL193" s="16" t="s">
        <v>159</v>
      </c>
      <c r="BM193" s="146" t="s">
        <v>1030</v>
      </c>
    </row>
    <row r="194" spans="2:65" s="1" customFormat="1" ht="22.2" customHeight="1">
      <c r="B194" s="31"/>
      <c r="C194" s="171" t="s">
        <v>274</v>
      </c>
      <c r="D194" s="171" t="s">
        <v>317</v>
      </c>
      <c r="E194" s="172" t="s">
        <v>989</v>
      </c>
      <c r="F194" s="173" t="s">
        <v>990</v>
      </c>
      <c r="G194" s="174" t="s">
        <v>382</v>
      </c>
      <c r="H194" s="175">
        <v>0.018</v>
      </c>
      <c r="I194" s="176"/>
      <c r="J194" s="177">
        <f>ROUND(I194*H194,2)</f>
        <v>0</v>
      </c>
      <c r="K194" s="173" t="s">
        <v>158</v>
      </c>
      <c r="L194" s="178"/>
      <c r="M194" s="179" t="s">
        <v>1</v>
      </c>
      <c r="N194" s="180" t="s">
        <v>43</v>
      </c>
      <c r="P194" s="144">
        <f>O194*H194</f>
        <v>0</v>
      </c>
      <c r="Q194" s="144">
        <v>0.00113</v>
      </c>
      <c r="R194" s="144">
        <f>Q194*H194</f>
        <v>2.034E-05</v>
      </c>
      <c r="S194" s="144">
        <v>0</v>
      </c>
      <c r="T194" s="145">
        <f>S194*H194</f>
        <v>0</v>
      </c>
      <c r="AR194" s="146" t="s">
        <v>186</v>
      </c>
      <c r="AT194" s="146" t="s">
        <v>317</v>
      </c>
      <c r="AU194" s="146" t="s">
        <v>167</v>
      </c>
      <c r="AY194" s="16" t="s">
        <v>151</v>
      </c>
      <c r="BE194" s="147">
        <f>IF(N194="základní",J194,0)</f>
        <v>0</v>
      </c>
      <c r="BF194" s="147">
        <f>IF(N194="snížená",J194,0)</f>
        <v>0</v>
      </c>
      <c r="BG194" s="147">
        <f>IF(N194="zákl. přenesená",J194,0)</f>
        <v>0</v>
      </c>
      <c r="BH194" s="147">
        <f>IF(N194="sníž. přenesená",J194,0)</f>
        <v>0</v>
      </c>
      <c r="BI194" s="147">
        <f>IF(N194="nulová",J194,0)</f>
        <v>0</v>
      </c>
      <c r="BJ194" s="16" t="s">
        <v>85</v>
      </c>
      <c r="BK194" s="147">
        <f>ROUND(I194*H194,2)</f>
        <v>0</v>
      </c>
      <c r="BL194" s="16" t="s">
        <v>159</v>
      </c>
      <c r="BM194" s="146" t="s">
        <v>1031</v>
      </c>
    </row>
    <row r="195" spans="2:51" s="12" customFormat="1" ht="10.2">
      <c r="B195" s="148"/>
      <c r="D195" s="149" t="s">
        <v>161</v>
      </c>
      <c r="F195" s="151" t="s">
        <v>1032</v>
      </c>
      <c r="H195" s="152">
        <v>0.018</v>
      </c>
      <c r="I195" s="153"/>
      <c r="L195" s="148"/>
      <c r="M195" s="154"/>
      <c r="T195" s="155"/>
      <c r="AT195" s="150" t="s">
        <v>161</v>
      </c>
      <c r="AU195" s="150" t="s">
        <v>167</v>
      </c>
      <c r="AV195" s="12" t="s">
        <v>87</v>
      </c>
      <c r="AW195" s="12" t="s">
        <v>4</v>
      </c>
      <c r="AX195" s="12" t="s">
        <v>85</v>
      </c>
      <c r="AY195" s="150" t="s">
        <v>151</v>
      </c>
    </row>
    <row r="196" spans="2:65" s="1" customFormat="1" ht="22.2" customHeight="1">
      <c r="B196" s="31"/>
      <c r="C196" s="171" t="s">
        <v>277</v>
      </c>
      <c r="D196" s="171" t="s">
        <v>317</v>
      </c>
      <c r="E196" s="172" t="s">
        <v>993</v>
      </c>
      <c r="F196" s="173" t="s">
        <v>994</v>
      </c>
      <c r="G196" s="174" t="s">
        <v>382</v>
      </c>
      <c r="H196" s="175">
        <v>0.016</v>
      </c>
      <c r="I196" s="176"/>
      <c r="J196" s="177">
        <f>ROUND(I196*H196,2)</f>
        <v>0</v>
      </c>
      <c r="K196" s="173" t="s">
        <v>158</v>
      </c>
      <c r="L196" s="178"/>
      <c r="M196" s="179" t="s">
        <v>1</v>
      </c>
      <c r="N196" s="180" t="s">
        <v>43</v>
      </c>
      <c r="P196" s="144">
        <f>O196*H196</f>
        <v>0</v>
      </c>
      <c r="Q196" s="144">
        <v>0.00333</v>
      </c>
      <c r="R196" s="144">
        <f>Q196*H196</f>
        <v>5.3280000000000005E-05</v>
      </c>
      <c r="S196" s="144">
        <v>0</v>
      </c>
      <c r="T196" s="145">
        <f>S196*H196</f>
        <v>0</v>
      </c>
      <c r="AR196" s="146" t="s">
        <v>186</v>
      </c>
      <c r="AT196" s="146" t="s">
        <v>317</v>
      </c>
      <c r="AU196" s="146" t="s">
        <v>167</v>
      </c>
      <c r="AY196" s="16" t="s">
        <v>151</v>
      </c>
      <c r="BE196" s="147">
        <f>IF(N196="základní",J196,0)</f>
        <v>0</v>
      </c>
      <c r="BF196" s="147">
        <f>IF(N196="snížená",J196,0)</f>
        <v>0</v>
      </c>
      <c r="BG196" s="147">
        <f>IF(N196="zákl. přenesená",J196,0)</f>
        <v>0</v>
      </c>
      <c r="BH196" s="147">
        <f>IF(N196="sníž. přenesená",J196,0)</f>
        <v>0</v>
      </c>
      <c r="BI196" s="147">
        <f>IF(N196="nulová",J196,0)</f>
        <v>0</v>
      </c>
      <c r="BJ196" s="16" t="s">
        <v>85</v>
      </c>
      <c r="BK196" s="147">
        <f>ROUND(I196*H196,2)</f>
        <v>0</v>
      </c>
      <c r="BL196" s="16" t="s">
        <v>159</v>
      </c>
      <c r="BM196" s="146" t="s">
        <v>1033</v>
      </c>
    </row>
    <row r="197" spans="2:51" s="12" customFormat="1" ht="10.2">
      <c r="B197" s="148"/>
      <c r="D197" s="149" t="s">
        <v>161</v>
      </c>
      <c r="F197" s="151" t="s">
        <v>1034</v>
      </c>
      <c r="H197" s="152">
        <v>0.016</v>
      </c>
      <c r="I197" s="153"/>
      <c r="L197" s="148"/>
      <c r="M197" s="154"/>
      <c r="T197" s="155"/>
      <c r="AT197" s="150" t="s">
        <v>161</v>
      </c>
      <c r="AU197" s="150" t="s">
        <v>167</v>
      </c>
      <c r="AV197" s="12" t="s">
        <v>87</v>
      </c>
      <c r="AW197" s="12" t="s">
        <v>4</v>
      </c>
      <c r="AX197" s="12" t="s">
        <v>85</v>
      </c>
      <c r="AY197" s="150" t="s">
        <v>151</v>
      </c>
    </row>
    <row r="198" spans="2:65" s="1" customFormat="1" ht="14.4" customHeight="1">
      <c r="B198" s="31"/>
      <c r="C198" s="135" t="s">
        <v>281</v>
      </c>
      <c r="D198" s="135" t="s">
        <v>154</v>
      </c>
      <c r="E198" s="136" t="s">
        <v>399</v>
      </c>
      <c r="F198" s="137" t="s">
        <v>400</v>
      </c>
      <c r="G198" s="138" t="s">
        <v>401</v>
      </c>
      <c r="H198" s="139">
        <v>80</v>
      </c>
      <c r="I198" s="140"/>
      <c r="J198" s="141">
        <f>ROUND(I198*H198,2)</f>
        <v>0</v>
      </c>
      <c r="K198" s="137" t="s">
        <v>158</v>
      </c>
      <c r="L198" s="31"/>
      <c r="M198" s="142" t="s">
        <v>1</v>
      </c>
      <c r="N198" s="143" t="s">
        <v>43</v>
      </c>
      <c r="P198" s="144">
        <f>O198*H198</f>
        <v>0</v>
      </c>
      <c r="Q198" s="144">
        <v>0</v>
      </c>
      <c r="R198" s="144">
        <f>Q198*H198</f>
        <v>0</v>
      </c>
      <c r="S198" s="144">
        <v>0</v>
      </c>
      <c r="T198" s="145">
        <f>S198*H198</f>
        <v>0</v>
      </c>
      <c r="AR198" s="146" t="s">
        <v>159</v>
      </c>
      <c r="AT198" s="146" t="s">
        <v>154</v>
      </c>
      <c r="AU198" s="146" t="s">
        <v>167</v>
      </c>
      <c r="AY198" s="16" t="s">
        <v>151</v>
      </c>
      <c r="BE198" s="147">
        <f>IF(N198="základní",J198,0)</f>
        <v>0</v>
      </c>
      <c r="BF198" s="147">
        <f>IF(N198="snížená",J198,0)</f>
        <v>0</v>
      </c>
      <c r="BG198" s="147">
        <f>IF(N198="zákl. přenesená",J198,0)</f>
        <v>0</v>
      </c>
      <c r="BH198" s="147">
        <f>IF(N198="sníž. přenesená",J198,0)</f>
        <v>0</v>
      </c>
      <c r="BI198" s="147">
        <f>IF(N198="nulová",J198,0)</f>
        <v>0</v>
      </c>
      <c r="BJ198" s="16" t="s">
        <v>85</v>
      </c>
      <c r="BK198" s="147">
        <f>ROUND(I198*H198,2)</f>
        <v>0</v>
      </c>
      <c r="BL198" s="16" t="s">
        <v>159</v>
      </c>
      <c r="BM198" s="146" t="s">
        <v>1035</v>
      </c>
    </row>
    <row r="199" spans="2:63" s="11" customFormat="1" ht="22.8" customHeight="1">
      <c r="B199" s="123"/>
      <c r="D199" s="124" t="s">
        <v>77</v>
      </c>
      <c r="E199" s="133" t="s">
        <v>152</v>
      </c>
      <c r="F199" s="133" t="s">
        <v>153</v>
      </c>
      <c r="I199" s="126"/>
      <c r="J199" s="134">
        <f>BK199</f>
        <v>0</v>
      </c>
      <c r="L199" s="123"/>
      <c r="M199" s="128"/>
      <c r="P199" s="129">
        <f>SUM(P200:P204)</f>
        <v>0</v>
      </c>
      <c r="R199" s="129">
        <f>SUM(R200:R204)</f>
        <v>0</v>
      </c>
      <c r="T199" s="130">
        <f>SUM(T200:T204)</f>
        <v>0</v>
      </c>
      <c r="AR199" s="124" t="s">
        <v>85</v>
      </c>
      <c r="AT199" s="131" t="s">
        <v>77</v>
      </c>
      <c r="AU199" s="131" t="s">
        <v>85</v>
      </c>
      <c r="AY199" s="124" t="s">
        <v>151</v>
      </c>
      <c r="BK199" s="132">
        <f>SUM(BK200:BK204)</f>
        <v>0</v>
      </c>
    </row>
    <row r="200" spans="2:65" s="1" customFormat="1" ht="30" customHeight="1">
      <c r="B200" s="31"/>
      <c r="C200" s="135" t="s">
        <v>285</v>
      </c>
      <c r="D200" s="135" t="s">
        <v>154</v>
      </c>
      <c r="E200" s="136" t="s">
        <v>627</v>
      </c>
      <c r="F200" s="137" t="s">
        <v>628</v>
      </c>
      <c r="G200" s="138" t="s">
        <v>157</v>
      </c>
      <c r="H200" s="139">
        <v>453.78</v>
      </c>
      <c r="I200" s="140"/>
      <c r="J200" s="141">
        <f>ROUND(I200*H200,2)</f>
        <v>0</v>
      </c>
      <c r="K200" s="137" t="s">
        <v>158</v>
      </c>
      <c r="L200" s="31"/>
      <c r="M200" s="142" t="s">
        <v>1</v>
      </c>
      <c r="N200" s="143" t="s">
        <v>43</v>
      </c>
      <c r="P200" s="144">
        <f>O200*H200</f>
        <v>0</v>
      </c>
      <c r="Q200" s="144">
        <v>0</v>
      </c>
      <c r="R200" s="144">
        <f>Q200*H200</f>
        <v>0</v>
      </c>
      <c r="S200" s="144">
        <v>0</v>
      </c>
      <c r="T200" s="145">
        <f>S200*H200</f>
        <v>0</v>
      </c>
      <c r="AR200" s="146" t="s">
        <v>159</v>
      </c>
      <c r="AT200" s="146" t="s">
        <v>154</v>
      </c>
      <c r="AU200" s="146" t="s">
        <v>87</v>
      </c>
      <c r="AY200" s="16" t="s">
        <v>151</v>
      </c>
      <c r="BE200" s="147">
        <f>IF(N200="základní",J200,0)</f>
        <v>0</v>
      </c>
      <c r="BF200" s="147">
        <f>IF(N200="snížená",J200,0)</f>
        <v>0</v>
      </c>
      <c r="BG200" s="147">
        <f>IF(N200="zákl. přenesená",J200,0)</f>
        <v>0</v>
      </c>
      <c r="BH200" s="147">
        <f>IF(N200="sníž. přenesená",J200,0)</f>
        <v>0</v>
      </c>
      <c r="BI200" s="147">
        <f>IF(N200="nulová",J200,0)</f>
        <v>0</v>
      </c>
      <c r="BJ200" s="16" t="s">
        <v>85</v>
      </c>
      <c r="BK200" s="147">
        <f>ROUND(I200*H200,2)</f>
        <v>0</v>
      </c>
      <c r="BL200" s="16" t="s">
        <v>159</v>
      </c>
      <c r="BM200" s="146" t="s">
        <v>1036</v>
      </c>
    </row>
    <row r="201" spans="2:51" s="12" customFormat="1" ht="10.2">
      <c r="B201" s="148"/>
      <c r="D201" s="149" t="s">
        <v>161</v>
      </c>
      <c r="E201" s="150" t="s">
        <v>1</v>
      </c>
      <c r="F201" s="151" t="s">
        <v>630</v>
      </c>
      <c r="H201" s="152">
        <v>453.78</v>
      </c>
      <c r="I201" s="153"/>
      <c r="L201" s="148"/>
      <c r="M201" s="154"/>
      <c r="T201" s="155"/>
      <c r="AT201" s="150" t="s">
        <v>161</v>
      </c>
      <c r="AU201" s="150" t="s">
        <v>87</v>
      </c>
      <c r="AV201" s="12" t="s">
        <v>87</v>
      </c>
      <c r="AW201" s="12" t="s">
        <v>34</v>
      </c>
      <c r="AX201" s="12" t="s">
        <v>85</v>
      </c>
      <c r="AY201" s="150" t="s">
        <v>151</v>
      </c>
    </row>
    <row r="202" spans="2:65" s="1" customFormat="1" ht="30" customHeight="1">
      <c r="B202" s="31"/>
      <c r="C202" s="135" t="s">
        <v>437</v>
      </c>
      <c r="D202" s="135" t="s">
        <v>154</v>
      </c>
      <c r="E202" s="136" t="s">
        <v>632</v>
      </c>
      <c r="F202" s="137" t="s">
        <v>633</v>
      </c>
      <c r="G202" s="138" t="s">
        <v>157</v>
      </c>
      <c r="H202" s="139">
        <v>13613.4</v>
      </c>
      <c r="I202" s="140"/>
      <c r="J202" s="141">
        <f>ROUND(I202*H202,2)</f>
        <v>0</v>
      </c>
      <c r="K202" s="137" t="s">
        <v>158</v>
      </c>
      <c r="L202" s="31"/>
      <c r="M202" s="142" t="s">
        <v>1</v>
      </c>
      <c r="N202" s="143" t="s">
        <v>43</v>
      </c>
      <c r="P202" s="144">
        <f>O202*H202</f>
        <v>0</v>
      </c>
      <c r="Q202" s="144">
        <v>0</v>
      </c>
      <c r="R202" s="144">
        <f>Q202*H202</f>
        <v>0</v>
      </c>
      <c r="S202" s="144">
        <v>0</v>
      </c>
      <c r="T202" s="145">
        <f>S202*H202</f>
        <v>0</v>
      </c>
      <c r="AR202" s="146" t="s">
        <v>159</v>
      </c>
      <c r="AT202" s="146" t="s">
        <v>154</v>
      </c>
      <c r="AU202" s="146" t="s">
        <v>87</v>
      </c>
      <c r="AY202" s="16" t="s">
        <v>151</v>
      </c>
      <c r="BE202" s="147">
        <f>IF(N202="základní",J202,0)</f>
        <v>0</v>
      </c>
      <c r="BF202" s="147">
        <f>IF(N202="snížená",J202,0)</f>
        <v>0</v>
      </c>
      <c r="BG202" s="147">
        <f>IF(N202="zákl. přenesená",J202,0)</f>
        <v>0</v>
      </c>
      <c r="BH202" s="147">
        <f>IF(N202="sníž. přenesená",J202,0)</f>
        <v>0</v>
      </c>
      <c r="BI202" s="147">
        <f>IF(N202="nulová",J202,0)</f>
        <v>0</v>
      </c>
      <c r="BJ202" s="16" t="s">
        <v>85</v>
      </c>
      <c r="BK202" s="147">
        <f>ROUND(I202*H202,2)</f>
        <v>0</v>
      </c>
      <c r="BL202" s="16" t="s">
        <v>159</v>
      </c>
      <c r="BM202" s="146" t="s">
        <v>1037</v>
      </c>
    </row>
    <row r="203" spans="2:51" s="12" customFormat="1" ht="10.2">
      <c r="B203" s="148"/>
      <c r="D203" s="149" t="s">
        <v>161</v>
      </c>
      <c r="E203" s="150" t="s">
        <v>1</v>
      </c>
      <c r="F203" s="151" t="s">
        <v>1038</v>
      </c>
      <c r="H203" s="152">
        <v>13613.4</v>
      </c>
      <c r="I203" s="153"/>
      <c r="L203" s="148"/>
      <c r="M203" s="154"/>
      <c r="T203" s="155"/>
      <c r="AT203" s="150" t="s">
        <v>161</v>
      </c>
      <c r="AU203" s="150" t="s">
        <v>87</v>
      </c>
      <c r="AV203" s="12" t="s">
        <v>87</v>
      </c>
      <c r="AW203" s="12" t="s">
        <v>34</v>
      </c>
      <c r="AX203" s="12" t="s">
        <v>85</v>
      </c>
      <c r="AY203" s="150" t="s">
        <v>151</v>
      </c>
    </row>
    <row r="204" spans="2:65" s="1" customFormat="1" ht="30" customHeight="1">
      <c r="B204" s="31"/>
      <c r="C204" s="135" t="s">
        <v>440</v>
      </c>
      <c r="D204" s="135" t="s">
        <v>154</v>
      </c>
      <c r="E204" s="136" t="s">
        <v>637</v>
      </c>
      <c r="F204" s="137" t="s">
        <v>638</v>
      </c>
      <c r="G204" s="138" t="s">
        <v>157</v>
      </c>
      <c r="H204" s="139">
        <v>453.78</v>
      </c>
      <c r="I204" s="140"/>
      <c r="J204" s="141">
        <f>ROUND(I204*H204,2)</f>
        <v>0</v>
      </c>
      <c r="K204" s="137" t="s">
        <v>158</v>
      </c>
      <c r="L204" s="31"/>
      <c r="M204" s="142" t="s">
        <v>1</v>
      </c>
      <c r="N204" s="143" t="s">
        <v>43</v>
      </c>
      <c r="P204" s="144">
        <f>O204*H204</f>
        <v>0</v>
      </c>
      <c r="Q204" s="144">
        <v>0</v>
      </c>
      <c r="R204" s="144">
        <f>Q204*H204</f>
        <v>0</v>
      </c>
      <c r="S204" s="144">
        <v>0</v>
      </c>
      <c r="T204" s="145">
        <f>S204*H204</f>
        <v>0</v>
      </c>
      <c r="AR204" s="146" t="s">
        <v>159</v>
      </c>
      <c r="AT204" s="146" t="s">
        <v>154</v>
      </c>
      <c r="AU204" s="146" t="s">
        <v>87</v>
      </c>
      <c r="AY204" s="16" t="s">
        <v>151</v>
      </c>
      <c r="BE204" s="147">
        <f>IF(N204="základní",J204,0)</f>
        <v>0</v>
      </c>
      <c r="BF204" s="147">
        <f>IF(N204="snížená",J204,0)</f>
        <v>0</v>
      </c>
      <c r="BG204" s="147">
        <f>IF(N204="zákl. přenesená",J204,0)</f>
        <v>0</v>
      </c>
      <c r="BH204" s="147">
        <f>IF(N204="sníž. přenesená",J204,0)</f>
        <v>0</v>
      </c>
      <c r="BI204" s="147">
        <f>IF(N204="nulová",J204,0)</f>
        <v>0</v>
      </c>
      <c r="BJ204" s="16" t="s">
        <v>85</v>
      </c>
      <c r="BK204" s="147">
        <f>ROUND(I204*H204,2)</f>
        <v>0</v>
      </c>
      <c r="BL204" s="16" t="s">
        <v>159</v>
      </c>
      <c r="BM204" s="146" t="s">
        <v>1039</v>
      </c>
    </row>
    <row r="205" spans="2:63" s="11" customFormat="1" ht="22.8" customHeight="1">
      <c r="B205" s="123"/>
      <c r="D205" s="124" t="s">
        <v>77</v>
      </c>
      <c r="E205" s="133" t="s">
        <v>199</v>
      </c>
      <c r="F205" s="133" t="s">
        <v>200</v>
      </c>
      <c r="I205" s="126"/>
      <c r="J205" s="134">
        <f>BK205</f>
        <v>0</v>
      </c>
      <c r="L205" s="123"/>
      <c r="M205" s="128"/>
      <c r="P205" s="129">
        <f>SUM(P206:P208)</f>
        <v>0</v>
      </c>
      <c r="R205" s="129">
        <f>SUM(R206:R208)</f>
        <v>0</v>
      </c>
      <c r="T205" s="130">
        <f>SUM(T206:T208)</f>
        <v>0</v>
      </c>
      <c r="AR205" s="124" t="s">
        <v>85</v>
      </c>
      <c r="AT205" s="131" t="s">
        <v>77</v>
      </c>
      <c r="AU205" s="131" t="s">
        <v>85</v>
      </c>
      <c r="AY205" s="124" t="s">
        <v>151</v>
      </c>
      <c r="BK205" s="132">
        <f>SUM(BK206:BK208)</f>
        <v>0</v>
      </c>
    </row>
    <row r="206" spans="2:65" s="1" customFormat="1" ht="22.2" customHeight="1">
      <c r="B206" s="31"/>
      <c r="C206" s="135" t="s">
        <v>442</v>
      </c>
      <c r="D206" s="135" t="s">
        <v>154</v>
      </c>
      <c r="E206" s="136" t="s">
        <v>202</v>
      </c>
      <c r="F206" s="137" t="s">
        <v>203</v>
      </c>
      <c r="G206" s="138" t="s">
        <v>204</v>
      </c>
      <c r="H206" s="139">
        <v>13.344</v>
      </c>
      <c r="I206" s="140"/>
      <c r="J206" s="141">
        <f>ROUND(I206*H206,2)</f>
        <v>0</v>
      </c>
      <c r="K206" s="137" t="s">
        <v>718</v>
      </c>
      <c r="L206" s="31"/>
      <c r="M206" s="142" t="s">
        <v>1</v>
      </c>
      <c r="N206" s="143" t="s">
        <v>43</v>
      </c>
      <c r="P206" s="144">
        <f>O206*H206</f>
        <v>0</v>
      </c>
      <c r="Q206" s="144">
        <v>0</v>
      </c>
      <c r="R206" s="144">
        <f>Q206*H206</f>
        <v>0</v>
      </c>
      <c r="S206" s="144">
        <v>0</v>
      </c>
      <c r="T206" s="145">
        <f>S206*H206</f>
        <v>0</v>
      </c>
      <c r="AR206" s="146" t="s">
        <v>159</v>
      </c>
      <c r="AT206" s="146" t="s">
        <v>154</v>
      </c>
      <c r="AU206" s="146" t="s">
        <v>87</v>
      </c>
      <c r="AY206" s="16" t="s">
        <v>151</v>
      </c>
      <c r="BE206" s="147">
        <f>IF(N206="základní",J206,0)</f>
        <v>0</v>
      </c>
      <c r="BF206" s="147">
        <f>IF(N206="snížená",J206,0)</f>
        <v>0</v>
      </c>
      <c r="BG206" s="147">
        <f>IF(N206="zákl. přenesená",J206,0)</f>
        <v>0</v>
      </c>
      <c r="BH206" s="147">
        <f>IF(N206="sníž. přenesená",J206,0)</f>
        <v>0</v>
      </c>
      <c r="BI206" s="147">
        <f>IF(N206="nulová",J206,0)</f>
        <v>0</v>
      </c>
      <c r="BJ206" s="16" t="s">
        <v>85</v>
      </c>
      <c r="BK206" s="147">
        <f>ROUND(I206*H206,2)</f>
        <v>0</v>
      </c>
      <c r="BL206" s="16" t="s">
        <v>159</v>
      </c>
      <c r="BM206" s="146" t="s">
        <v>1040</v>
      </c>
    </row>
    <row r="207" spans="2:65" s="1" customFormat="1" ht="19.8" customHeight="1">
      <c r="B207" s="31"/>
      <c r="C207" s="135" t="s">
        <v>445</v>
      </c>
      <c r="D207" s="135" t="s">
        <v>154</v>
      </c>
      <c r="E207" s="136" t="s">
        <v>208</v>
      </c>
      <c r="F207" s="137" t="s">
        <v>209</v>
      </c>
      <c r="G207" s="138" t="s">
        <v>204</v>
      </c>
      <c r="H207" s="139">
        <v>13.344</v>
      </c>
      <c r="I207" s="140"/>
      <c r="J207" s="141">
        <f>ROUND(I207*H207,2)</f>
        <v>0</v>
      </c>
      <c r="K207" s="137" t="s">
        <v>1</v>
      </c>
      <c r="L207" s="31"/>
      <c r="M207" s="142" t="s">
        <v>1</v>
      </c>
      <c r="N207" s="143" t="s">
        <v>43</v>
      </c>
      <c r="P207" s="144">
        <f>O207*H207</f>
        <v>0</v>
      </c>
      <c r="Q207" s="144">
        <v>0</v>
      </c>
      <c r="R207" s="144">
        <f>Q207*H207</f>
        <v>0</v>
      </c>
      <c r="S207" s="144">
        <v>0</v>
      </c>
      <c r="T207" s="145">
        <f>S207*H207</f>
        <v>0</v>
      </c>
      <c r="AR207" s="146" t="s">
        <v>159</v>
      </c>
      <c r="AT207" s="146" t="s">
        <v>154</v>
      </c>
      <c r="AU207" s="146" t="s">
        <v>87</v>
      </c>
      <c r="AY207" s="16" t="s">
        <v>151</v>
      </c>
      <c r="BE207" s="147">
        <f>IF(N207="základní",J207,0)</f>
        <v>0</v>
      </c>
      <c r="BF207" s="147">
        <f>IF(N207="snížená",J207,0)</f>
        <v>0</v>
      </c>
      <c r="BG207" s="147">
        <f>IF(N207="zákl. přenesená",J207,0)</f>
        <v>0</v>
      </c>
      <c r="BH207" s="147">
        <f>IF(N207="sníž. přenesená",J207,0)</f>
        <v>0</v>
      </c>
      <c r="BI207" s="147">
        <f>IF(N207="nulová",J207,0)</f>
        <v>0</v>
      </c>
      <c r="BJ207" s="16" t="s">
        <v>85</v>
      </c>
      <c r="BK207" s="147">
        <f>ROUND(I207*H207,2)</f>
        <v>0</v>
      </c>
      <c r="BL207" s="16" t="s">
        <v>159</v>
      </c>
      <c r="BM207" s="146" t="s">
        <v>1041</v>
      </c>
    </row>
    <row r="208" spans="2:65" s="1" customFormat="1" ht="14.4" customHeight="1">
      <c r="B208" s="31"/>
      <c r="C208" s="135" t="s">
        <v>447</v>
      </c>
      <c r="D208" s="135" t="s">
        <v>154</v>
      </c>
      <c r="E208" s="136" t="s">
        <v>212</v>
      </c>
      <c r="F208" s="137" t="s">
        <v>213</v>
      </c>
      <c r="G208" s="138" t="s">
        <v>214</v>
      </c>
      <c r="H208" s="139">
        <v>1</v>
      </c>
      <c r="I208" s="140"/>
      <c r="J208" s="141">
        <f>ROUND(I208*H208,2)</f>
        <v>0</v>
      </c>
      <c r="K208" s="137" t="s">
        <v>1</v>
      </c>
      <c r="L208" s="31"/>
      <c r="M208" s="159" t="s">
        <v>1</v>
      </c>
      <c r="N208" s="160" t="s">
        <v>43</v>
      </c>
      <c r="O208" s="161"/>
      <c r="P208" s="162">
        <f>O208*H208</f>
        <v>0</v>
      </c>
      <c r="Q208" s="162">
        <v>0</v>
      </c>
      <c r="R208" s="162">
        <f>Q208*H208</f>
        <v>0</v>
      </c>
      <c r="S208" s="162">
        <v>0</v>
      </c>
      <c r="T208" s="163">
        <f>S208*H208</f>
        <v>0</v>
      </c>
      <c r="AR208" s="146" t="s">
        <v>159</v>
      </c>
      <c r="AT208" s="146" t="s">
        <v>154</v>
      </c>
      <c r="AU208" s="146" t="s">
        <v>87</v>
      </c>
      <c r="AY208" s="16" t="s">
        <v>151</v>
      </c>
      <c r="BE208" s="147">
        <f>IF(N208="základní",J208,0)</f>
        <v>0</v>
      </c>
      <c r="BF208" s="147">
        <f>IF(N208="snížená",J208,0)</f>
        <v>0</v>
      </c>
      <c r="BG208" s="147">
        <f>IF(N208="zákl. přenesená",J208,0)</f>
        <v>0</v>
      </c>
      <c r="BH208" s="147">
        <f>IF(N208="sníž. přenesená",J208,0)</f>
        <v>0</v>
      </c>
      <c r="BI208" s="147">
        <f>IF(N208="nulová",J208,0)</f>
        <v>0</v>
      </c>
      <c r="BJ208" s="16" t="s">
        <v>85</v>
      </c>
      <c r="BK208" s="147">
        <f>ROUND(I208*H208,2)</f>
        <v>0</v>
      </c>
      <c r="BL208" s="16" t="s">
        <v>159</v>
      </c>
      <c r="BM208" s="146" t="s">
        <v>1042</v>
      </c>
    </row>
    <row r="209" spans="2:12" s="1" customFormat="1" ht="6.9" customHeight="1">
      <c r="B209" s="43"/>
      <c r="C209" s="44"/>
      <c r="D209" s="44"/>
      <c r="E209" s="44"/>
      <c r="F209" s="44"/>
      <c r="G209" s="44"/>
      <c r="H209" s="44"/>
      <c r="I209" s="44"/>
      <c r="J209" s="44"/>
      <c r="K209" s="44"/>
      <c r="L209" s="31"/>
    </row>
  </sheetData>
  <sheetProtection algorithmName="SHA-512" hashValue="WP8KHlXPZPDIcYAXe5bLWcTOZCGrzjZ6saivxDSB3uft5s56EfxXzxVNPDFYhm1CEGDtCqzJr9xGzpUWeOEyqA==" saltValue="dPcMpQyB7poPn5mCl7tiZSdwakuqXCfucf3S+OTRTs8rNnVl7I34lww7Egbdpnw+4GODpObdRWftvhMJ+A9iIQ==" spinCount="100000" sheet="1" objects="1" scenarios="1" formatColumns="0" formatRows="0" autoFilter="0"/>
  <autoFilter ref="C125:K208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1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130"/>
  <sheetViews>
    <sheetView showGridLines="0" view="pageBreakPreview" zoomScale="80" zoomScaleSheetLayoutView="80" workbookViewId="0" topLeftCell="A1"/>
  </sheetViews>
  <sheetFormatPr defaultColWidth="9.140625" defaultRowHeight="12"/>
  <cols>
    <col min="1" max="1" width="8.8515625" style="0" customWidth="1"/>
    <col min="2" max="2" width="1.1484375" style="0" customWidth="1"/>
    <col min="3" max="3" width="4.421875" style="0" customWidth="1"/>
    <col min="4" max="4" width="4.57421875" style="0" customWidth="1"/>
    <col min="5" max="5" width="18.28125" style="0" customWidth="1"/>
    <col min="6" max="6" width="54.421875" style="0" customWidth="1"/>
    <col min="7" max="7" width="8.00390625" style="0" customWidth="1"/>
    <col min="8" max="8" width="15.00390625" style="0" customWidth="1"/>
    <col min="9" max="9" width="16.8515625" style="0" customWidth="1"/>
    <col min="10" max="11" width="23.8515625" style="0" customWidth="1"/>
    <col min="12" max="12" width="10.00390625" style="0" customWidth="1"/>
    <col min="13" max="13" width="11.57421875" style="0" hidden="1" customWidth="1"/>
    <col min="14" max="14" width="9.140625" style="0" hidden="1" customWidth="1"/>
    <col min="15" max="20" width="15.140625" style="0" hidden="1" customWidth="1"/>
    <col min="21" max="21" width="17.421875" style="0" hidden="1" customWidth="1"/>
    <col min="22" max="22" width="13.140625" style="0" customWidth="1"/>
    <col min="23" max="23" width="17.421875" style="0" customWidth="1"/>
    <col min="24" max="24" width="13.140625" style="0" customWidth="1"/>
    <col min="25" max="25" width="16.00390625" style="0" customWidth="1"/>
    <col min="26" max="26" width="11.7109375" style="0" customWidth="1"/>
    <col min="27" max="27" width="16.00390625" style="0" customWidth="1"/>
    <col min="28" max="28" width="17.421875" style="0" customWidth="1"/>
    <col min="29" max="29" width="11.7109375" style="0" customWidth="1"/>
    <col min="30" max="30" width="16.00390625" style="0" customWidth="1"/>
    <col min="31" max="31" width="17.421875" style="0" customWidth="1"/>
    <col min="44" max="65" width="9.140625" style="0" hidden="1" customWidth="1"/>
  </cols>
  <sheetData>
    <row r="2" spans="12:46" ht="36.9" customHeight="1"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AT2" s="16" t="s">
        <v>108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87</v>
      </c>
    </row>
    <row r="4" spans="2:46" ht="24.9" customHeight="1">
      <c r="B4" s="19"/>
      <c r="D4" s="20" t="s">
        <v>119</v>
      </c>
      <c r="L4" s="19"/>
      <c r="M4" s="92" t="s">
        <v>10</v>
      </c>
      <c r="AT4" s="16" t="s">
        <v>4</v>
      </c>
    </row>
    <row r="5" spans="2:12" ht="6.9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4.4" customHeight="1">
      <c r="B7" s="19"/>
      <c r="E7" s="231" t="str">
        <f>'Rekapitulace stavby'!K6</f>
        <v>Úprava heliportu HEMS Karlovarské krajské nemocnice</v>
      </c>
      <c r="F7" s="232"/>
      <c r="G7" s="232"/>
      <c r="H7" s="232"/>
      <c r="L7" s="19"/>
    </row>
    <row r="8" spans="2:12" ht="12" customHeight="1">
      <c r="B8" s="19"/>
      <c r="D8" s="26" t="s">
        <v>120</v>
      </c>
      <c r="L8" s="19"/>
    </row>
    <row r="9" spans="2:12" s="1" customFormat="1" ht="14.4" customHeight="1">
      <c r="B9" s="31"/>
      <c r="E9" s="231" t="s">
        <v>932</v>
      </c>
      <c r="F9" s="233"/>
      <c r="G9" s="233"/>
      <c r="H9" s="233"/>
      <c r="L9" s="31"/>
    </row>
    <row r="10" spans="2:12" s="1" customFormat="1" ht="12" customHeight="1">
      <c r="B10" s="31"/>
      <c r="D10" s="26" t="s">
        <v>122</v>
      </c>
      <c r="L10" s="31"/>
    </row>
    <row r="11" spans="2:12" s="1" customFormat="1" ht="15.6" customHeight="1">
      <c r="B11" s="31"/>
      <c r="E11" s="194" t="s">
        <v>1043</v>
      </c>
      <c r="F11" s="233"/>
      <c r="G11" s="233"/>
      <c r="H11" s="233"/>
      <c r="L11" s="31"/>
    </row>
    <row r="12" spans="2:12" s="1" customFormat="1" ht="10.2">
      <c r="B12" s="31"/>
      <c r="L12" s="31"/>
    </row>
    <row r="13" spans="2:12" s="1" customFormat="1" ht="12" customHeight="1">
      <c r="B13" s="31"/>
      <c r="D13" s="26" t="s">
        <v>18</v>
      </c>
      <c r="F13" s="24" t="s">
        <v>1</v>
      </c>
      <c r="I13" s="26" t="s">
        <v>19</v>
      </c>
      <c r="J13" s="24" t="s">
        <v>1</v>
      </c>
      <c r="L13" s="31"/>
    </row>
    <row r="14" spans="2:12" s="1" customFormat="1" ht="12" customHeight="1">
      <c r="B14" s="31"/>
      <c r="D14" s="26" t="s">
        <v>20</v>
      </c>
      <c r="F14" s="24" t="s">
        <v>21</v>
      </c>
      <c r="I14" s="26" t="s">
        <v>22</v>
      </c>
      <c r="J14" s="51" t="str">
        <f>'Rekapitulace stavby'!AN8</f>
        <v>12. 1. 2024</v>
      </c>
      <c r="L14" s="31"/>
    </row>
    <row r="15" spans="2:12" s="1" customFormat="1" ht="10.8" customHeight="1">
      <c r="B15" s="31"/>
      <c r="L15" s="31"/>
    </row>
    <row r="16" spans="2:12" s="1" customFormat="1" ht="12" customHeight="1">
      <c r="B16" s="31"/>
      <c r="D16" s="26" t="s">
        <v>24</v>
      </c>
      <c r="I16" s="26" t="s">
        <v>25</v>
      </c>
      <c r="J16" s="24" t="s">
        <v>1</v>
      </c>
      <c r="L16" s="31"/>
    </row>
    <row r="17" spans="2:12" s="1" customFormat="1" ht="18" customHeight="1">
      <c r="B17" s="31"/>
      <c r="E17" s="24" t="s">
        <v>26</v>
      </c>
      <c r="I17" s="26" t="s">
        <v>27</v>
      </c>
      <c r="J17" s="24" t="s">
        <v>1</v>
      </c>
      <c r="L17" s="31"/>
    </row>
    <row r="18" spans="2:12" s="1" customFormat="1" ht="6.9" customHeight="1">
      <c r="B18" s="31"/>
      <c r="L18" s="31"/>
    </row>
    <row r="19" spans="2:12" s="1" customFormat="1" ht="12" customHeight="1">
      <c r="B19" s="31"/>
      <c r="D19" s="26" t="s">
        <v>28</v>
      </c>
      <c r="I19" s="26" t="s">
        <v>25</v>
      </c>
      <c r="J19" s="27" t="str">
        <f>'Rekapitulace stavby'!AN13</f>
        <v>Vyplň údaj</v>
      </c>
      <c r="L19" s="31"/>
    </row>
    <row r="20" spans="2:12" s="1" customFormat="1" ht="18" customHeight="1">
      <c r="B20" s="31"/>
      <c r="E20" s="234" t="str">
        <f>'Rekapitulace stavby'!E14</f>
        <v>Vyplň údaj</v>
      </c>
      <c r="F20" s="199"/>
      <c r="G20" s="199"/>
      <c r="H20" s="199"/>
      <c r="I20" s="26" t="s">
        <v>27</v>
      </c>
      <c r="J20" s="27" t="str">
        <f>'Rekapitulace stavby'!AN14</f>
        <v>Vyplň údaj</v>
      </c>
      <c r="L20" s="31"/>
    </row>
    <row r="21" spans="2:12" s="1" customFormat="1" ht="6.9" customHeight="1">
      <c r="B21" s="31"/>
      <c r="L21" s="31"/>
    </row>
    <row r="22" spans="2:12" s="1" customFormat="1" ht="12" customHeight="1">
      <c r="B22" s="31"/>
      <c r="D22" s="26" t="s">
        <v>30</v>
      </c>
      <c r="I22" s="26" t="s">
        <v>25</v>
      </c>
      <c r="J22" s="24" t="s">
        <v>31</v>
      </c>
      <c r="L22" s="31"/>
    </row>
    <row r="23" spans="2:12" s="1" customFormat="1" ht="18" customHeight="1">
      <c r="B23" s="31"/>
      <c r="E23" s="24" t="s">
        <v>32</v>
      </c>
      <c r="I23" s="26" t="s">
        <v>27</v>
      </c>
      <c r="J23" s="24" t="s">
        <v>33</v>
      </c>
      <c r="L23" s="31"/>
    </row>
    <row r="24" spans="2:12" s="1" customFormat="1" ht="6.9" customHeight="1">
      <c r="B24" s="31"/>
      <c r="L24" s="31"/>
    </row>
    <row r="25" spans="2:12" s="1" customFormat="1" ht="12" customHeight="1">
      <c r="B25" s="31"/>
      <c r="D25" s="26" t="s">
        <v>35</v>
      </c>
      <c r="I25" s="26" t="s">
        <v>25</v>
      </c>
      <c r="J25" s="24" t="str">
        <f>IF('Rekapitulace stavby'!AN19="","",'Rekapitulace stavby'!AN19)</f>
        <v/>
      </c>
      <c r="L25" s="31"/>
    </row>
    <row r="26" spans="2:12" s="1" customFormat="1" ht="18" customHeight="1">
      <c r="B26" s="31"/>
      <c r="E26" s="24" t="str">
        <f>IF('Rekapitulace stavby'!E20="","",'Rekapitulace stavby'!E20)</f>
        <v xml:space="preserve"> </v>
      </c>
      <c r="I26" s="26" t="s">
        <v>27</v>
      </c>
      <c r="J26" s="24" t="str">
        <f>IF('Rekapitulace stavby'!AN20="","",'Rekapitulace stavby'!AN20)</f>
        <v/>
      </c>
      <c r="L26" s="31"/>
    </row>
    <row r="27" spans="2:12" s="1" customFormat="1" ht="6.9" customHeight="1">
      <c r="B27" s="31"/>
      <c r="L27" s="31"/>
    </row>
    <row r="28" spans="2:12" s="1" customFormat="1" ht="12" customHeight="1">
      <c r="B28" s="31"/>
      <c r="D28" s="26" t="s">
        <v>37</v>
      </c>
      <c r="L28" s="31"/>
    </row>
    <row r="29" spans="2:12" s="7" customFormat="1" ht="14.4" customHeight="1">
      <c r="B29" s="93"/>
      <c r="E29" s="204" t="s">
        <v>1</v>
      </c>
      <c r="F29" s="204"/>
      <c r="G29" s="204"/>
      <c r="H29" s="204"/>
      <c r="L29" s="93"/>
    </row>
    <row r="30" spans="2:12" s="1" customFormat="1" ht="6.9" customHeight="1">
      <c r="B30" s="31"/>
      <c r="L30" s="31"/>
    </row>
    <row r="31" spans="2:12" s="1" customFormat="1" ht="6.9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25.35" customHeight="1">
      <c r="B32" s="31"/>
      <c r="D32" s="94" t="s">
        <v>38</v>
      </c>
      <c r="J32" s="65">
        <f>ROUND(J122,2)</f>
        <v>0</v>
      </c>
      <c r="L32" s="31"/>
    </row>
    <row r="33" spans="2:12" s="1" customFormat="1" ht="6.9" customHeight="1">
      <c r="B33" s="31"/>
      <c r="D33" s="52"/>
      <c r="E33" s="52"/>
      <c r="F33" s="52"/>
      <c r="G33" s="52"/>
      <c r="H33" s="52"/>
      <c r="I33" s="52"/>
      <c r="J33" s="52"/>
      <c r="K33" s="52"/>
      <c r="L33" s="31"/>
    </row>
    <row r="34" spans="2:12" s="1" customFormat="1" ht="14.4" customHeight="1">
      <c r="B34" s="31"/>
      <c r="F34" s="34" t="s">
        <v>40</v>
      </c>
      <c r="I34" s="34" t="s">
        <v>39</v>
      </c>
      <c r="J34" s="34" t="s">
        <v>41</v>
      </c>
      <c r="L34" s="31"/>
    </row>
    <row r="35" spans="2:12" s="1" customFormat="1" ht="14.4" customHeight="1">
      <c r="B35" s="31"/>
      <c r="D35" s="54" t="s">
        <v>42</v>
      </c>
      <c r="E35" s="26" t="s">
        <v>43</v>
      </c>
      <c r="F35" s="85">
        <f>ROUND((SUM(BE122:BE129)),2)</f>
        <v>0</v>
      </c>
      <c r="I35" s="95">
        <v>0.21</v>
      </c>
      <c r="J35" s="85">
        <f>ROUND(((SUM(BE122:BE129))*I35),2)</f>
        <v>0</v>
      </c>
      <c r="L35" s="31"/>
    </row>
    <row r="36" spans="2:12" s="1" customFormat="1" ht="14.4" customHeight="1">
      <c r="B36" s="31"/>
      <c r="E36" s="26" t="s">
        <v>44</v>
      </c>
      <c r="F36" s="85">
        <f>ROUND((SUM(BF122:BF129)),2)</f>
        <v>0</v>
      </c>
      <c r="I36" s="95">
        <v>0.15</v>
      </c>
      <c r="J36" s="85">
        <f>ROUND(((SUM(BF122:BF129))*I36),2)</f>
        <v>0</v>
      </c>
      <c r="L36" s="31"/>
    </row>
    <row r="37" spans="2:12" s="1" customFormat="1" ht="14.4" customHeight="1" hidden="1">
      <c r="B37" s="31"/>
      <c r="E37" s="26" t="s">
        <v>45</v>
      </c>
      <c r="F37" s="85">
        <f>ROUND((SUM(BG122:BG129)),2)</f>
        <v>0</v>
      </c>
      <c r="I37" s="95">
        <v>0.21</v>
      </c>
      <c r="J37" s="85">
        <f>0</f>
        <v>0</v>
      </c>
      <c r="L37" s="31"/>
    </row>
    <row r="38" spans="2:12" s="1" customFormat="1" ht="14.4" customHeight="1" hidden="1">
      <c r="B38" s="31"/>
      <c r="E38" s="26" t="s">
        <v>46</v>
      </c>
      <c r="F38" s="85">
        <f>ROUND((SUM(BH122:BH129)),2)</f>
        <v>0</v>
      </c>
      <c r="I38" s="95">
        <v>0.15</v>
      </c>
      <c r="J38" s="85">
        <f>0</f>
        <v>0</v>
      </c>
      <c r="L38" s="31"/>
    </row>
    <row r="39" spans="2:12" s="1" customFormat="1" ht="14.4" customHeight="1" hidden="1">
      <c r="B39" s="31"/>
      <c r="E39" s="26" t="s">
        <v>47</v>
      </c>
      <c r="F39" s="85">
        <f>ROUND((SUM(BI122:BI129)),2)</f>
        <v>0</v>
      </c>
      <c r="I39" s="95">
        <v>0</v>
      </c>
      <c r="J39" s="85">
        <f>0</f>
        <v>0</v>
      </c>
      <c r="L39" s="31"/>
    </row>
    <row r="40" spans="2:12" s="1" customFormat="1" ht="6.9" customHeight="1">
      <c r="B40" s="31"/>
      <c r="L40" s="31"/>
    </row>
    <row r="41" spans="2:12" s="1" customFormat="1" ht="25.35" customHeight="1">
      <c r="B41" s="31"/>
      <c r="C41" s="96"/>
      <c r="D41" s="97" t="s">
        <v>48</v>
      </c>
      <c r="E41" s="56"/>
      <c r="F41" s="56"/>
      <c r="G41" s="98" t="s">
        <v>49</v>
      </c>
      <c r="H41" s="99" t="s">
        <v>50</v>
      </c>
      <c r="I41" s="56"/>
      <c r="J41" s="100">
        <f>SUM(J32:J39)</f>
        <v>0</v>
      </c>
      <c r="K41" s="101"/>
      <c r="L41" s="31"/>
    </row>
    <row r="42" spans="2:12" s="1" customFormat="1" ht="14.4" customHeight="1">
      <c r="B42" s="31"/>
      <c r="L42" s="31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31"/>
      <c r="D50" s="40" t="s">
        <v>51</v>
      </c>
      <c r="E50" s="41"/>
      <c r="F50" s="41"/>
      <c r="G50" s="40" t="s">
        <v>52</v>
      </c>
      <c r="H50" s="41"/>
      <c r="I50" s="41"/>
      <c r="J50" s="41"/>
      <c r="K50" s="41"/>
      <c r="L50" s="31"/>
    </row>
    <row r="51" spans="2:12" ht="10.2">
      <c r="B51" s="19"/>
      <c r="L51" s="19"/>
    </row>
    <row r="52" spans="2:12" ht="10.2">
      <c r="B52" s="19"/>
      <c r="L52" s="19"/>
    </row>
    <row r="53" spans="2:12" ht="10.2">
      <c r="B53" s="19"/>
      <c r="L53" s="19"/>
    </row>
    <row r="54" spans="2:12" ht="10.2">
      <c r="B54" s="19"/>
      <c r="L54" s="19"/>
    </row>
    <row r="55" spans="2:12" ht="10.2">
      <c r="B55" s="19"/>
      <c r="L55" s="19"/>
    </row>
    <row r="56" spans="2:12" ht="10.2">
      <c r="B56" s="19"/>
      <c r="L56" s="19"/>
    </row>
    <row r="57" spans="2:12" ht="10.2">
      <c r="B57" s="19"/>
      <c r="L57" s="19"/>
    </row>
    <row r="58" spans="2:12" ht="10.2">
      <c r="B58" s="19"/>
      <c r="L58" s="19"/>
    </row>
    <row r="59" spans="2:12" ht="10.2">
      <c r="B59" s="19"/>
      <c r="L59" s="19"/>
    </row>
    <row r="60" spans="2:12" ht="10.2">
      <c r="B60" s="19"/>
      <c r="L60" s="19"/>
    </row>
    <row r="61" spans="2:12" s="1" customFormat="1" ht="13.2">
      <c r="B61" s="31"/>
      <c r="D61" s="42" t="s">
        <v>53</v>
      </c>
      <c r="E61" s="33"/>
      <c r="F61" s="102" t="s">
        <v>54</v>
      </c>
      <c r="G61" s="42" t="s">
        <v>53</v>
      </c>
      <c r="H61" s="33"/>
      <c r="I61" s="33"/>
      <c r="J61" s="103" t="s">
        <v>54</v>
      </c>
      <c r="K61" s="33"/>
      <c r="L61" s="31"/>
    </row>
    <row r="62" spans="2:12" ht="10.2">
      <c r="B62" s="19"/>
      <c r="L62" s="19"/>
    </row>
    <row r="63" spans="2:12" ht="10.2">
      <c r="B63" s="19"/>
      <c r="L63" s="19"/>
    </row>
    <row r="64" spans="2:12" ht="10.2">
      <c r="B64" s="19"/>
      <c r="L64" s="19"/>
    </row>
    <row r="65" spans="2:12" s="1" customFormat="1" ht="13.2">
      <c r="B65" s="31"/>
      <c r="D65" s="40" t="s">
        <v>55</v>
      </c>
      <c r="E65" s="41"/>
      <c r="F65" s="41"/>
      <c r="G65" s="40" t="s">
        <v>56</v>
      </c>
      <c r="H65" s="41"/>
      <c r="I65" s="41"/>
      <c r="J65" s="41"/>
      <c r="K65" s="41"/>
      <c r="L65" s="31"/>
    </row>
    <row r="66" spans="2:12" ht="10.2">
      <c r="B66" s="19"/>
      <c r="L66" s="19"/>
    </row>
    <row r="67" spans="2:12" ht="10.2">
      <c r="B67" s="19"/>
      <c r="L67" s="19"/>
    </row>
    <row r="68" spans="2:12" ht="10.2">
      <c r="B68" s="19"/>
      <c r="L68" s="19"/>
    </row>
    <row r="69" spans="2:12" ht="10.2">
      <c r="B69" s="19"/>
      <c r="L69" s="19"/>
    </row>
    <row r="70" spans="2:12" ht="10.2">
      <c r="B70" s="19"/>
      <c r="L70" s="19"/>
    </row>
    <row r="71" spans="2:12" ht="10.2">
      <c r="B71" s="19"/>
      <c r="L71" s="19"/>
    </row>
    <row r="72" spans="2:12" ht="10.2">
      <c r="B72" s="19"/>
      <c r="L72" s="19"/>
    </row>
    <row r="73" spans="2:12" ht="10.2">
      <c r="B73" s="19"/>
      <c r="L73" s="19"/>
    </row>
    <row r="74" spans="2:12" ht="10.2">
      <c r="B74" s="19"/>
      <c r="L74" s="19"/>
    </row>
    <row r="75" spans="2:12" ht="10.2">
      <c r="B75" s="19"/>
      <c r="L75" s="19"/>
    </row>
    <row r="76" spans="2:12" s="1" customFormat="1" ht="13.2">
      <c r="B76" s="31"/>
      <c r="D76" s="42" t="s">
        <v>53</v>
      </c>
      <c r="E76" s="33"/>
      <c r="F76" s="102" t="s">
        <v>54</v>
      </c>
      <c r="G76" s="42" t="s">
        <v>53</v>
      </c>
      <c r="H76" s="33"/>
      <c r="I76" s="33"/>
      <c r="J76" s="103" t="s">
        <v>54</v>
      </c>
      <c r="K76" s="33"/>
      <c r="L76" s="31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" customHeight="1">
      <c r="B82" s="31"/>
      <c r="C82" s="20" t="s">
        <v>124</v>
      </c>
      <c r="L82" s="31"/>
    </row>
    <row r="83" spans="2:12" s="1" customFormat="1" ht="6.9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4.4" customHeight="1">
      <c r="B85" s="31"/>
      <c r="E85" s="231" t="str">
        <f>E7</f>
        <v>Úprava heliportu HEMS Karlovarské krajské nemocnice</v>
      </c>
      <c r="F85" s="232"/>
      <c r="G85" s="232"/>
      <c r="H85" s="232"/>
      <c r="L85" s="31"/>
    </row>
    <row r="86" spans="2:12" ht="12" customHeight="1">
      <c r="B86" s="19"/>
      <c r="C86" s="26" t="s">
        <v>120</v>
      </c>
      <c r="L86" s="19"/>
    </row>
    <row r="87" spans="2:12" s="1" customFormat="1" ht="14.4" customHeight="1">
      <c r="B87" s="31"/>
      <c r="E87" s="231" t="s">
        <v>932</v>
      </c>
      <c r="F87" s="233"/>
      <c r="G87" s="233"/>
      <c r="H87" s="233"/>
      <c r="L87" s="31"/>
    </row>
    <row r="88" spans="2:12" s="1" customFormat="1" ht="12" customHeight="1">
      <c r="B88" s="31"/>
      <c r="C88" s="26" t="s">
        <v>122</v>
      </c>
      <c r="L88" s="31"/>
    </row>
    <row r="89" spans="2:12" s="1" customFormat="1" ht="15.6" customHeight="1">
      <c r="B89" s="31"/>
      <c r="E89" s="194" t="str">
        <f>E11</f>
        <v>D.1.04 - Zdravotně technické instalace (ZTI)</v>
      </c>
      <c r="F89" s="233"/>
      <c r="G89" s="233"/>
      <c r="H89" s="233"/>
      <c r="L89" s="31"/>
    </row>
    <row r="90" spans="2:12" s="1" customFormat="1" ht="6.9" customHeight="1">
      <c r="B90" s="31"/>
      <c r="L90" s="31"/>
    </row>
    <row r="91" spans="2:12" s="1" customFormat="1" ht="12" customHeight="1">
      <c r="B91" s="31"/>
      <c r="C91" s="26" t="s">
        <v>20</v>
      </c>
      <c r="F91" s="24" t="str">
        <f>F14</f>
        <v>KKN a.s. Pavilon A, Bezručova 1190/19</v>
      </c>
      <c r="I91" s="26" t="s">
        <v>22</v>
      </c>
      <c r="J91" s="51" t="str">
        <f>IF(J14="","",J14)</f>
        <v>12. 1. 2024</v>
      </c>
      <c r="L91" s="31"/>
    </row>
    <row r="92" spans="2:12" s="1" customFormat="1" ht="6.9" customHeight="1">
      <c r="B92" s="31"/>
      <c r="L92" s="31"/>
    </row>
    <row r="93" spans="2:12" s="1" customFormat="1" ht="40.8" customHeight="1">
      <c r="B93" s="31"/>
      <c r="C93" s="26" t="s">
        <v>24</v>
      </c>
      <c r="F93" s="24" t="str">
        <f>E17</f>
        <v>KKN a.s. Pavilon A, Bezručova 1190/19 Karlovy Vary</v>
      </c>
      <c r="I93" s="26" t="s">
        <v>30</v>
      </c>
      <c r="J93" s="29" t="str">
        <f>E23</f>
        <v>SIEBERT+TALAŠ, spol. s r.o., Bucharova 1314/8</v>
      </c>
      <c r="L93" s="31"/>
    </row>
    <row r="94" spans="2:12" s="1" customFormat="1" ht="15.6" customHeight="1">
      <c r="B94" s="31"/>
      <c r="C94" s="26" t="s">
        <v>28</v>
      </c>
      <c r="F94" s="24" t="str">
        <f>IF(E20="","",E20)</f>
        <v>Vyplň údaj</v>
      </c>
      <c r="I94" s="26" t="s">
        <v>35</v>
      </c>
      <c r="J94" s="29" t="str">
        <f>E26</f>
        <v xml:space="preserve"> </v>
      </c>
      <c r="L94" s="31"/>
    </row>
    <row r="95" spans="2:12" s="1" customFormat="1" ht="10.35" customHeight="1">
      <c r="B95" s="31"/>
      <c r="L95" s="31"/>
    </row>
    <row r="96" spans="2:12" s="1" customFormat="1" ht="29.25" customHeight="1">
      <c r="B96" s="31"/>
      <c r="C96" s="104" t="s">
        <v>125</v>
      </c>
      <c r="D96" s="96"/>
      <c r="E96" s="96"/>
      <c r="F96" s="96"/>
      <c r="G96" s="96"/>
      <c r="H96" s="96"/>
      <c r="I96" s="96"/>
      <c r="J96" s="105" t="s">
        <v>126</v>
      </c>
      <c r="K96" s="96"/>
      <c r="L96" s="31"/>
    </row>
    <row r="97" spans="2:12" s="1" customFormat="1" ht="10.35" customHeight="1">
      <c r="B97" s="31"/>
      <c r="L97" s="31"/>
    </row>
    <row r="98" spans="2:47" s="1" customFormat="1" ht="22.8" customHeight="1">
      <c r="B98" s="31"/>
      <c r="C98" s="106" t="s">
        <v>127</v>
      </c>
      <c r="J98" s="65">
        <f>J122</f>
        <v>0</v>
      </c>
      <c r="L98" s="31"/>
      <c r="AU98" s="16" t="s">
        <v>128</v>
      </c>
    </row>
    <row r="99" spans="2:12" s="8" customFormat="1" ht="24.9" customHeight="1">
      <c r="B99" s="107"/>
      <c r="D99" s="108" t="s">
        <v>132</v>
      </c>
      <c r="E99" s="109"/>
      <c r="F99" s="109"/>
      <c r="G99" s="109"/>
      <c r="H99" s="109"/>
      <c r="I99" s="109"/>
      <c r="J99" s="110">
        <f>J123</f>
        <v>0</v>
      </c>
      <c r="L99" s="107"/>
    </row>
    <row r="100" spans="2:12" s="9" customFormat="1" ht="19.95" customHeight="1">
      <c r="B100" s="111"/>
      <c r="D100" s="112" t="s">
        <v>1044</v>
      </c>
      <c r="E100" s="113"/>
      <c r="F100" s="113"/>
      <c r="G100" s="113"/>
      <c r="H100" s="113"/>
      <c r="I100" s="113"/>
      <c r="J100" s="114">
        <f>J124</f>
        <v>0</v>
      </c>
      <c r="L100" s="111"/>
    </row>
    <row r="101" spans="2:12" s="1" customFormat="1" ht="21.75" customHeight="1">
      <c r="B101" s="31"/>
      <c r="L101" s="31"/>
    </row>
    <row r="102" spans="2:12" s="1" customFormat="1" ht="6.9" customHeight="1">
      <c r="B102" s="43"/>
      <c r="C102" s="44"/>
      <c r="D102" s="44"/>
      <c r="E102" s="44"/>
      <c r="F102" s="44"/>
      <c r="G102" s="44"/>
      <c r="H102" s="44"/>
      <c r="I102" s="44"/>
      <c r="J102" s="44"/>
      <c r="K102" s="44"/>
      <c r="L102" s="31"/>
    </row>
    <row r="106" spans="2:12" s="1" customFormat="1" ht="6.9" customHeight="1">
      <c r="B106" s="45"/>
      <c r="C106" s="46"/>
      <c r="D106" s="46"/>
      <c r="E106" s="46"/>
      <c r="F106" s="46"/>
      <c r="G106" s="46"/>
      <c r="H106" s="46"/>
      <c r="I106" s="46"/>
      <c r="J106" s="46"/>
      <c r="K106" s="46"/>
      <c r="L106" s="31"/>
    </row>
    <row r="107" spans="2:12" s="1" customFormat="1" ht="24.9" customHeight="1">
      <c r="B107" s="31"/>
      <c r="C107" s="20" t="s">
        <v>136</v>
      </c>
      <c r="L107" s="31"/>
    </row>
    <row r="108" spans="2:12" s="1" customFormat="1" ht="6.9" customHeight="1">
      <c r="B108" s="31"/>
      <c r="L108" s="31"/>
    </row>
    <row r="109" spans="2:12" s="1" customFormat="1" ht="12" customHeight="1">
      <c r="B109" s="31"/>
      <c r="C109" s="26" t="s">
        <v>16</v>
      </c>
      <c r="L109" s="31"/>
    </row>
    <row r="110" spans="2:12" s="1" customFormat="1" ht="14.4" customHeight="1">
      <c r="B110" s="31"/>
      <c r="E110" s="231" t="str">
        <f>E7</f>
        <v>Úprava heliportu HEMS Karlovarské krajské nemocnice</v>
      </c>
      <c r="F110" s="232"/>
      <c r="G110" s="232"/>
      <c r="H110" s="232"/>
      <c r="L110" s="31"/>
    </row>
    <row r="111" spans="2:12" ht="12" customHeight="1">
      <c r="B111" s="19"/>
      <c r="C111" s="26" t="s">
        <v>120</v>
      </c>
      <c r="L111" s="19"/>
    </row>
    <row r="112" spans="2:12" s="1" customFormat="1" ht="14.4" customHeight="1">
      <c r="B112" s="31"/>
      <c r="E112" s="231" t="s">
        <v>932</v>
      </c>
      <c r="F112" s="233"/>
      <c r="G112" s="233"/>
      <c r="H112" s="233"/>
      <c r="L112" s="31"/>
    </row>
    <row r="113" spans="2:12" s="1" customFormat="1" ht="12" customHeight="1">
      <c r="B113" s="31"/>
      <c r="C113" s="26" t="s">
        <v>122</v>
      </c>
      <c r="L113" s="31"/>
    </row>
    <row r="114" spans="2:12" s="1" customFormat="1" ht="15.6" customHeight="1">
      <c r="B114" s="31"/>
      <c r="E114" s="194" t="str">
        <f>E11</f>
        <v>D.1.04 - Zdravotně technické instalace (ZTI)</v>
      </c>
      <c r="F114" s="233"/>
      <c r="G114" s="233"/>
      <c r="H114" s="233"/>
      <c r="L114" s="31"/>
    </row>
    <row r="115" spans="2:12" s="1" customFormat="1" ht="6.9" customHeight="1">
      <c r="B115" s="31"/>
      <c r="L115" s="31"/>
    </row>
    <row r="116" spans="2:12" s="1" customFormat="1" ht="12" customHeight="1">
      <c r="B116" s="31"/>
      <c r="C116" s="26" t="s">
        <v>20</v>
      </c>
      <c r="F116" s="24" t="str">
        <f>F14</f>
        <v>KKN a.s. Pavilon A, Bezručova 1190/19</v>
      </c>
      <c r="I116" s="26" t="s">
        <v>22</v>
      </c>
      <c r="J116" s="51" t="str">
        <f>IF(J14="","",J14)</f>
        <v>12. 1. 2024</v>
      </c>
      <c r="L116" s="31"/>
    </row>
    <row r="117" spans="2:12" s="1" customFormat="1" ht="6.9" customHeight="1">
      <c r="B117" s="31"/>
      <c r="L117" s="31"/>
    </row>
    <row r="118" spans="2:12" s="1" customFormat="1" ht="40.8" customHeight="1">
      <c r="B118" s="31"/>
      <c r="C118" s="26" t="s">
        <v>24</v>
      </c>
      <c r="F118" s="24" t="str">
        <f>E17</f>
        <v>KKN a.s. Pavilon A, Bezručova 1190/19 Karlovy Vary</v>
      </c>
      <c r="I118" s="26" t="s">
        <v>30</v>
      </c>
      <c r="J118" s="29" t="str">
        <f>E23</f>
        <v>SIEBERT+TALAŠ, spol. s r.o., Bucharova 1314/8</v>
      </c>
      <c r="L118" s="31"/>
    </row>
    <row r="119" spans="2:12" s="1" customFormat="1" ht="15.6" customHeight="1">
      <c r="B119" s="31"/>
      <c r="C119" s="26" t="s">
        <v>28</v>
      </c>
      <c r="F119" s="24" t="str">
        <f>IF(E20="","",E20)</f>
        <v>Vyplň údaj</v>
      </c>
      <c r="I119" s="26" t="s">
        <v>35</v>
      </c>
      <c r="J119" s="29" t="str">
        <f>E26</f>
        <v xml:space="preserve"> </v>
      </c>
      <c r="L119" s="31"/>
    </row>
    <row r="120" spans="2:12" s="1" customFormat="1" ht="10.35" customHeight="1">
      <c r="B120" s="31"/>
      <c r="L120" s="31"/>
    </row>
    <row r="121" spans="2:20" s="10" customFormat="1" ht="29.25" customHeight="1">
      <c r="B121" s="115"/>
      <c r="C121" s="116" t="s">
        <v>137</v>
      </c>
      <c r="D121" s="117" t="s">
        <v>63</v>
      </c>
      <c r="E121" s="117" t="s">
        <v>59</v>
      </c>
      <c r="F121" s="117" t="s">
        <v>60</v>
      </c>
      <c r="G121" s="117" t="s">
        <v>138</v>
      </c>
      <c r="H121" s="117" t="s">
        <v>139</v>
      </c>
      <c r="I121" s="117" t="s">
        <v>140</v>
      </c>
      <c r="J121" s="117" t="s">
        <v>126</v>
      </c>
      <c r="K121" s="118" t="s">
        <v>141</v>
      </c>
      <c r="L121" s="115"/>
      <c r="M121" s="58" t="s">
        <v>1</v>
      </c>
      <c r="N121" s="59" t="s">
        <v>42</v>
      </c>
      <c r="O121" s="59" t="s">
        <v>142</v>
      </c>
      <c r="P121" s="59" t="s">
        <v>143</v>
      </c>
      <c r="Q121" s="59" t="s">
        <v>144</v>
      </c>
      <c r="R121" s="59" t="s">
        <v>145</v>
      </c>
      <c r="S121" s="59" t="s">
        <v>146</v>
      </c>
      <c r="T121" s="60" t="s">
        <v>147</v>
      </c>
    </row>
    <row r="122" spans="2:63" s="1" customFormat="1" ht="22.8" customHeight="1">
      <c r="B122" s="31"/>
      <c r="C122" s="63" t="s">
        <v>148</v>
      </c>
      <c r="J122" s="119">
        <f>BK122</f>
        <v>0</v>
      </c>
      <c r="L122" s="31"/>
      <c r="M122" s="61"/>
      <c r="N122" s="52"/>
      <c r="O122" s="52"/>
      <c r="P122" s="120">
        <f>P123</f>
        <v>0</v>
      </c>
      <c r="Q122" s="52"/>
      <c r="R122" s="120">
        <f>R123</f>
        <v>4.587079999999999</v>
      </c>
      <c r="S122" s="52"/>
      <c r="T122" s="121">
        <f>T123</f>
        <v>0</v>
      </c>
      <c r="AT122" s="16" t="s">
        <v>77</v>
      </c>
      <c r="AU122" s="16" t="s">
        <v>128</v>
      </c>
      <c r="BK122" s="122">
        <f>BK123</f>
        <v>0</v>
      </c>
    </row>
    <row r="123" spans="2:63" s="11" customFormat="1" ht="25.95" customHeight="1">
      <c r="B123" s="123"/>
      <c r="D123" s="124" t="s">
        <v>77</v>
      </c>
      <c r="E123" s="125" t="s">
        <v>216</v>
      </c>
      <c r="F123" s="125" t="s">
        <v>217</v>
      </c>
      <c r="I123" s="126"/>
      <c r="J123" s="127">
        <f>BK123</f>
        <v>0</v>
      </c>
      <c r="L123" s="123"/>
      <c r="M123" s="128"/>
      <c r="P123" s="129">
        <f>P124</f>
        <v>0</v>
      </c>
      <c r="R123" s="129">
        <f>R124</f>
        <v>4.587079999999999</v>
      </c>
      <c r="T123" s="130">
        <f>T124</f>
        <v>0</v>
      </c>
      <c r="AR123" s="124" t="s">
        <v>87</v>
      </c>
      <c r="AT123" s="131" t="s">
        <v>77</v>
      </c>
      <c r="AU123" s="131" t="s">
        <v>78</v>
      </c>
      <c r="AY123" s="124" t="s">
        <v>151</v>
      </c>
      <c r="BK123" s="132">
        <f>BK124</f>
        <v>0</v>
      </c>
    </row>
    <row r="124" spans="2:63" s="11" customFormat="1" ht="22.8" customHeight="1">
      <c r="B124" s="123"/>
      <c r="D124" s="124" t="s">
        <v>77</v>
      </c>
      <c r="E124" s="133" t="s">
        <v>1045</v>
      </c>
      <c r="F124" s="133" t="s">
        <v>1046</v>
      </c>
      <c r="I124" s="126"/>
      <c r="J124" s="134">
        <f>BK124</f>
        <v>0</v>
      </c>
      <c r="L124" s="123"/>
      <c r="M124" s="128"/>
      <c r="P124" s="129">
        <f>SUM(P125:P129)</f>
        <v>0</v>
      </c>
      <c r="R124" s="129">
        <f>SUM(R125:R129)</f>
        <v>4.587079999999999</v>
      </c>
      <c r="T124" s="130">
        <f>SUM(T125:T129)</f>
        <v>0</v>
      </c>
      <c r="AR124" s="124" t="s">
        <v>87</v>
      </c>
      <c r="AT124" s="131" t="s">
        <v>77</v>
      </c>
      <c r="AU124" s="131" t="s">
        <v>85</v>
      </c>
      <c r="AY124" s="124" t="s">
        <v>151</v>
      </c>
      <c r="BK124" s="132">
        <f>SUM(BK125:BK129)</f>
        <v>0</v>
      </c>
    </row>
    <row r="125" spans="2:65" s="1" customFormat="1" ht="14.4" customHeight="1">
      <c r="B125" s="31"/>
      <c r="C125" s="135" t="s">
        <v>85</v>
      </c>
      <c r="D125" s="135" t="s">
        <v>154</v>
      </c>
      <c r="E125" s="136" t="s">
        <v>1047</v>
      </c>
      <c r="F125" s="137" t="s">
        <v>1048</v>
      </c>
      <c r="G125" s="138" t="s">
        <v>238</v>
      </c>
      <c r="H125" s="139">
        <v>1</v>
      </c>
      <c r="I125" s="140"/>
      <c r="J125" s="141">
        <f>ROUND(I125*H125,2)</f>
        <v>0</v>
      </c>
      <c r="K125" s="137" t="s">
        <v>1</v>
      </c>
      <c r="L125" s="31"/>
      <c r="M125" s="142" t="s">
        <v>1</v>
      </c>
      <c r="N125" s="143" t="s">
        <v>43</v>
      </c>
      <c r="P125" s="144">
        <f>O125*H125</f>
        <v>0</v>
      </c>
      <c r="Q125" s="144">
        <v>0.30108</v>
      </c>
      <c r="R125" s="144">
        <f>Q125*H125</f>
        <v>0.30108</v>
      </c>
      <c r="S125" s="144">
        <v>0</v>
      </c>
      <c r="T125" s="145">
        <f>S125*H125</f>
        <v>0</v>
      </c>
      <c r="AR125" s="146" t="s">
        <v>223</v>
      </c>
      <c r="AT125" s="146" t="s">
        <v>154</v>
      </c>
      <c r="AU125" s="146" t="s">
        <v>87</v>
      </c>
      <c r="AY125" s="16" t="s">
        <v>151</v>
      </c>
      <c r="BE125" s="147">
        <f>IF(N125="základní",J125,0)</f>
        <v>0</v>
      </c>
      <c r="BF125" s="147">
        <f>IF(N125="snížená",J125,0)</f>
        <v>0</v>
      </c>
      <c r="BG125" s="147">
        <f>IF(N125="zákl. přenesená",J125,0)</f>
        <v>0</v>
      </c>
      <c r="BH125" s="147">
        <f>IF(N125="sníž. přenesená",J125,0)</f>
        <v>0</v>
      </c>
      <c r="BI125" s="147">
        <f>IF(N125="nulová",J125,0)</f>
        <v>0</v>
      </c>
      <c r="BJ125" s="16" t="s">
        <v>85</v>
      </c>
      <c r="BK125" s="147">
        <f>ROUND(I125*H125,2)</f>
        <v>0</v>
      </c>
      <c r="BL125" s="16" t="s">
        <v>223</v>
      </c>
      <c r="BM125" s="146" t="s">
        <v>1049</v>
      </c>
    </row>
    <row r="126" spans="2:65" s="1" customFormat="1" ht="50.4" customHeight="1">
      <c r="B126" s="31"/>
      <c r="C126" s="171" t="s">
        <v>87</v>
      </c>
      <c r="D126" s="171" t="s">
        <v>317</v>
      </c>
      <c r="E126" s="172" t="s">
        <v>1050</v>
      </c>
      <c r="F126" s="173" t="s">
        <v>1051</v>
      </c>
      <c r="G126" s="174" t="s">
        <v>214</v>
      </c>
      <c r="H126" s="175">
        <v>1</v>
      </c>
      <c r="I126" s="176"/>
      <c r="J126" s="177">
        <f>ROUND(I126*H126,2)</f>
        <v>0</v>
      </c>
      <c r="K126" s="173" t="s">
        <v>1</v>
      </c>
      <c r="L126" s="178"/>
      <c r="M126" s="179" t="s">
        <v>1</v>
      </c>
      <c r="N126" s="180" t="s">
        <v>43</v>
      </c>
      <c r="P126" s="144">
        <f>O126*H126</f>
        <v>0</v>
      </c>
      <c r="Q126" s="144">
        <v>4.286</v>
      </c>
      <c r="R126" s="144">
        <f>Q126*H126</f>
        <v>4.286</v>
      </c>
      <c r="S126" s="144">
        <v>0</v>
      </c>
      <c r="T126" s="145">
        <f>S126*H126</f>
        <v>0</v>
      </c>
      <c r="AR126" s="146" t="s">
        <v>440</v>
      </c>
      <c r="AT126" s="146" t="s">
        <v>317</v>
      </c>
      <c r="AU126" s="146" t="s">
        <v>87</v>
      </c>
      <c r="AY126" s="16" t="s">
        <v>151</v>
      </c>
      <c r="BE126" s="147">
        <f>IF(N126="základní",J126,0)</f>
        <v>0</v>
      </c>
      <c r="BF126" s="147">
        <f>IF(N126="snížená",J126,0)</f>
        <v>0</v>
      </c>
      <c r="BG126" s="147">
        <f>IF(N126="zákl. přenesená",J126,0)</f>
        <v>0</v>
      </c>
      <c r="BH126" s="147">
        <f>IF(N126="sníž. přenesená",J126,0)</f>
        <v>0</v>
      </c>
      <c r="BI126" s="147">
        <f>IF(N126="nulová",J126,0)</f>
        <v>0</v>
      </c>
      <c r="BJ126" s="16" t="s">
        <v>85</v>
      </c>
      <c r="BK126" s="147">
        <f>ROUND(I126*H126,2)</f>
        <v>0</v>
      </c>
      <c r="BL126" s="16" t="s">
        <v>223</v>
      </c>
      <c r="BM126" s="146" t="s">
        <v>1052</v>
      </c>
    </row>
    <row r="127" spans="2:47" s="1" customFormat="1" ht="67.2">
      <c r="B127" s="31"/>
      <c r="D127" s="149" t="s">
        <v>225</v>
      </c>
      <c r="F127" s="156" t="s">
        <v>1053</v>
      </c>
      <c r="I127" s="157"/>
      <c r="L127" s="31"/>
      <c r="M127" s="158"/>
      <c r="T127" s="55"/>
      <c r="AT127" s="16" t="s">
        <v>225</v>
      </c>
      <c r="AU127" s="16" t="s">
        <v>87</v>
      </c>
    </row>
    <row r="128" spans="2:65" s="1" customFormat="1" ht="22.2" customHeight="1">
      <c r="B128" s="31"/>
      <c r="C128" s="135" t="s">
        <v>167</v>
      </c>
      <c r="D128" s="135" t="s">
        <v>154</v>
      </c>
      <c r="E128" s="136" t="s">
        <v>1054</v>
      </c>
      <c r="F128" s="137" t="s">
        <v>1055</v>
      </c>
      <c r="G128" s="138" t="s">
        <v>204</v>
      </c>
      <c r="H128" s="139">
        <v>4.587</v>
      </c>
      <c r="I128" s="140"/>
      <c r="J128" s="141">
        <f>ROUND(I128*H128,2)</f>
        <v>0</v>
      </c>
      <c r="K128" s="137" t="s">
        <v>718</v>
      </c>
      <c r="L128" s="31"/>
      <c r="M128" s="142" t="s">
        <v>1</v>
      </c>
      <c r="N128" s="143" t="s">
        <v>43</v>
      </c>
      <c r="P128" s="144">
        <f>O128*H128</f>
        <v>0</v>
      </c>
      <c r="Q128" s="144">
        <v>0</v>
      </c>
      <c r="R128" s="144">
        <f>Q128*H128</f>
        <v>0</v>
      </c>
      <c r="S128" s="144">
        <v>0</v>
      </c>
      <c r="T128" s="145">
        <f>S128*H128</f>
        <v>0</v>
      </c>
      <c r="AR128" s="146" t="s">
        <v>223</v>
      </c>
      <c r="AT128" s="146" t="s">
        <v>154</v>
      </c>
      <c r="AU128" s="146" t="s">
        <v>87</v>
      </c>
      <c r="AY128" s="16" t="s">
        <v>151</v>
      </c>
      <c r="BE128" s="147">
        <f>IF(N128="základní",J128,0)</f>
        <v>0</v>
      </c>
      <c r="BF128" s="147">
        <f>IF(N128="snížená",J128,0)</f>
        <v>0</v>
      </c>
      <c r="BG128" s="147">
        <f>IF(N128="zákl. přenesená",J128,0)</f>
        <v>0</v>
      </c>
      <c r="BH128" s="147">
        <f>IF(N128="sníž. přenesená",J128,0)</f>
        <v>0</v>
      </c>
      <c r="BI128" s="147">
        <f>IF(N128="nulová",J128,0)</f>
        <v>0</v>
      </c>
      <c r="BJ128" s="16" t="s">
        <v>85</v>
      </c>
      <c r="BK128" s="147">
        <f>ROUND(I128*H128,2)</f>
        <v>0</v>
      </c>
      <c r="BL128" s="16" t="s">
        <v>223</v>
      </c>
      <c r="BM128" s="146" t="s">
        <v>1056</v>
      </c>
    </row>
    <row r="129" spans="2:65" s="1" customFormat="1" ht="22.2" customHeight="1">
      <c r="B129" s="31"/>
      <c r="C129" s="135" t="s">
        <v>159</v>
      </c>
      <c r="D129" s="135" t="s">
        <v>154</v>
      </c>
      <c r="E129" s="136" t="s">
        <v>1057</v>
      </c>
      <c r="F129" s="137" t="s">
        <v>1058</v>
      </c>
      <c r="G129" s="138" t="s">
        <v>204</v>
      </c>
      <c r="H129" s="139">
        <v>4.587</v>
      </c>
      <c r="I129" s="140"/>
      <c r="J129" s="141">
        <f>ROUND(I129*H129,2)</f>
        <v>0</v>
      </c>
      <c r="K129" s="137" t="s">
        <v>718</v>
      </c>
      <c r="L129" s="31"/>
      <c r="M129" s="159" t="s">
        <v>1</v>
      </c>
      <c r="N129" s="160" t="s">
        <v>43</v>
      </c>
      <c r="O129" s="161"/>
      <c r="P129" s="162">
        <f>O129*H129</f>
        <v>0</v>
      </c>
      <c r="Q129" s="162">
        <v>0</v>
      </c>
      <c r="R129" s="162">
        <f>Q129*H129</f>
        <v>0</v>
      </c>
      <c r="S129" s="162">
        <v>0</v>
      </c>
      <c r="T129" s="163">
        <f>S129*H129</f>
        <v>0</v>
      </c>
      <c r="AR129" s="146" t="s">
        <v>223</v>
      </c>
      <c r="AT129" s="146" t="s">
        <v>154</v>
      </c>
      <c r="AU129" s="146" t="s">
        <v>87</v>
      </c>
      <c r="AY129" s="16" t="s">
        <v>151</v>
      </c>
      <c r="BE129" s="147">
        <f>IF(N129="základní",J129,0)</f>
        <v>0</v>
      </c>
      <c r="BF129" s="147">
        <f>IF(N129="snížená",J129,0)</f>
        <v>0</v>
      </c>
      <c r="BG129" s="147">
        <f>IF(N129="zákl. přenesená",J129,0)</f>
        <v>0</v>
      </c>
      <c r="BH129" s="147">
        <f>IF(N129="sníž. přenesená",J129,0)</f>
        <v>0</v>
      </c>
      <c r="BI129" s="147">
        <f>IF(N129="nulová",J129,0)</f>
        <v>0</v>
      </c>
      <c r="BJ129" s="16" t="s">
        <v>85</v>
      </c>
      <c r="BK129" s="147">
        <f>ROUND(I129*H129,2)</f>
        <v>0</v>
      </c>
      <c r="BL129" s="16" t="s">
        <v>223</v>
      </c>
      <c r="BM129" s="146" t="s">
        <v>1059</v>
      </c>
    </row>
    <row r="130" spans="2:12" s="1" customFormat="1" ht="6.9" customHeight="1">
      <c r="B130" s="43"/>
      <c r="C130" s="44"/>
      <c r="D130" s="44"/>
      <c r="E130" s="44"/>
      <c r="F130" s="44"/>
      <c r="G130" s="44"/>
      <c r="H130" s="44"/>
      <c r="I130" s="44"/>
      <c r="J130" s="44"/>
      <c r="K130" s="44"/>
      <c r="L130" s="31"/>
    </row>
  </sheetData>
  <sheetProtection algorithmName="SHA-512" hashValue="ADhNej7Y548xlRwk2AQBqmsqbhvRkARgSlT4xPOMbtb/9AhWsVA/hKKUOM01Vq9NMe7/+X9bSTyddqglayn9qg==" saltValue="Ju6b6cAxPbGVXB4mWTeRt6E+CDnTccosgpoWK8HZjQ5sU+d9o27DLxnk1eWg7RW5/nQ/XR1k/Duk2UR9au7Dqg==" spinCount="100000" sheet="1" objects="1" scenarios="1" formatColumns="0" formatRows="0" autoFilter="0"/>
  <autoFilter ref="C121:K129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1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BM188"/>
  <sheetViews>
    <sheetView showGridLines="0" view="pageBreakPreview" zoomScale="80" zoomScaleSheetLayoutView="80" workbookViewId="0" topLeftCell="A1"/>
  </sheetViews>
  <sheetFormatPr defaultColWidth="9.140625" defaultRowHeight="12"/>
  <cols>
    <col min="1" max="1" width="8.8515625" style="0" customWidth="1"/>
    <col min="2" max="2" width="1.1484375" style="0" customWidth="1"/>
    <col min="3" max="3" width="4.421875" style="0" customWidth="1"/>
    <col min="4" max="4" width="4.57421875" style="0" customWidth="1"/>
    <col min="5" max="5" width="18.28125" style="0" customWidth="1"/>
    <col min="6" max="6" width="54.421875" style="0" customWidth="1"/>
    <col min="7" max="7" width="8.00390625" style="0" customWidth="1"/>
    <col min="8" max="8" width="15.00390625" style="0" customWidth="1"/>
    <col min="9" max="9" width="16.8515625" style="0" customWidth="1"/>
    <col min="10" max="11" width="23.8515625" style="0" customWidth="1"/>
    <col min="12" max="12" width="10.00390625" style="0" customWidth="1"/>
    <col min="13" max="13" width="11.57421875" style="0" hidden="1" customWidth="1"/>
    <col min="14" max="14" width="9.140625" style="0" hidden="1" customWidth="1"/>
    <col min="15" max="20" width="15.140625" style="0" hidden="1" customWidth="1"/>
    <col min="21" max="21" width="17.421875" style="0" hidden="1" customWidth="1"/>
    <col min="22" max="22" width="13.140625" style="0" customWidth="1"/>
    <col min="23" max="23" width="17.421875" style="0" customWidth="1"/>
    <col min="24" max="24" width="13.140625" style="0" customWidth="1"/>
    <col min="25" max="25" width="16.00390625" style="0" customWidth="1"/>
    <col min="26" max="26" width="11.7109375" style="0" customWidth="1"/>
    <col min="27" max="27" width="16.00390625" style="0" customWidth="1"/>
    <col min="28" max="28" width="17.421875" style="0" customWidth="1"/>
    <col min="29" max="29" width="11.7109375" style="0" customWidth="1"/>
    <col min="30" max="30" width="16.00390625" style="0" customWidth="1"/>
    <col min="31" max="31" width="17.421875" style="0" customWidth="1"/>
    <col min="44" max="65" width="9.140625" style="0" hidden="1" customWidth="1"/>
  </cols>
  <sheetData>
    <row r="2" spans="12:46" ht="36.9" customHeight="1"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AT2" s="16" t="s">
        <v>111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87</v>
      </c>
    </row>
    <row r="4" spans="2:46" ht="24.9" customHeight="1">
      <c r="B4" s="19"/>
      <c r="D4" s="20" t="s">
        <v>119</v>
      </c>
      <c r="L4" s="19"/>
      <c r="M4" s="92" t="s">
        <v>10</v>
      </c>
      <c r="AT4" s="16" t="s">
        <v>4</v>
      </c>
    </row>
    <row r="5" spans="2:12" ht="6.9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4.4" customHeight="1">
      <c r="B7" s="19"/>
      <c r="E7" s="231" t="str">
        <f>'Rekapitulace stavby'!K6</f>
        <v>Úprava heliportu HEMS Karlovarské krajské nemocnice</v>
      </c>
      <c r="F7" s="232"/>
      <c r="G7" s="232"/>
      <c r="H7" s="232"/>
      <c r="L7" s="19"/>
    </row>
    <row r="8" spans="2:12" ht="12" customHeight="1">
      <c r="B8" s="19"/>
      <c r="D8" s="26" t="s">
        <v>120</v>
      </c>
      <c r="L8" s="19"/>
    </row>
    <row r="9" spans="2:12" s="1" customFormat="1" ht="14.4" customHeight="1">
      <c r="B9" s="31"/>
      <c r="E9" s="231" t="s">
        <v>932</v>
      </c>
      <c r="F9" s="233"/>
      <c r="G9" s="233"/>
      <c r="H9" s="233"/>
      <c r="L9" s="31"/>
    </row>
    <row r="10" spans="2:12" s="1" customFormat="1" ht="12" customHeight="1">
      <c r="B10" s="31"/>
      <c r="D10" s="26" t="s">
        <v>122</v>
      </c>
      <c r="L10" s="31"/>
    </row>
    <row r="11" spans="2:12" s="1" customFormat="1" ht="15.6" customHeight="1">
      <c r="B11" s="31"/>
      <c r="E11" s="194" t="s">
        <v>1060</v>
      </c>
      <c r="F11" s="233"/>
      <c r="G11" s="233"/>
      <c r="H11" s="233"/>
      <c r="L11" s="31"/>
    </row>
    <row r="12" spans="2:12" s="1" customFormat="1" ht="10.2">
      <c r="B12" s="31"/>
      <c r="L12" s="31"/>
    </row>
    <row r="13" spans="2:12" s="1" customFormat="1" ht="12" customHeight="1">
      <c r="B13" s="31"/>
      <c r="D13" s="26" t="s">
        <v>18</v>
      </c>
      <c r="F13" s="24" t="s">
        <v>1</v>
      </c>
      <c r="I13" s="26" t="s">
        <v>19</v>
      </c>
      <c r="J13" s="24" t="s">
        <v>1</v>
      </c>
      <c r="L13" s="31"/>
    </row>
    <row r="14" spans="2:12" s="1" customFormat="1" ht="12" customHeight="1">
      <c r="B14" s="31"/>
      <c r="D14" s="26" t="s">
        <v>20</v>
      </c>
      <c r="F14" s="24" t="s">
        <v>21</v>
      </c>
      <c r="I14" s="26" t="s">
        <v>22</v>
      </c>
      <c r="J14" s="51" t="str">
        <f>'Rekapitulace stavby'!AN8</f>
        <v>12. 1. 2024</v>
      </c>
      <c r="L14" s="31"/>
    </row>
    <row r="15" spans="2:12" s="1" customFormat="1" ht="10.8" customHeight="1">
      <c r="B15" s="31"/>
      <c r="L15" s="31"/>
    </row>
    <row r="16" spans="2:12" s="1" customFormat="1" ht="12" customHeight="1">
      <c r="B16" s="31"/>
      <c r="D16" s="26" t="s">
        <v>24</v>
      </c>
      <c r="I16" s="26" t="s">
        <v>25</v>
      </c>
      <c r="J16" s="24" t="s">
        <v>1</v>
      </c>
      <c r="L16" s="31"/>
    </row>
    <row r="17" spans="2:12" s="1" customFormat="1" ht="18" customHeight="1">
      <c r="B17" s="31"/>
      <c r="E17" s="24" t="s">
        <v>26</v>
      </c>
      <c r="I17" s="26" t="s">
        <v>27</v>
      </c>
      <c r="J17" s="24" t="s">
        <v>1</v>
      </c>
      <c r="L17" s="31"/>
    </row>
    <row r="18" spans="2:12" s="1" customFormat="1" ht="6.9" customHeight="1">
      <c r="B18" s="31"/>
      <c r="L18" s="31"/>
    </row>
    <row r="19" spans="2:12" s="1" customFormat="1" ht="12" customHeight="1">
      <c r="B19" s="31"/>
      <c r="D19" s="26" t="s">
        <v>28</v>
      </c>
      <c r="I19" s="26" t="s">
        <v>25</v>
      </c>
      <c r="J19" s="27" t="str">
        <f>'Rekapitulace stavby'!AN13</f>
        <v>Vyplň údaj</v>
      </c>
      <c r="L19" s="31"/>
    </row>
    <row r="20" spans="2:12" s="1" customFormat="1" ht="18" customHeight="1">
      <c r="B20" s="31"/>
      <c r="E20" s="234" t="str">
        <f>'Rekapitulace stavby'!E14</f>
        <v>Vyplň údaj</v>
      </c>
      <c r="F20" s="199"/>
      <c r="G20" s="199"/>
      <c r="H20" s="199"/>
      <c r="I20" s="26" t="s">
        <v>27</v>
      </c>
      <c r="J20" s="27" t="str">
        <f>'Rekapitulace stavby'!AN14</f>
        <v>Vyplň údaj</v>
      </c>
      <c r="L20" s="31"/>
    </row>
    <row r="21" spans="2:12" s="1" customFormat="1" ht="6.9" customHeight="1">
      <c r="B21" s="31"/>
      <c r="L21" s="31"/>
    </row>
    <row r="22" spans="2:12" s="1" customFormat="1" ht="12" customHeight="1">
      <c r="B22" s="31"/>
      <c r="D22" s="26" t="s">
        <v>30</v>
      </c>
      <c r="I22" s="26" t="s">
        <v>25</v>
      </c>
      <c r="J22" s="24" t="s">
        <v>31</v>
      </c>
      <c r="L22" s="31"/>
    </row>
    <row r="23" spans="2:12" s="1" customFormat="1" ht="18" customHeight="1">
      <c r="B23" s="31"/>
      <c r="E23" s="24" t="s">
        <v>32</v>
      </c>
      <c r="I23" s="26" t="s">
        <v>27</v>
      </c>
      <c r="J23" s="24" t="s">
        <v>33</v>
      </c>
      <c r="L23" s="31"/>
    </row>
    <row r="24" spans="2:12" s="1" customFormat="1" ht="6.9" customHeight="1">
      <c r="B24" s="31"/>
      <c r="L24" s="31"/>
    </row>
    <row r="25" spans="2:12" s="1" customFormat="1" ht="12" customHeight="1">
      <c r="B25" s="31"/>
      <c r="D25" s="26" t="s">
        <v>35</v>
      </c>
      <c r="I25" s="26" t="s">
        <v>25</v>
      </c>
      <c r="J25" s="24" t="str">
        <f>IF('Rekapitulace stavby'!AN19="","",'Rekapitulace stavby'!AN19)</f>
        <v/>
      </c>
      <c r="L25" s="31"/>
    </row>
    <row r="26" spans="2:12" s="1" customFormat="1" ht="18" customHeight="1">
      <c r="B26" s="31"/>
      <c r="E26" s="24" t="str">
        <f>IF('Rekapitulace stavby'!E20="","",'Rekapitulace stavby'!E20)</f>
        <v xml:space="preserve"> </v>
      </c>
      <c r="I26" s="26" t="s">
        <v>27</v>
      </c>
      <c r="J26" s="24" t="str">
        <f>IF('Rekapitulace stavby'!AN20="","",'Rekapitulace stavby'!AN20)</f>
        <v/>
      </c>
      <c r="L26" s="31"/>
    </row>
    <row r="27" spans="2:12" s="1" customFormat="1" ht="6.9" customHeight="1">
      <c r="B27" s="31"/>
      <c r="L27" s="31"/>
    </row>
    <row r="28" spans="2:12" s="1" customFormat="1" ht="12" customHeight="1">
      <c r="B28" s="31"/>
      <c r="D28" s="26" t="s">
        <v>37</v>
      </c>
      <c r="L28" s="31"/>
    </row>
    <row r="29" spans="2:12" s="7" customFormat="1" ht="14.4" customHeight="1">
      <c r="B29" s="93"/>
      <c r="E29" s="204" t="s">
        <v>1</v>
      </c>
      <c r="F29" s="204"/>
      <c r="G29" s="204"/>
      <c r="H29" s="204"/>
      <c r="L29" s="93"/>
    </row>
    <row r="30" spans="2:12" s="1" customFormat="1" ht="6.9" customHeight="1">
      <c r="B30" s="31"/>
      <c r="L30" s="31"/>
    </row>
    <row r="31" spans="2:12" s="1" customFormat="1" ht="6.9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25.35" customHeight="1">
      <c r="B32" s="31"/>
      <c r="D32" s="94" t="s">
        <v>38</v>
      </c>
      <c r="J32" s="65">
        <f>ROUND(J126,2)</f>
        <v>0</v>
      </c>
      <c r="L32" s="31"/>
    </row>
    <row r="33" spans="2:12" s="1" customFormat="1" ht="6.9" customHeight="1">
      <c r="B33" s="31"/>
      <c r="D33" s="52"/>
      <c r="E33" s="52"/>
      <c r="F33" s="52"/>
      <c r="G33" s="52"/>
      <c r="H33" s="52"/>
      <c r="I33" s="52"/>
      <c r="J33" s="52"/>
      <c r="K33" s="52"/>
      <c r="L33" s="31"/>
    </row>
    <row r="34" spans="2:12" s="1" customFormat="1" ht="14.4" customHeight="1">
      <c r="B34" s="31"/>
      <c r="F34" s="34" t="s">
        <v>40</v>
      </c>
      <c r="I34" s="34" t="s">
        <v>39</v>
      </c>
      <c r="J34" s="34" t="s">
        <v>41</v>
      </c>
      <c r="L34" s="31"/>
    </row>
    <row r="35" spans="2:12" s="1" customFormat="1" ht="14.4" customHeight="1">
      <c r="B35" s="31"/>
      <c r="D35" s="54" t="s">
        <v>42</v>
      </c>
      <c r="E35" s="26" t="s">
        <v>43</v>
      </c>
      <c r="F35" s="85">
        <f>ROUND((SUM(BE126:BE187)),2)</f>
        <v>0</v>
      </c>
      <c r="I35" s="95">
        <v>0.21</v>
      </c>
      <c r="J35" s="85">
        <f>ROUND(((SUM(BE126:BE187))*I35),2)</f>
        <v>0</v>
      </c>
      <c r="L35" s="31"/>
    </row>
    <row r="36" spans="2:12" s="1" customFormat="1" ht="14.4" customHeight="1">
      <c r="B36" s="31"/>
      <c r="E36" s="26" t="s">
        <v>44</v>
      </c>
      <c r="F36" s="85">
        <f>ROUND((SUM(BF126:BF187)),2)</f>
        <v>0</v>
      </c>
      <c r="I36" s="95">
        <v>0.15</v>
      </c>
      <c r="J36" s="85">
        <f>ROUND(((SUM(BF126:BF187))*I36),2)</f>
        <v>0</v>
      </c>
      <c r="L36" s="31"/>
    </row>
    <row r="37" spans="2:12" s="1" customFormat="1" ht="14.4" customHeight="1" hidden="1">
      <c r="B37" s="31"/>
      <c r="E37" s="26" t="s">
        <v>45</v>
      </c>
      <c r="F37" s="85">
        <f>ROUND((SUM(BG126:BG187)),2)</f>
        <v>0</v>
      </c>
      <c r="I37" s="95">
        <v>0.21</v>
      </c>
      <c r="J37" s="85">
        <f>0</f>
        <v>0</v>
      </c>
      <c r="L37" s="31"/>
    </row>
    <row r="38" spans="2:12" s="1" customFormat="1" ht="14.4" customHeight="1" hidden="1">
      <c r="B38" s="31"/>
      <c r="E38" s="26" t="s">
        <v>46</v>
      </c>
      <c r="F38" s="85">
        <f>ROUND((SUM(BH126:BH187)),2)</f>
        <v>0</v>
      </c>
      <c r="I38" s="95">
        <v>0.15</v>
      </c>
      <c r="J38" s="85">
        <f>0</f>
        <v>0</v>
      </c>
      <c r="L38" s="31"/>
    </row>
    <row r="39" spans="2:12" s="1" customFormat="1" ht="14.4" customHeight="1" hidden="1">
      <c r="B39" s="31"/>
      <c r="E39" s="26" t="s">
        <v>47</v>
      </c>
      <c r="F39" s="85">
        <f>ROUND((SUM(BI126:BI187)),2)</f>
        <v>0</v>
      </c>
      <c r="I39" s="95">
        <v>0</v>
      </c>
      <c r="J39" s="85">
        <f>0</f>
        <v>0</v>
      </c>
      <c r="L39" s="31"/>
    </row>
    <row r="40" spans="2:12" s="1" customFormat="1" ht="6.9" customHeight="1">
      <c r="B40" s="31"/>
      <c r="L40" s="31"/>
    </row>
    <row r="41" spans="2:12" s="1" customFormat="1" ht="25.35" customHeight="1">
      <c r="B41" s="31"/>
      <c r="C41" s="96"/>
      <c r="D41" s="97" t="s">
        <v>48</v>
      </c>
      <c r="E41" s="56"/>
      <c r="F41" s="56"/>
      <c r="G41" s="98" t="s">
        <v>49</v>
      </c>
      <c r="H41" s="99" t="s">
        <v>50</v>
      </c>
      <c r="I41" s="56"/>
      <c r="J41" s="100">
        <f>SUM(J32:J39)</f>
        <v>0</v>
      </c>
      <c r="K41" s="101"/>
      <c r="L41" s="31"/>
    </row>
    <row r="42" spans="2:12" s="1" customFormat="1" ht="14.4" customHeight="1">
      <c r="B42" s="31"/>
      <c r="L42" s="31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31"/>
      <c r="D50" s="40" t="s">
        <v>51</v>
      </c>
      <c r="E50" s="41"/>
      <c r="F50" s="41"/>
      <c r="G50" s="40" t="s">
        <v>52</v>
      </c>
      <c r="H50" s="41"/>
      <c r="I50" s="41"/>
      <c r="J50" s="41"/>
      <c r="K50" s="41"/>
      <c r="L50" s="31"/>
    </row>
    <row r="51" spans="2:12" ht="10.2">
      <c r="B51" s="19"/>
      <c r="L51" s="19"/>
    </row>
    <row r="52" spans="2:12" ht="10.2">
      <c r="B52" s="19"/>
      <c r="L52" s="19"/>
    </row>
    <row r="53" spans="2:12" ht="10.2">
      <c r="B53" s="19"/>
      <c r="L53" s="19"/>
    </row>
    <row r="54" spans="2:12" ht="10.2">
      <c r="B54" s="19"/>
      <c r="L54" s="19"/>
    </row>
    <row r="55" spans="2:12" ht="10.2">
      <c r="B55" s="19"/>
      <c r="L55" s="19"/>
    </row>
    <row r="56" spans="2:12" ht="10.2">
      <c r="B56" s="19"/>
      <c r="L56" s="19"/>
    </row>
    <row r="57" spans="2:12" ht="10.2">
      <c r="B57" s="19"/>
      <c r="L57" s="19"/>
    </row>
    <row r="58" spans="2:12" ht="10.2">
      <c r="B58" s="19"/>
      <c r="L58" s="19"/>
    </row>
    <row r="59" spans="2:12" ht="10.2">
      <c r="B59" s="19"/>
      <c r="L59" s="19"/>
    </row>
    <row r="60" spans="2:12" ht="10.2">
      <c r="B60" s="19"/>
      <c r="L60" s="19"/>
    </row>
    <row r="61" spans="2:12" s="1" customFormat="1" ht="13.2">
      <c r="B61" s="31"/>
      <c r="D61" s="42" t="s">
        <v>53</v>
      </c>
      <c r="E61" s="33"/>
      <c r="F61" s="102" t="s">
        <v>54</v>
      </c>
      <c r="G61" s="42" t="s">
        <v>53</v>
      </c>
      <c r="H61" s="33"/>
      <c r="I61" s="33"/>
      <c r="J61" s="103" t="s">
        <v>54</v>
      </c>
      <c r="K61" s="33"/>
      <c r="L61" s="31"/>
    </row>
    <row r="62" spans="2:12" ht="10.2">
      <c r="B62" s="19"/>
      <c r="L62" s="19"/>
    </row>
    <row r="63" spans="2:12" ht="10.2">
      <c r="B63" s="19"/>
      <c r="L63" s="19"/>
    </row>
    <row r="64" spans="2:12" ht="10.2">
      <c r="B64" s="19"/>
      <c r="L64" s="19"/>
    </row>
    <row r="65" spans="2:12" s="1" customFormat="1" ht="13.2">
      <c r="B65" s="31"/>
      <c r="D65" s="40" t="s">
        <v>55</v>
      </c>
      <c r="E65" s="41"/>
      <c r="F65" s="41"/>
      <c r="G65" s="40" t="s">
        <v>56</v>
      </c>
      <c r="H65" s="41"/>
      <c r="I65" s="41"/>
      <c r="J65" s="41"/>
      <c r="K65" s="41"/>
      <c r="L65" s="31"/>
    </row>
    <row r="66" spans="2:12" ht="10.2">
      <c r="B66" s="19"/>
      <c r="L66" s="19"/>
    </row>
    <row r="67" spans="2:12" ht="10.2">
      <c r="B67" s="19"/>
      <c r="L67" s="19"/>
    </row>
    <row r="68" spans="2:12" ht="10.2">
      <c r="B68" s="19"/>
      <c r="L68" s="19"/>
    </row>
    <row r="69" spans="2:12" ht="10.2">
      <c r="B69" s="19"/>
      <c r="L69" s="19"/>
    </row>
    <row r="70" spans="2:12" ht="10.2">
      <c r="B70" s="19"/>
      <c r="L70" s="19"/>
    </row>
    <row r="71" spans="2:12" ht="10.2">
      <c r="B71" s="19"/>
      <c r="L71" s="19"/>
    </row>
    <row r="72" spans="2:12" ht="10.2">
      <c r="B72" s="19"/>
      <c r="L72" s="19"/>
    </row>
    <row r="73" spans="2:12" ht="10.2">
      <c r="B73" s="19"/>
      <c r="L73" s="19"/>
    </row>
    <row r="74" spans="2:12" ht="10.2">
      <c r="B74" s="19"/>
      <c r="L74" s="19"/>
    </row>
    <row r="75" spans="2:12" ht="10.2">
      <c r="B75" s="19"/>
      <c r="L75" s="19"/>
    </row>
    <row r="76" spans="2:12" s="1" customFormat="1" ht="13.2">
      <c r="B76" s="31"/>
      <c r="D76" s="42" t="s">
        <v>53</v>
      </c>
      <c r="E76" s="33"/>
      <c r="F76" s="102" t="s">
        <v>54</v>
      </c>
      <c r="G76" s="42" t="s">
        <v>53</v>
      </c>
      <c r="H76" s="33"/>
      <c r="I76" s="33"/>
      <c r="J76" s="103" t="s">
        <v>54</v>
      </c>
      <c r="K76" s="33"/>
      <c r="L76" s="31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" customHeight="1">
      <c r="B82" s="31"/>
      <c r="C82" s="20" t="s">
        <v>124</v>
      </c>
      <c r="L82" s="31"/>
    </row>
    <row r="83" spans="2:12" s="1" customFormat="1" ht="6.9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4.4" customHeight="1">
      <c r="B85" s="31"/>
      <c r="E85" s="231" t="str">
        <f>E7</f>
        <v>Úprava heliportu HEMS Karlovarské krajské nemocnice</v>
      </c>
      <c r="F85" s="232"/>
      <c r="G85" s="232"/>
      <c r="H85" s="232"/>
      <c r="L85" s="31"/>
    </row>
    <row r="86" spans="2:12" ht="12" customHeight="1">
      <c r="B86" s="19"/>
      <c r="C86" s="26" t="s">
        <v>120</v>
      </c>
      <c r="L86" s="19"/>
    </row>
    <row r="87" spans="2:12" s="1" customFormat="1" ht="14.4" customHeight="1">
      <c r="B87" s="31"/>
      <c r="E87" s="231" t="s">
        <v>932</v>
      </c>
      <c r="F87" s="233"/>
      <c r="G87" s="233"/>
      <c r="H87" s="233"/>
      <c r="L87" s="31"/>
    </row>
    <row r="88" spans="2:12" s="1" customFormat="1" ht="12" customHeight="1">
      <c r="B88" s="31"/>
      <c r="C88" s="26" t="s">
        <v>122</v>
      </c>
      <c r="L88" s="31"/>
    </row>
    <row r="89" spans="2:12" s="1" customFormat="1" ht="15.6" customHeight="1">
      <c r="B89" s="31"/>
      <c r="E89" s="194" t="str">
        <f>E11</f>
        <v>D.1.10 - Stabilní hasící zařízení</v>
      </c>
      <c r="F89" s="233"/>
      <c r="G89" s="233"/>
      <c r="H89" s="233"/>
      <c r="L89" s="31"/>
    </row>
    <row r="90" spans="2:12" s="1" customFormat="1" ht="6.9" customHeight="1">
      <c r="B90" s="31"/>
      <c r="L90" s="31"/>
    </row>
    <row r="91" spans="2:12" s="1" customFormat="1" ht="12" customHeight="1">
      <c r="B91" s="31"/>
      <c r="C91" s="26" t="s">
        <v>20</v>
      </c>
      <c r="F91" s="24" t="str">
        <f>F14</f>
        <v>KKN a.s. Pavilon A, Bezručova 1190/19</v>
      </c>
      <c r="I91" s="26" t="s">
        <v>22</v>
      </c>
      <c r="J91" s="51" t="str">
        <f>IF(J14="","",J14)</f>
        <v>12. 1. 2024</v>
      </c>
      <c r="L91" s="31"/>
    </row>
    <row r="92" spans="2:12" s="1" customFormat="1" ht="6.9" customHeight="1">
      <c r="B92" s="31"/>
      <c r="L92" s="31"/>
    </row>
    <row r="93" spans="2:12" s="1" customFormat="1" ht="40.8" customHeight="1">
      <c r="B93" s="31"/>
      <c r="C93" s="26" t="s">
        <v>24</v>
      </c>
      <c r="F93" s="24" t="str">
        <f>E17</f>
        <v>KKN a.s. Pavilon A, Bezručova 1190/19 Karlovy Vary</v>
      </c>
      <c r="I93" s="26" t="s">
        <v>30</v>
      </c>
      <c r="J93" s="29" t="str">
        <f>E23</f>
        <v>SIEBERT+TALAŠ, spol. s r.o., Bucharova 1314/8</v>
      </c>
      <c r="L93" s="31"/>
    </row>
    <row r="94" spans="2:12" s="1" customFormat="1" ht="15.6" customHeight="1">
      <c r="B94" s="31"/>
      <c r="C94" s="26" t="s">
        <v>28</v>
      </c>
      <c r="F94" s="24" t="str">
        <f>IF(E20="","",E20)</f>
        <v>Vyplň údaj</v>
      </c>
      <c r="I94" s="26" t="s">
        <v>35</v>
      </c>
      <c r="J94" s="29" t="str">
        <f>E26</f>
        <v xml:space="preserve"> </v>
      </c>
      <c r="L94" s="31"/>
    </row>
    <row r="95" spans="2:12" s="1" customFormat="1" ht="10.35" customHeight="1">
      <c r="B95" s="31"/>
      <c r="L95" s="31"/>
    </row>
    <row r="96" spans="2:12" s="1" customFormat="1" ht="29.25" customHeight="1">
      <c r="B96" s="31"/>
      <c r="C96" s="104" t="s">
        <v>125</v>
      </c>
      <c r="D96" s="96"/>
      <c r="E96" s="96"/>
      <c r="F96" s="96"/>
      <c r="G96" s="96"/>
      <c r="H96" s="96"/>
      <c r="I96" s="96"/>
      <c r="J96" s="105" t="s">
        <v>126</v>
      </c>
      <c r="K96" s="96"/>
      <c r="L96" s="31"/>
    </row>
    <row r="97" spans="2:12" s="1" customFormat="1" ht="10.35" customHeight="1">
      <c r="B97" s="31"/>
      <c r="L97" s="31"/>
    </row>
    <row r="98" spans="2:47" s="1" customFormat="1" ht="22.8" customHeight="1">
      <c r="B98" s="31"/>
      <c r="C98" s="106" t="s">
        <v>127</v>
      </c>
      <c r="J98" s="65">
        <f>J126</f>
        <v>0</v>
      </c>
      <c r="L98" s="31"/>
      <c r="AU98" s="16" t="s">
        <v>128</v>
      </c>
    </row>
    <row r="99" spans="2:12" s="8" customFormat="1" ht="24.9" customHeight="1">
      <c r="B99" s="107"/>
      <c r="D99" s="108" t="s">
        <v>1061</v>
      </c>
      <c r="E99" s="109"/>
      <c r="F99" s="109"/>
      <c r="G99" s="109"/>
      <c r="H99" s="109"/>
      <c r="I99" s="109"/>
      <c r="J99" s="110">
        <f>J127</f>
        <v>0</v>
      </c>
      <c r="L99" s="107"/>
    </row>
    <row r="100" spans="2:12" s="9" customFormat="1" ht="19.95" customHeight="1">
      <c r="B100" s="111"/>
      <c r="D100" s="112" t="s">
        <v>1062</v>
      </c>
      <c r="E100" s="113"/>
      <c r="F100" s="113"/>
      <c r="G100" s="113"/>
      <c r="H100" s="113"/>
      <c r="I100" s="113"/>
      <c r="J100" s="114">
        <f>J128</f>
        <v>0</v>
      </c>
      <c r="L100" s="111"/>
    </row>
    <row r="101" spans="2:12" s="9" customFormat="1" ht="19.95" customHeight="1">
      <c r="B101" s="111"/>
      <c r="D101" s="112" t="s">
        <v>1063</v>
      </c>
      <c r="E101" s="113"/>
      <c r="F101" s="113"/>
      <c r="G101" s="113"/>
      <c r="H101" s="113"/>
      <c r="I101" s="113"/>
      <c r="J101" s="114">
        <f>J133</f>
        <v>0</v>
      </c>
      <c r="L101" s="111"/>
    </row>
    <row r="102" spans="2:12" s="9" customFormat="1" ht="19.95" customHeight="1">
      <c r="B102" s="111"/>
      <c r="D102" s="112" t="s">
        <v>1064</v>
      </c>
      <c r="E102" s="113"/>
      <c r="F102" s="113"/>
      <c r="G102" s="113"/>
      <c r="H102" s="113"/>
      <c r="I102" s="113"/>
      <c r="J102" s="114">
        <f>J166</f>
        <v>0</v>
      </c>
      <c r="L102" s="111"/>
    </row>
    <row r="103" spans="2:12" s="9" customFormat="1" ht="19.95" customHeight="1">
      <c r="B103" s="111"/>
      <c r="D103" s="112" t="s">
        <v>1065</v>
      </c>
      <c r="E103" s="113"/>
      <c r="F103" s="113"/>
      <c r="G103" s="113"/>
      <c r="H103" s="113"/>
      <c r="I103" s="113"/>
      <c r="J103" s="114">
        <f>J174</f>
        <v>0</v>
      </c>
      <c r="L103" s="111"/>
    </row>
    <row r="104" spans="2:12" s="9" customFormat="1" ht="19.95" customHeight="1">
      <c r="B104" s="111"/>
      <c r="D104" s="112" t="s">
        <v>1066</v>
      </c>
      <c r="E104" s="113"/>
      <c r="F104" s="113"/>
      <c r="G104" s="113"/>
      <c r="H104" s="113"/>
      <c r="I104" s="113"/>
      <c r="J104" s="114">
        <f>J182</f>
        <v>0</v>
      </c>
      <c r="L104" s="111"/>
    </row>
    <row r="105" spans="2:12" s="1" customFormat="1" ht="21.75" customHeight="1">
      <c r="B105" s="31"/>
      <c r="L105" s="31"/>
    </row>
    <row r="106" spans="2:12" s="1" customFormat="1" ht="6.9" customHeight="1"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31"/>
    </row>
    <row r="110" spans="2:12" s="1" customFormat="1" ht="6.9" customHeight="1">
      <c r="B110" s="45"/>
      <c r="C110" s="46"/>
      <c r="D110" s="46"/>
      <c r="E110" s="46"/>
      <c r="F110" s="46"/>
      <c r="G110" s="46"/>
      <c r="H110" s="46"/>
      <c r="I110" s="46"/>
      <c r="J110" s="46"/>
      <c r="K110" s="46"/>
      <c r="L110" s="31"/>
    </row>
    <row r="111" spans="2:12" s="1" customFormat="1" ht="24.9" customHeight="1">
      <c r="B111" s="31"/>
      <c r="C111" s="20" t="s">
        <v>136</v>
      </c>
      <c r="L111" s="31"/>
    </row>
    <row r="112" spans="2:12" s="1" customFormat="1" ht="6.9" customHeight="1">
      <c r="B112" s="31"/>
      <c r="L112" s="31"/>
    </row>
    <row r="113" spans="2:12" s="1" customFormat="1" ht="12" customHeight="1">
      <c r="B113" s="31"/>
      <c r="C113" s="26" t="s">
        <v>16</v>
      </c>
      <c r="L113" s="31"/>
    </row>
    <row r="114" spans="2:12" s="1" customFormat="1" ht="14.4" customHeight="1">
      <c r="B114" s="31"/>
      <c r="E114" s="231" t="str">
        <f>E7</f>
        <v>Úprava heliportu HEMS Karlovarské krajské nemocnice</v>
      </c>
      <c r="F114" s="232"/>
      <c r="G114" s="232"/>
      <c r="H114" s="232"/>
      <c r="L114" s="31"/>
    </row>
    <row r="115" spans="2:12" ht="12" customHeight="1">
      <c r="B115" s="19"/>
      <c r="C115" s="26" t="s">
        <v>120</v>
      </c>
      <c r="L115" s="19"/>
    </row>
    <row r="116" spans="2:12" s="1" customFormat="1" ht="14.4" customHeight="1">
      <c r="B116" s="31"/>
      <c r="E116" s="231" t="s">
        <v>932</v>
      </c>
      <c r="F116" s="233"/>
      <c r="G116" s="233"/>
      <c r="H116" s="233"/>
      <c r="L116" s="31"/>
    </row>
    <row r="117" spans="2:12" s="1" customFormat="1" ht="12" customHeight="1">
      <c r="B117" s="31"/>
      <c r="C117" s="26" t="s">
        <v>122</v>
      </c>
      <c r="L117" s="31"/>
    </row>
    <row r="118" spans="2:12" s="1" customFormat="1" ht="15.6" customHeight="1">
      <c r="B118" s="31"/>
      <c r="E118" s="194" t="str">
        <f>E11</f>
        <v>D.1.10 - Stabilní hasící zařízení</v>
      </c>
      <c r="F118" s="233"/>
      <c r="G118" s="233"/>
      <c r="H118" s="233"/>
      <c r="L118" s="31"/>
    </row>
    <row r="119" spans="2:12" s="1" customFormat="1" ht="6.9" customHeight="1">
      <c r="B119" s="31"/>
      <c r="L119" s="31"/>
    </row>
    <row r="120" spans="2:12" s="1" customFormat="1" ht="12" customHeight="1">
      <c r="B120" s="31"/>
      <c r="C120" s="26" t="s">
        <v>20</v>
      </c>
      <c r="F120" s="24" t="str">
        <f>F14</f>
        <v>KKN a.s. Pavilon A, Bezručova 1190/19</v>
      </c>
      <c r="I120" s="26" t="s">
        <v>22</v>
      </c>
      <c r="J120" s="51" t="str">
        <f>IF(J14="","",J14)</f>
        <v>12. 1. 2024</v>
      </c>
      <c r="L120" s="31"/>
    </row>
    <row r="121" spans="2:12" s="1" customFormat="1" ht="6.9" customHeight="1">
      <c r="B121" s="31"/>
      <c r="L121" s="31"/>
    </row>
    <row r="122" spans="2:12" s="1" customFormat="1" ht="40.8" customHeight="1">
      <c r="B122" s="31"/>
      <c r="C122" s="26" t="s">
        <v>24</v>
      </c>
      <c r="F122" s="24" t="str">
        <f>E17</f>
        <v>KKN a.s. Pavilon A, Bezručova 1190/19 Karlovy Vary</v>
      </c>
      <c r="I122" s="26" t="s">
        <v>30</v>
      </c>
      <c r="J122" s="29" t="str">
        <f>E23</f>
        <v>SIEBERT+TALAŠ, spol. s r.o., Bucharova 1314/8</v>
      </c>
      <c r="L122" s="31"/>
    </row>
    <row r="123" spans="2:12" s="1" customFormat="1" ht="15.6" customHeight="1">
      <c r="B123" s="31"/>
      <c r="C123" s="26" t="s">
        <v>28</v>
      </c>
      <c r="F123" s="24" t="str">
        <f>IF(E20="","",E20)</f>
        <v>Vyplň údaj</v>
      </c>
      <c r="I123" s="26" t="s">
        <v>35</v>
      </c>
      <c r="J123" s="29" t="str">
        <f>E26</f>
        <v xml:space="preserve"> </v>
      </c>
      <c r="L123" s="31"/>
    </row>
    <row r="124" spans="2:12" s="1" customFormat="1" ht="10.35" customHeight="1">
      <c r="B124" s="31"/>
      <c r="L124" s="31"/>
    </row>
    <row r="125" spans="2:20" s="10" customFormat="1" ht="29.25" customHeight="1">
      <c r="B125" s="115"/>
      <c r="C125" s="116" t="s">
        <v>137</v>
      </c>
      <c r="D125" s="117" t="s">
        <v>63</v>
      </c>
      <c r="E125" s="117" t="s">
        <v>59</v>
      </c>
      <c r="F125" s="117" t="s">
        <v>60</v>
      </c>
      <c r="G125" s="117" t="s">
        <v>138</v>
      </c>
      <c r="H125" s="117" t="s">
        <v>139</v>
      </c>
      <c r="I125" s="117" t="s">
        <v>140</v>
      </c>
      <c r="J125" s="117" t="s">
        <v>126</v>
      </c>
      <c r="K125" s="118" t="s">
        <v>141</v>
      </c>
      <c r="L125" s="115"/>
      <c r="M125" s="58" t="s">
        <v>1</v>
      </c>
      <c r="N125" s="59" t="s">
        <v>42</v>
      </c>
      <c r="O125" s="59" t="s">
        <v>142</v>
      </c>
      <c r="P125" s="59" t="s">
        <v>143</v>
      </c>
      <c r="Q125" s="59" t="s">
        <v>144</v>
      </c>
      <c r="R125" s="59" t="s">
        <v>145</v>
      </c>
      <c r="S125" s="59" t="s">
        <v>146</v>
      </c>
      <c r="T125" s="60" t="s">
        <v>147</v>
      </c>
    </row>
    <row r="126" spans="2:63" s="1" customFormat="1" ht="22.8" customHeight="1">
      <c r="B126" s="31"/>
      <c r="C126" s="63" t="s">
        <v>148</v>
      </c>
      <c r="J126" s="119">
        <f>BK126</f>
        <v>0</v>
      </c>
      <c r="L126" s="31"/>
      <c r="M126" s="61"/>
      <c r="N126" s="52"/>
      <c r="O126" s="52"/>
      <c r="P126" s="120">
        <f>P127</f>
        <v>0</v>
      </c>
      <c r="Q126" s="52"/>
      <c r="R126" s="120">
        <f>R127</f>
        <v>0</v>
      </c>
      <c r="S126" s="52"/>
      <c r="T126" s="121">
        <f>T127</f>
        <v>0</v>
      </c>
      <c r="AT126" s="16" t="s">
        <v>77</v>
      </c>
      <c r="AU126" s="16" t="s">
        <v>128</v>
      </c>
      <c r="BK126" s="122">
        <f>BK127</f>
        <v>0</v>
      </c>
    </row>
    <row r="127" spans="2:63" s="11" customFormat="1" ht="25.95" customHeight="1">
      <c r="B127" s="123"/>
      <c r="D127" s="124" t="s">
        <v>77</v>
      </c>
      <c r="E127" s="125" t="s">
        <v>1067</v>
      </c>
      <c r="F127" s="125" t="s">
        <v>110</v>
      </c>
      <c r="I127" s="126"/>
      <c r="J127" s="127">
        <f>BK127</f>
        <v>0</v>
      </c>
      <c r="L127" s="123"/>
      <c r="M127" s="128"/>
      <c r="P127" s="129">
        <f>P128+P133+P166+P174+P182</f>
        <v>0</v>
      </c>
      <c r="R127" s="129">
        <f>R128+R133+R166+R174+R182</f>
        <v>0</v>
      </c>
      <c r="T127" s="130">
        <f>T128+T133+T166+T174+T182</f>
        <v>0</v>
      </c>
      <c r="AR127" s="124" t="s">
        <v>87</v>
      </c>
      <c r="AT127" s="131" t="s">
        <v>77</v>
      </c>
      <c r="AU127" s="131" t="s">
        <v>78</v>
      </c>
      <c r="AY127" s="124" t="s">
        <v>151</v>
      </c>
      <c r="BK127" s="132">
        <f>BK128+BK133+BK166+BK174+BK182</f>
        <v>0</v>
      </c>
    </row>
    <row r="128" spans="2:63" s="11" customFormat="1" ht="22.8" customHeight="1">
      <c r="B128" s="123"/>
      <c r="D128" s="124" t="s">
        <v>77</v>
      </c>
      <c r="E128" s="133" t="s">
        <v>1068</v>
      </c>
      <c r="F128" s="133" t="s">
        <v>1069</v>
      </c>
      <c r="I128" s="126"/>
      <c r="J128" s="134">
        <f>BK128</f>
        <v>0</v>
      </c>
      <c r="L128" s="123"/>
      <c r="M128" s="128"/>
      <c r="P128" s="129">
        <f>SUM(P129:P132)</f>
        <v>0</v>
      </c>
      <c r="R128" s="129">
        <f>SUM(R129:R132)</f>
        <v>0</v>
      </c>
      <c r="T128" s="130">
        <f>SUM(T129:T132)</f>
        <v>0</v>
      </c>
      <c r="AR128" s="124" t="s">
        <v>87</v>
      </c>
      <c r="AT128" s="131" t="s">
        <v>77</v>
      </c>
      <c r="AU128" s="131" t="s">
        <v>85</v>
      </c>
      <c r="AY128" s="124" t="s">
        <v>151</v>
      </c>
      <c r="BK128" s="132">
        <f>SUM(BK129:BK132)</f>
        <v>0</v>
      </c>
    </row>
    <row r="129" spans="2:65" s="1" customFormat="1" ht="19.8" customHeight="1">
      <c r="B129" s="31"/>
      <c r="C129" s="135" t="s">
        <v>85</v>
      </c>
      <c r="D129" s="135" t="s">
        <v>154</v>
      </c>
      <c r="E129" s="136" t="s">
        <v>1070</v>
      </c>
      <c r="F129" s="137" t="s">
        <v>1071</v>
      </c>
      <c r="G129" s="138" t="s">
        <v>196</v>
      </c>
      <c r="H129" s="139">
        <v>72</v>
      </c>
      <c r="I129" s="140"/>
      <c r="J129" s="141">
        <f>ROUND(I129*H129,2)</f>
        <v>0</v>
      </c>
      <c r="K129" s="137" t="s">
        <v>1</v>
      </c>
      <c r="L129" s="31"/>
      <c r="M129" s="142" t="s">
        <v>1</v>
      </c>
      <c r="N129" s="143" t="s">
        <v>43</v>
      </c>
      <c r="P129" s="144">
        <f>O129*H129</f>
        <v>0</v>
      </c>
      <c r="Q129" s="144">
        <v>0</v>
      </c>
      <c r="R129" s="144">
        <f>Q129*H129</f>
        <v>0</v>
      </c>
      <c r="S129" s="144">
        <v>0</v>
      </c>
      <c r="T129" s="145">
        <f>S129*H129</f>
        <v>0</v>
      </c>
      <c r="AR129" s="146" t="s">
        <v>223</v>
      </c>
      <c r="AT129" s="146" t="s">
        <v>154</v>
      </c>
      <c r="AU129" s="146" t="s">
        <v>87</v>
      </c>
      <c r="AY129" s="16" t="s">
        <v>151</v>
      </c>
      <c r="BE129" s="147">
        <f>IF(N129="základní",J129,0)</f>
        <v>0</v>
      </c>
      <c r="BF129" s="147">
        <f>IF(N129="snížená",J129,0)</f>
        <v>0</v>
      </c>
      <c r="BG129" s="147">
        <f>IF(N129="zákl. přenesená",J129,0)</f>
        <v>0</v>
      </c>
      <c r="BH129" s="147">
        <f>IF(N129="sníž. přenesená",J129,0)</f>
        <v>0</v>
      </c>
      <c r="BI129" s="147">
        <f>IF(N129="nulová",J129,0)</f>
        <v>0</v>
      </c>
      <c r="BJ129" s="16" t="s">
        <v>85</v>
      </c>
      <c r="BK129" s="147">
        <f>ROUND(I129*H129,2)</f>
        <v>0</v>
      </c>
      <c r="BL129" s="16" t="s">
        <v>223</v>
      </c>
      <c r="BM129" s="146" t="s">
        <v>1072</v>
      </c>
    </row>
    <row r="130" spans="2:47" s="1" customFormat="1" ht="19.2">
      <c r="B130" s="31"/>
      <c r="D130" s="149" t="s">
        <v>225</v>
      </c>
      <c r="F130" s="156" t="s">
        <v>1073</v>
      </c>
      <c r="I130" s="157"/>
      <c r="L130" s="31"/>
      <c r="M130" s="158"/>
      <c r="T130" s="55"/>
      <c r="AT130" s="16" t="s">
        <v>225</v>
      </c>
      <c r="AU130" s="16" t="s">
        <v>87</v>
      </c>
    </row>
    <row r="131" spans="2:65" s="1" customFormat="1" ht="19.8" customHeight="1">
      <c r="B131" s="31"/>
      <c r="C131" s="135" t="s">
        <v>87</v>
      </c>
      <c r="D131" s="135" t="s">
        <v>154</v>
      </c>
      <c r="E131" s="136" t="s">
        <v>1074</v>
      </c>
      <c r="F131" s="137" t="s">
        <v>1075</v>
      </c>
      <c r="G131" s="138" t="s">
        <v>196</v>
      </c>
      <c r="H131" s="139">
        <v>12</v>
      </c>
      <c r="I131" s="140"/>
      <c r="J131" s="141">
        <f>ROUND(I131*H131,2)</f>
        <v>0</v>
      </c>
      <c r="K131" s="137" t="s">
        <v>1</v>
      </c>
      <c r="L131" s="31"/>
      <c r="M131" s="142" t="s">
        <v>1</v>
      </c>
      <c r="N131" s="143" t="s">
        <v>43</v>
      </c>
      <c r="P131" s="144">
        <f>O131*H131</f>
        <v>0</v>
      </c>
      <c r="Q131" s="144">
        <v>0</v>
      </c>
      <c r="R131" s="144">
        <f>Q131*H131</f>
        <v>0</v>
      </c>
      <c r="S131" s="144">
        <v>0</v>
      </c>
      <c r="T131" s="145">
        <f>S131*H131</f>
        <v>0</v>
      </c>
      <c r="AR131" s="146" t="s">
        <v>223</v>
      </c>
      <c r="AT131" s="146" t="s">
        <v>154</v>
      </c>
      <c r="AU131" s="146" t="s">
        <v>87</v>
      </c>
      <c r="AY131" s="16" t="s">
        <v>151</v>
      </c>
      <c r="BE131" s="147">
        <f>IF(N131="základní",J131,0)</f>
        <v>0</v>
      </c>
      <c r="BF131" s="147">
        <f>IF(N131="snížená",J131,0)</f>
        <v>0</v>
      </c>
      <c r="BG131" s="147">
        <f>IF(N131="zákl. přenesená",J131,0)</f>
        <v>0</v>
      </c>
      <c r="BH131" s="147">
        <f>IF(N131="sníž. přenesená",J131,0)</f>
        <v>0</v>
      </c>
      <c r="BI131" s="147">
        <f>IF(N131="nulová",J131,0)</f>
        <v>0</v>
      </c>
      <c r="BJ131" s="16" t="s">
        <v>85</v>
      </c>
      <c r="BK131" s="147">
        <f>ROUND(I131*H131,2)</f>
        <v>0</v>
      </c>
      <c r="BL131" s="16" t="s">
        <v>223</v>
      </c>
      <c r="BM131" s="146" t="s">
        <v>1076</v>
      </c>
    </row>
    <row r="132" spans="2:47" s="1" customFormat="1" ht="19.2">
      <c r="B132" s="31"/>
      <c r="D132" s="149" t="s">
        <v>225</v>
      </c>
      <c r="F132" s="156" t="s">
        <v>1073</v>
      </c>
      <c r="I132" s="157"/>
      <c r="L132" s="31"/>
      <c r="M132" s="158"/>
      <c r="T132" s="55"/>
      <c r="AT132" s="16" t="s">
        <v>225</v>
      </c>
      <c r="AU132" s="16" t="s">
        <v>87</v>
      </c>
    </row>
    <row r="133" spans="2:63" s="11" customFormat="1" ht="22.8" customHeight="1">
      <c r="B133" s="123"/>
      <c r="D133" s="124" t="s">
        <v>77</v>
      </c>
      <c r="E133" s="133" t="s">
        <v>1077</v>
      </c>
      <c r="F133" s="133" t="s">
        <v>1078</v>
      </c>
      <c r="I133" s="126"/>
      <c r="J133" s="134">
        <f>BK133</f>
        <v>0</v>
      </c>
      <c r="L133" s="123"/>
      <c r="M133" s="128"/>
      <c r="P133" s="129">
        <f>SUM(P134:P165)</f>
        <v>0</v>
      </c>
      <c r="R133" s="129">
        <f>SUM(R134:R165)</f>
        <v>0</v>
      </c>
      <c r="T133" s="130">
        <f>SUM(T134:T165)</f>
        <v>0</v>
      </c>
      <c r="AR133" s="124" t="s">
        <v>87</v>
      </c>
      <c r="AT133" s="131" t="s">
        <v>77</v>
      </c>
      <c r="AU133" s="131" t="s">
        <v>85</v>
      </c>
      <c r="AY133" s="124" t="s">
        <v>151</v>
      </c>
      <c r="BK133" s="132">
        <f>SUM(BK134:BK165)</f>
        <v>0</v>
      </c>
    </row>
    <row r="134" spans="2:65" s="1" customFormat="1" ht="14.4" customHeight="1">
      <c r="B134" s="31"/>
      <c r="C134" s="135" t="s">
        <v>167</v>
      </c>
      <c r="D134" s="135" t="s">
        <v>154</v>
      </c>
      <c r="E134" s="136" t="s">
        <v>794</v>
      </c>
      <c r="F134" s="137" t="s">
        <v>1079</v>
      </c>
      <c r="G134" s="138" t="s">
        <v>165</v>
      </c>
      <c r="H134" s="139">
        <v>1</v>
      </c>
      <c r="I134" s="140"/>
      <c r="J134" s="141">
        <f>ROUND(I134*H134,2)</f>
        <v>0</v>
      </c>
      <c r="K134" s="137" t="s">
        <v>1</v>
      </c>
      <c r="L134" s="31"/>
      <c r="M134" s="142" t="s">
        <v>1</v>
      </c>
      <c r="N134" s="143" t="s">
        <v>43</v>
      </c>
      <c r="P134" s="144">
        <f>O134*H134</f>
        <v>0</v>
      </c>
      <c r="Q134" s="144">
        <v>0</v>
      </c>
      <c r="R134" s="144">
        <f>Q134*H134</f>
        <v>0</v>
      </c>
      <c r="S134" s="144">
        <v>0</v>
      </c>
      <c r="T134" s="145">
        <f>S134*H134</f>
        <v>0</v>
      </c>
      <c r="AR134" s="146" t="s">
        <v>223</v>
      </c>
      <c r="AT134" s="146" t="s">
        <v>154</v>
      </c>
      <c r="AU134" s="146" t="s">
        <v>87</v>
      </c>
      <c r="AY134" s="16" t="s">
        <v>151</v>
      </c>
      <c r="BE134" s="147">
        <f>IF(N134="základní",J134,0)</f>
        <v>0</v>
      </c>
      <c r="BF134" s="147">
        <f>IF(N134="snížená",J134,0)</f>
        <v>0</v>
      </c>
      <c r="BG134" s="147">
        <f>IF(N134="zákl. přenesená",J134,0)</f>
        <v>0</v>
      </c>
      <c r="BH134" s="147">
        <f>IF(N134="sníž. přenesená",J134,0)</f>
        <v>0</v>
      </c>
      <c r="BI134" s="147">
        <f>IF(N134="nulová",J134,0)</f>
        <v>0</v>
      </c>
      <c r="BJ134" s="16" t="s">
        <v>85</v>
      </c>
      <c r="BK134" s="147">
        <f>ROUND(I134*H134,2)</f>
        <v>0</v>
      </c>
      <c r="BL134" s="16" t="s">
        <v>223</v>
      </c>
      <c r="BM134" s="146" t="s">
        <v>1080</v>
      </c>
    </row>
    <row r="135" spans="2:65" s="1" customFormat="1" ht="14.4" customHeight="1">
      <c r="B135" s="31"/>
      <c r="C135" s="135" t="s">
        <v>159</v>
      </c>
      <c r="D135" s="135" t="s">
        <v>154</v>
      </c>
      <c r="E135" s="136" t="s">
        <v>797</v>
      </c>
      <c r="F135" s="137" t="s">
        <v>1081</v>
      </c>
      <c r="G135" s="138" t="s">
        <v>165</v>
      </c>
      <c r="H135" s="139">
        <v>1</v>
      </c>
      <c r="I135" s="140"/>
      <c r="J135" s="141">
        <f>ROUND(I135*H135,2)</f>
        <v>0</v>
      </c>
      <c r="K135" s="137" t="s">
        <v>1</v>
      </c>
      <c r="L135" s="31"/>
      <c r="M135" s="142" t="s">
        <v>1</v>
      </c>
      <c r="N135" s="143" t="s">
        <v>43</v>
      </c>
      <c r="P135" s="144">
        <f>O135*H135</f>
        <v>0</v>
      </c>
      <c r="Q135" s="144">
        <v>0</v>
      </c>
      <c r="R135" s="144">
        <f>Q135*H135</f>
        <v>0</v>
      </c>
      <c r="S135" s="144">
        <v>0</v>
      </c>
      <c r="T135" s="145">
        <f>S135*H135</f>
        <v>0</v>
      </c>
      <c r="AR135" s="146" t="s">
        <v>223</v>
      </c>
      <c r="AT135" s="146" t="s">
        <v>154</v>
      </c>
      <c r="AU135" s="146" t="s">
        <v>87</v>
      </c>
      <c r="AY135" s="16" t="s">
        <v>151</v>
      </c>
      <c r="BE135" s="147">
        <f>IF(N135="základní",J135,0)</f>
        <v>0</v>
      </c>
      <c r="BF135" s="147">
        <f>IF(N135="snížená",J135,0)</f>
        <v>0</v>
      </c>
      <c r="BG135" s="147">
        <f>IF(N135="zákl. přenesená",J135,0)</f>
        <v>0</v>
      </c>
      <c r="BH135" s="147">
        <f>IF(N135="sníž. přenesená",J135,0)</f>
        <v>0</v>
      </c>
      <c r="BI135" s="147">
        <f>IF(N135="nulová",J135,0)</f>
        <v>0</v>
      </c>
      <c r="BJ135" s="16" t="s">
        <v>85</v>
      </c>
      <c r="BK135" s="147">
        <f>ROUND(I135*H135,2)</f>
        <v>0</v>
      </c>
      <c r="BL135" s="16" t="s">
        <v>223</v>
      </c>
      <c r="BM135" s="146" t="s">
        <v>1082</v>
      </c>
    </row>
    <row r="136" spans="2:47" s="1" customFormat="1" ht="38.4">
      <c r="B136" s="31"/>
      <c r="D136" s="149" t="s">
        <v>225</v>
      </c>
      <c r="F136" s="156" t="s">
        <v>1083</v>
      </c>
      <c r="I136" s="157"/>
      <c r="L136" s="31"/>
      <c r="M136" s="158"/>
      <c r="T136" s="55"/>
      <c r="AT136" s="16" t="s">
        <v>225</v>
      </c>
      <c r="AU136" s="16" t="s">
        <v>87</v>
      </c>
    </row>
    <row r="137" spans="2:65" s="1" customFormat="1" ht="14.4" customHeight="1">
      <c r="B137" s="31"/>
      <c r="C137" s="135" t="s">
        <v>174</v>
      </c>
      <c r="D137" s="135" t="s">
        <v>154</v>
      </c>
      <c r="E137" s="136" t="s">
        <v>800</v>
      </c>
      <c r="F137" s="137" t="s">
        <v>1084</v>
      </c>
      <c r="G137" s="138" t="s">
        <v>165</v>
      </c>
      <c r="H137" s="139">
        <v>1</v>
      </c>
      <c r="I137" s="140"/>
      <c r="J137" s="141">
        <f>ROUND(I137*H137,2)</f>
        <v>0</v>
      </c>
      <c r="K137" s="137" t="s">
        <v>1</v>
      </c>
      <c r="L137" s="31"/>
      <c r="M137" s="142" t="s">
        <v>1</v>
      </c>
      <c r="N137" s="143" t="s">
        <v>43</v>
      </c>
      <c r="P137" s="144">
        <f>O137*H137</f>
        <v>0</v>
      </c>
      <c r="Q137" s="144">
        <v>0</v>
      </c>
      <c r="R137" s="144">
        <f>Q137*H137</f>
        <v>0</v>
      </c>
      <c r="S137" s="144">
        <v>0</v>
      </c>
      <c r="T137" s="145">
        <f>S137*H137</f>
        <v>0</v>
      </c>
      <c r="AR137" s="146" t="s">
        <v>223</v>
      </c>
      <c r="AT137" s="146" t="s">
        <v>154</v>
      </c>
      <c r="AU137" s="146" t="s">
        <v>87</v>
      </c>
      <c r="AY137" s="16" t="s">
        <v>151</v>
      </c>
      <c r="BE137" s="147">
        <f>IF(N137="základní",J137,0)</f>
        <v>0</v>
      </c>
      <c r="BF137" s="147">
        <f>IF(N137="snížená",J137,0)</f>
        <v>0</v>
      </c>
      <c r="BG137" s="147">
        <f>IF(N137="zákl. přenesená",J137,0)</f>
        <v>0</v>
      </c>
      <c r="BH137" s="147">
        <f>IF(N137="sníž. přenesená",J137,0)</f>
        <v>0</v>
      </c>
      <c r="BI137" s="147">
        <f>IF(N137="nulová",J137,0)</f>
        <v>0</v>
      </c>
      <c r="BJ137" s="16" t="s">
        <v>85</v>
      </c>
      <c r="BK137" s="147">
        <f>ROUND(I137*H137,2)</f>
        <v>0</v>
      </c>
      <c r="BL137" s="16" t="s">
        <v>223</v>
      </c>
      <c r="BM137" s="146" t="s">
        <v>1085</v>
      </c>
    </row>
    <row r="138" spans="2:47" s="1" customFormat="1" ht="28.8">
      <c r="B138" s="31"/>
      <c r="D138" s="149" t="s">
        <v>225</v>
      </c>
      <c r="F138" s="156" t="s">
        <v>1086</v>
      </c>
      <c r="I138" s="157"/>
      <c r="L138" s="31"/>
      <c r="M138" s="158"/>
      <c r="T138" s="55"/>
      <c r="AT138" s="16" t="s">
        <v>225</v>
      </c>
      <c r="AU138" s="16" t="s">
        <v>87</v>
      </c>
    </row>
    <row r="139" spans="2:65" s="1" customFormat="1" ht="14.4" customHeight="1">
      <c r="B139" s="31"/>
      <c r="C139" s="135" t="s">
        <v>178</v>
      </c>
      <c r="D139" s="135" t="s">
        <v>154</v>
      </c>
      <c r="E139" s="136" t="s">
        <v>803</v>
      </c>
      <c r="F139" s="137" t="s">
        <v>1087</v>
      </c>
      <c r="G139" s="138" t="s">
        <v>165</v>
      </c>
      <c r="H139" s="139">
        <v>1</v>
      </c>
      <c r="I139" s="140"/>
      <c r="J139" s="141">
        <f>ROUND(I139*H139,2)</f>
        <v>0</v>
      </c>
      <c r="K139" s="137" t="s">
        <v>1</v>
      </c>
      <c r="L139" s="31"/>
      <c r="M139" s="142" t="s">
        <v>1</v>
      </c>
      <c r="N139" s="143" t="s">
        <v>43</v>
      </c>
      <c r="P139" s="144">
        <f>O139*H139</f>
        <v>0</v>
      </c>
      <c r="Q139" s="144">
        <v>0</v>
      </c>
      <c r="R139" s="144">
        <f>Q139*H139</f>
        <v>0</v>
      </c>
      <c r="S139" s="144">
        <v>0</v>
      </c>
      <c r="T139" s="145">
        <f>S139*H139</f>
        <v>0</v>
      </c>
      <c r="AR139" s="146" t="s">
        <v>223</v>
      </c>
      <c r="AT139" s="146" t="s">
        <v>154</v>
      </c>
      <c r="AU139" s="146" t="s">
        <v>87</v>
      </c>
      <c r="AY139" s="16" t="s">
        <v>151</v>
      </c>
      <c r="BE139" s="147">
        <f>IF(N139="základní",J139,0)</f>
        <v>0</v>
      </c>
      <c r="BF139" s="147">
        <f>IF(N139="snížená",J139,0)</f>
        <v>0</v>
      </c>
      <c r="BG139" s="147">
        <f>IF(N139="zákl. přenesená",J139,0)</f>
        <v>0</v>
      </c>
      <c r="BH139" s="147">
        <f>IF(N139="sníž. přenesená",J139,0)</f>
        <v>0</v>
      </c>
      <c r="BI139" s="147">
        <f>IF(N139="nulová",J139,0)</f>
        <v>0</v>
      </c>
      <c r="BJ139" s="16" t="s">
        <v>85</v>
      </c>
      <c r="BK139" s="147">
        <f>ROUND(I139*H139,2)</f>
        <v>0</v>
      </c>
      <c r="BL139" s="16" t="s">
        <v>223</v>
      </c>
      <c r="BM139" s="146" t="s">
        <v>1088</v>
      </c>
    </row>
    <row r="140" spans="2:47" s="1" customFormat="1" ht="38.4">
      <c r="B140" s="31"/>
      <c r="D140" s="149" t="s">
        <v>225</v>
      </c>
      <c r="F140" s="156" t="s">
        <v>1089</v>
      </c>
      <c r="I140" s="157"/>
      <c r="L140" s="31"/>
      <c r="M140" s="158"/>
      <c r="T140" s="55"/>
      <c r="AT140" s="16" t="s">
        <v>225</v>
      </c>
      <c r="AU140" s="16" t="s">
        <v>87</v>
      </c>
    </row>
    <row r="141" spans="2:65" s="1" customFormat="1" ht="14.4" customHeight="1">
      <c r="B141" s="31"/>
      <c r="C141" s="135" t="s">
        <v>182</v>
      </c>
      <c r="D141" s="135" t="s">
        <v>154</v>
      </c>
      <c r="E141" s="136" t="s">
        <v>806</v>
      </c>
      <c r="F141" s="137" t="s">
        <v>1090</v>
      </c>
      <c r="G141" s="138" t="s">
        <v>165</v>
      </c>
      <c r="H141" s="139">
        <v>1</v>
      </c>
      <c r="I141" s="140"/>
      <c r="J141" s="141">
        <f>ROUND(I141*H141,2)</f>
        <v>0</v>
      </c>
      <c r="K141" s="137" t="s">
        <v>1</v>
      </c>
      <c r="L141" s="31"/>
      <c r="M141" s="142" t="s">
        <v>1</v>
      </c>
      <c r="N141" s="143" t="s">
        <v>43</v>
      </c>
      <c r="P141" s="144">
        <f>O141*H141</f>
        <v>0</v>
      </c>
      <c r="Q141" s="144">
        <v>0</v>
      </c>
      <c r="R141" s="144">
        <f>Q141*H141</f>
        <v>0</v>
      </c>
      <c r="S141" s="144">
        <v>0</v>
      </c>
      <c r="T141" s="145">
        <f>S141*H141</f>
        <v>0</v>
      </c>
      <c r="AR141" s="146" t="s">
        <v>223</v>
      </c>
      <c r="AT141" s="146" t="s">
        <v>154</v>
      </c>
      <c r="AU141" s="146" t="s">
        <v>87</v>
      </c>
      <c r="AY141" s="16" t="s">
        <v>151</v>
      </c>
      <c r="BE141" s="147">
        <f>IF(N141="základní",J141,0)</f>
        <v>0</v>
      </c>
      <c r="BF141" s="147">
        <f>IF(N141="snížená",J141,0)</f>
        <v>0</v>
      </c>
      <c r="BG141" s="147">
        <f>IF(N141="zákl. přenesená",J141,0)</f>
        <v>0</v>
      </c>
      <c r="BH141" s="147">
        <f>IF(N141="sníž. přenesená",J141,0)</f>
        <v>0</v>
      </c>
      <c r="BI141" s="147">
        <f>IF(N141="nulová",J141,0)</f>
        <v>0</v>
      </c>
      <c r="BJ141" s="16" t="s">
        <v>85</v>
      </c>
      <c r="BK141" s="147">
        <f>ROUND(I141*H141,2)</f>
        <v>0</v>
      </c>
      <c r="BL141" s="16" t="s">
        <v>223</v>
      </c>
      <c r="BM141" s="146" t="s">
        <v>1091</v>
      </c>
    </row>
    <row r="142" spans="2:47" s="1" customFormat="1" ht="38.4">
      <c r="B142" s="31"/>
      <c r="D142" s="149" t="s">
        <v>225</v>
      </c>
      <c r="F142" s="156" t="s">
        <v>1092</v>
      </c>
      <c r="I142" s="157"/>
      <c r="L142" s="31"/>
      <c r="M142" s="158"/>
      <c r="T142" s="55"/>
      <c r="AT142" s="16" t="s">
        <v>225</v>
      </c>
      <c r="AU142" s="16" t="s">
        <v>87</v>
      </c>
    </row>
    <row r="143" spans="2:65" s="1" customFormat="1" ht="14.4" customHeight="1">
      <c r="B143" s="31"/>
      <c r="C143" s="135" t="s">
        <v>186</v>
      </c>
      <c r="D143" s="135" t="s">
        <v>154</v>
      </c>
      <c r="E143" s="136" t="s">
        <v>809</v>
      </c>
      <c r="F143" s="137" t="s">
        <v>1093</v>
      </c>
      <c r="G143" s="138" t="s">
        <v>165</v>
      </c>
      <c r="H143" s="139">
        <v>1</v>
      </c>
      <c r="I143" s="140"/>
      <c r="J143" s="141">
        <f>ROUND(I143*H143,2)</f>
        <v>0</v>
      </c>
      <c r="K143" s="137" t="s">
        <v>1</v>
      </c>
      <c r="L143" s="31"/>
      <c r="M143" s="142" t="s">
        <v>1</v>
      </c>
      <c r="N143" s="143" t="s">
        <v>43</v>
      </c>
      <c r="P143" s="144">
        <f>O143*H143</f>
        <v>0</v>
      </c>
      <c r="Q143" s="144">
        <v>0</v>
      </c>
      <c r="R143" s="144">
        <f>Q143*H143</f>
        <v>0</v>
      </c>
      <c r="S143" s="144">
        <v>0</v>
      </c>
      <c r="T143" s="145">
        <f>S143*H143</f>
        <v>0</v>
      </c>
      <c r="AR143" s="146" t="s">
        <v>223</v>
      </c>
      <c r="AT143" s="146" t="s">
        <v>154</v>
      </c>
      <c r="AU143" s="146" t="s">
        <v>87</v>
      </c>
      <c r="AY143" s="16" t="s">
        <v>151</v>
      </c>
      <c r="BE143" s="147">
        <f>IF(N143="základní",J143,0)</f>
        <v>0</v>
      </c>
      <c r="BF143" s="147">
        <f>IF(N143="snížená",J143,0)</f>
        <v>0</v>
      </c>
      <c r="BG143" s="147">
        <f>IF(N143="zákl. přenesená",J143,0)</f>
        <v>0</v>
      </c>
      <c r="BH143" s="147">
        <f>IF(N143="sníž. přenesená",J143,0)</f>
        <v>0</v>
      </c>
      <c r="BI143" s="147">
        <f>IF(N143="nulová",J143,0)</f>
        <v>0</v>
      </c>
      <c r="BJ143" s="16" t="s">
        <v>85</v>
      </c>
      <c r="BK143" s="147">
        <f>ROUND(I143*H143,2)</f>
        <v>0</v>
      </c>
      <c r="BL143" s="16" t="s">
        <v>223</v>
      </c>
      <c r="BM143" s="146" t="s">
        <v>1094</v>
      </c>
    </row>
    <row r="144" spans="2:47" s="1" customFormat="1" ht="38.4">
      <c r="B144" s="31"/>
      <c r="D144" s="149" t="s">
        <v>225</v>
      </c>
      <c r="F144" s="156" t="s">
        <v>1095</v>
      </c>
      <c r="I144" s="157"/>
      <c r="L144" s="31"/>
      <c r="M144" s="158"/>
      <c r="T144" s="55"/>
      <c r="AT144" s="16" t="s">
        <v>225</v>
      </c>
      <c r="AU144" s="16" t="s">
        <v>87</v>
      </c>
    </row>
    <row r="145" spans="2:65" s="1" customFormat="1" ht="14.4" customHeight="1">
      <c r="B145" s="31"/>
      <c r="C145" s="135" t="s">
        <v>152</v>
      </c>
      <c r="D145" s="135" t="s">
        <v>154</v>
      </c>
      <c r="E145" s="136" t="s">
        <v>812</v>
      </c>
      <c r="F145" s="137" t="s">
        <v>1096</v>
      </c>
      <c r="G145" s="138" t="s">
        <v>165</v>
      </c>
      <c r="H145" s="139">
        <v>1</v>
      </c>
      <c r="I145" s="140"/>
      <c r="J145" s="141">
        <f>ROUND(I145*H145,2)</f>
        <v>0</v>
      </c>
      <c r="K145" s="137" t="s">
        <v>1</v>
      </c>
      <c r="L145" s="31"/>
      <c r="M145" s="142" t="s">
        <v>1</v>
      </c>
      <c r="N145" s="143" t="s">
        <v>43</v>
      </c>
      <c r="P145" s="144">
        <f>O145*H145</f>
        <v>0</v>
      </c>
      <c r="Q145" s="144">
        <v>0</v>
      </c>
      <c r="R145" s="144">
        <f>Q145*H145</f>
        <v>0</v>
      </c>
      <c r="S145" s="144">
        <v>0</v>
      </c>
      <c r="T145" s="145">
        <f>S145*H145</f>
        <v>0</v>
      </c>
      <c r="AR145" s="146" t="s">
        <v>223</v>
      </c>
      <c r="AT145" s="146" t="s">
        <v>154</v>
      </c>
      <c r="AU145" s="146" t="s">
        <v>87</v>
      </c>
      <c r="AY145" s="16" t="s">
        <v>151</v>
      </c>
      <c r="BE145" s="147">
        <f>IF(N145="základní",J145,0)</f>
        <v>0</v>
      </c>
      <c r="BF145" s="147">
        <f>IF(N145="snížená",J145,0)</f>
        <v>0</v>
      </c>
      <c r="BG145" s="147">
        <f>IF(N145="zákl. přenesená",J145,0)</f>
        <v>0</v>
      </c>
      <c r="BH145" s="147">
        <f>IF(N145="sníž. přenesená",J145,0)</f>
        <v>0</v>
      </c>
      <c r="BI145" s="147">
        <f>IF(N145="nulová",J145,0)</f>
        <v>0</v>
      </c>
      <c r="BJ145" s="16" t="s">
        <v>85</v>
      </c>
      <c r="BK145" s="147">
        <f>ROUND(I145*H145,2)</f>
        <v>0</v>
      </c>
      <c r="BL145" s="16" t="s">
        <v>223</v>
      </c>
      <c r="BM145" s="146" t="s">
        <v>1097</v>
      </c>
    </row>
    <row r="146" spans="2:47" s="1" customFormat="1" ht="19.2">
      <c r="B146" s="31"/>
      <c r="D146" s="149" t="s">
        <v>225</v>
      </c>
      <c r="F146" s="156" t="s">
        <v>1098</v>
      </c>
      <c r="I146" s="157"/>
      <c r="L146" s="31"/>
      <c r="M146" s="158"/>
      <c r="T146" s="55"/>
      <c r="AT146" s="16" t="s">
        <v>225</v>
      </c>
      <c r="AU146" s="16" t="s">
        <v>87</v>
      </c>
    </row>
    <row r="147" spans="2:65" s="1" customFormat="1" ht="19.8" customHeight="1">
      <c r="B147" s="31"/>
      <c r="C147" s="135" t="s">
        <v>193</v>
      </c>
      <c r="D147" s="135" t="s">
        <v>154</v>
      </c>
      <c r="E147" s="136" t="s">
        <v>1099</v>
      </c>
      <c r="F147" s="137" t="s">
        <v>1100</v>
      </c>
      <c r="G147" s="138" t="s">
        <v>165</v>
      </c>
      <c r="H147" s="139">
        <v>1</v>
      </c>
      <c r="I147" s="140"/>
      <c r="J147" s="141">
        <f>ROUND(I147*H147,2)</f>
        <v>0</v>
      </c>
      <c r="K147" s="137" t="s">
        <v>1</v>
      </c>
      <c r="L147" s="31"/>
      <c r="M147" s="142" t="s">
        <v>1</v>
      </c>
      <c r="N147" s="143" t="s">
        <v>43</v>
      </c>
      <c r="P147" s="144">
        <f>O147*H147</f>
        <v>0</v>
      </c>
      <c r="Q147" s="144">
        <v>0</v>
      </c>
      <c r="R147" s="144">
        <f>Q147*H147</f>
        <v>0</v>
      </c>
      <c r="S147" s="144">
        <v>0</v>
      </c>
      <c r="T147" s="145">
        <f>S147*H147</f>
        <v>0</v>
      </c>
      <c r="AR147" s="146" t="s">
        <v>223</v>
      </c>
      <c r="AT147" s="146" t="s">
        <v>154</v>
      </c>
      <c r="AU147" s="146" t="s">
        <v>87</v>
      </c>
      <c r="AY147" s="16" t="s">
        <v>151</v>
      </c>
      <c r="BE147" s="147">
        <f>IF(N147="základní",J147,0)</f>
        <v>0</v>
      </c>
      <c r="BF147" s="147">
        <f>IF(N147="snížená",J147,0)</f>
        <v>0</v>
      </c>
      <c r="BG147" s="147">
        <f>IF(N147="zákl. přenesená",J147,0)</f>
        <v>0</v>
      </c>
      <c r="BH147" s="147">
        <f>IF(N147="sníž. přenesená",J147,0)</f>
        <v>0</v>
      </c>
      <c r="BI147" s="147">
        <f>IF(N147="nulová",J147,0)</f>
        <v>0</v>
      </c>
      <c r="BJ147" s="16" t="s">
        <v>85</v>
      </c>
      <c r="BK147" s="147">
        <f>ROUND(I147*H147,2)</f>
        <v>0</v>
      </c>
      <c r="BL147" s="16" t="s">
        <v>223</v>
      </c>
      <c r="BM147" s="146" t="s">
        <v>1101</v>
      </c>
    </row>
    <row r="148" spans="2:47" s="1" customFormat="1" ht="38.4">
      <c r="B148" s="31"/>
      <c r="D148" s="149" t="s">
        <v>225</v>
      </c>
      <c r="F148" s="156" t="s">
        <v>1102</v>
      </c>
      <c r="I148" s="157"/>
      <c r="L148" s="31"/>
      <c r="M148" s="158"/>
      <c r="T148" s="55"/>
      <c r="AT148" s="16" t="s">
        <v>225</v>
      </c>
      <c r="AU148" s="16" t="s">
        <v>87</v>
      </c>
    </row>
    <row r="149" spans="2:65" s="1" customFormat="1" ht="22.2" customHeight="1">
      <c r="B149" s="31"/>
      <c r="C149" s="135" t="s">
        <v>201</v>
      </c>
      <c r="D149" s="135" t="s">
        <v>154</v>
      </c>
      <c r="E149" s="136" t="s">
        <v>1103</v>
      </c>
      <c r="F149" s="137" t="s">
        <v>1104</v>
      </c>
      <c r="G149" s="138" t="s">
        <v>165</v>
      </c>
      <c r="H149" s="139">
        <v>1</v>
      </c>
      <c r="I149" s="140"/>
      <c r="J149" s="141">
        <f>ROUND(I149*H149,2)</f>
        <v>0</v>
      </c>
      <c r="K149" s="137" t="s">
        <v>1</v>
      </c>
      <c r="L149" s="31"/>
      <c r="M149" s="142" t="s">
        <v>1</v>
      </c>
      <c r="N149" s="143" t="s">
        <v>43</v>
      </c>
      <c r="P149" s="144">
        <f>O149*H149</f>
        <v>0</v>
      </c>
      <c r="Q149" s="144">
        <v>0</v>
      </c>
      <c r="R149" s="144">
        <f>Q149*H149</f>
        <v>0</v>
      </c>
      <c r="S149" s="144">
        <v>0</v>
      </c>
      <c r="T149" s="145">
        <f>S149*H149</f>
        <v>0</v>
      </c>
      <c r="AR149" s="146" t="s">
        <v>223</v>
      </c>
      <c r="AT149" s="146" t="s">
        <v>154</v>
      </c>
      <c r="AU149" s="146" t="s">
        <v>87</v>
      </c>
      <c r="AY149" s="16" t="s">
        <v>151</v>
      </c>
      <c r="BE149" s="147">
        <f>IF(N149="základní",J149,0)</f>
        <v>0</v>
      </c>
      <c r="BF149" s="147">
        <f>IF(N149="snížená",J149,0)</f>
        <v>0</v>
      </c>
      <c r="BG149" s="147">
        <f>IF(N149="zákl. přenesená",J149,0)</f>
        <v>0</v>
      </c>
      <c r="BH149" s="147">
        <f>IF(N149="sníž. přenesená",J149,0)</f>
        <v>0</v>
      </c>
      <c r="BI149" s="147">
        <f>IF(N149="nulová",J149,0)</f>
        <v>0</v>
      </c>
      <c r="BJ149" s="16" t="s">
        <v>85</v>
      </c>
      <c r="BK149" s="147">
        <f>ROUND(I149*H149,2)</f>
        <v>0</v>
      </c>
      <c r="BL149" s="16" t="s">
        <v>223</v>
      </c>
      <c r="BM149" s="146" t="s">
        <v>1105</v>
      </c>
    </row>
    <row r="150" spans="2:47" s="1" customFormat="1" ht="28.8">
      <c r="B150" s="31"/>
      <c r="D150" s="149" t="s">
        <v>225</v>
      </c>
      <c r="F150" s="156" t="s">
        <v>1106</v>
      </c>
      <c r="I150" s="157"/>
      <c r="L150" s="31"/>
      <c r="M150" s="158"/>
      <c r="T150" s="55"/>
      <c r="AT150" s="16" t="s">
        <v>225</v>
      </c>
      <c r="AU150" s="16" t="s">
        <v>87</v>
      </c>
    </row>
    <row r="151" spans="2:65" s="1" customFormat="1" ht="14.4" customHeight="1">
      <c r="B151" s="31"/>
      <c r="C151" s="135" t="s">
        <v>207</v>
      </c>
      <c r="D151" s="135" t="s">
        <v>154</v>
      </c>
      <c r="E151" s="136" t="s">
        <v>1107</v>
      </c>
      <c r="F151" s="137" t="s">
        <v>1108</v>
      </c>
      <c r="G151" s="138" t="s">
        <v>165</v>
      </c>
      <c r="H151" s="139">
        <v>1</v>
      </c>
      <c r="I151" s="140"/>
      <c r="J151" s="141">
        <f>ROUND(I151*H151,2)</f>
        <v>0</v>
      </c>
      <c r="K151" s="137" t="s">
        <v>1</v>
      </c>
      <c r="L151" s="31"/>
      <c r="M151" s="142" t="s">
        <v>1</v>
      </c>
      <c r="N151" s="143" t="s">
        <v>43</v>
      </c>
      <c r="P151" s="144">
        <f>O151*H151</f>
        <v>0</v>
      </c>
      <c r="Q151" s="144">
        <v>0</v>
      </c>
      <c r="R151" s="144">
        <f>Q151*H151</f>
        <v>0</v>
      </c>
      <c r="S151" s="144">
        <v>0</v>
      </c>
      <c r="T151" s="145">
        <f>S151*H151</f>
        <v>0</v>
      </c>
      <c r="AR151" s="146" t="s">
        <v>223</v>
      </c>
      <c r="AT151" s="146" t="s">
        <v>154</v>
      </c>
      <c r="AU151" s="146" t="s">
        <v>87</v>
      </c>
      <c r="AY151" s="16" t="s">
        <v>151</v>
      </c>
      <c r="BE151" s="147">
        <f>IF(N151="základní",J151,0)</f>
        <v>0</v>
      </c>
      <c r="BF151" s="147">
        <f>IF(N151="snížená",J151,0)</f>
        <v>0</v>
      </c>
      <c r="BG151" s="147">
        <f>IF(N151="zákl. přenesená",J151,0)</f>
        <v>0</v>
      </c>
      <c r="BH151" s="147">
        <f>IF(N151="sníž. přenesená",J151,0)</f>
        <v>0</v>
      </c>
      <c r="BI151" s="147">
        <f>IF(N151="nulová",J151,0)</f>
        <v>0</v>
      </c>
      <c r="BJ151" s="16" t="s">
        <v>85</v>
      </c>
      <c r="BK151" s="147">
        <f>ROUND(I151*H151,2)</f>
        <v>0</v>
      </c>
      <c r="BL151" s="16" t="s">
        <v>223</v>
      </c>
      <c r="BM151" s="146" t="s">
        <v>1109</v>
      </c>
    </row>
    <row r="152" spans="2:47" s="1" customFormat="1" ht="48">
      <c r="B152" s="31"/>
      <c r="D152" s="149" t="s">
        <v>225</v>
      </c>
      <c r="F152" s="156" t="s">
        <v>1110</v>
      </c>
      <c r="I152" s="157"/>
      <c r="L152" s="31"/>
      <c r="M152" s="158"/>
      <c r="T152" s="55"/>
      <c r="AT152" s="16" t="s">
        <v>225</v>
      </c>
      <c r="AU152" s="16" t="s">
        <v>87</v>
      </c>
    </row>
    <row r="153" spans="2:65" s="1" customFormat="1" ht="14.4" customHeight="1">
      <c r="B153" s="31"/>
      <c r="C153" s="135" t="s">
        <v>211</v>
      </c>
      <c r="D153" s="135" t="s">
        <v>154</v>
      </c>
      <c r="E153" s="136" t="s">
        <v>1111</v>
      </c>
      <c r="F153" s="137" t="s">
        <v>1112</v>
      </c>
      <c r="G153" s="138" t="s">
        <v>1113</v>
      </c>
      <c r="H153" s="139">
        <v>560</v>
      </c>
      <c r="I153" s="140"/>
      <c r="J153" s="141">
        <f>ROUND(I153*H153,2)</f>
        <v>0</v>
      </c>
      <c r="K153" s="137" t="s">
        <v>1</v>
      </c>
      <c r="L153" s="31"/>
      <c r="M153" s="142" t="s">
        <v>1</v>
      </c>
      <c r="N153" s="143" t="s">
        <v>43</v>
      </c>
      <c r="P153" s="144">
        <f>O153*H153</f>
        <v>0</v>
      </c>
      <c r="Q153" s="144">
        <v>0</v>
      </c>
      <c r="R153" s="144">
        <f>Q153*H153</f>
        <v>0</v>
      </c>
      <c r="S153" s="144">
        <v>0</v>
      </c>
      <c r="T153" s="145">
        <f>S153*H153</f>
        <v>0</v>
      </c>
      <c r="AR153" s="146" t="s">
        <v>223</v>
      </c>
      <c r="AT153" s="146" t="s">
        <v>154</v>
      </c>
      <c r="AU153" s="146" t="s">
        <v>87</v>
      </c>
      <c r="AY153" s="16" t="s">
        <v>151</v>
      </c>
      <c r="BE153" s="147">
        <f>IF(N153="základní",J153,0)</f>
        <v>0</v>
      </c>
      <c r="BF153" s="147">
        <f>IF(N153="snížená",J153,0)</f>
        <v>0</v>
      </c>
      <c r="BG153" s="147">
        <f>IF(N153="zákl. přenesená",J153,0)</f>
        <v>0</v>
      </c>
      <c r="BH153" s="147">
        <f>IF(N153="sníž. přenesená",J153,0)</f>
        <v>0</v>
      </c>
      <c r="BI153" s="147">
        <f>IF(N153="nulová",J153,0)</f>
        <v>0</v>
      </c>
      <c r="BJ153" s="16" t="s">
        <v>85</v>
      </c>
      <c r="BK153" s="147">
        <f>ROUND(I153*H153,2)</f>
        <v>0</v>
      </c>
      <c r="BL153" s="16" t="s">
        <v>223</v>
      </c>
      <c r="BM153" s="146" t="s">
        <v>1114</v>
      </c>
    </row>
    <row r="154" spans="2:65" s="1" customFormat="1" ht="14.4" customHeight="1">
      <c r="B154" s="31"/>
      <c r="C154" s="135" t="s">
        <v>220</v>
      </c>
      <c r="D154" s="135" t="s">
        <v>154</v>
      </c>
      <c r="E154" s="136" t="s">
        <v>1115</v>
      </c>
      <c r="F154" s="137" t="s">
        <v>1116</v>
      </c>
      <c r="G154" s="138" t="s">
        <v>165</v>
      </c>
      <c r="H154" s="139">
        <v>1</v>
      </c>
      <c r="I154" s="140"/>
      <c r="J154" s="141">
        <f>ROUND(I154*H154,2)</f>
        <v>0</v>
      </c>
      <c r="K154" s="137" t="s">
        <v>1</v>
      </c>
      <c r="L154" s="31"/>
      <c r="M154" s="142" t="s">
        <v>1</v>
      </c>
      <c r="N154" s="143" t="s">
        <v>43</v>
      </c>
      <c r="P154" s="144">
        <f>O154*H154</f>
        <v>0</v>
      </c>
      <c r="Q154" s="144">
        <v>0</v>
      </c>
      <c r="R154" s="144">
        <f>Q154*H154</f>
        <v>0</v>
      </c>
      <c r="S154" s="144">
        <v>0</v>
      </c>
      <c r="T154" s="145">
        <f>S154*H154</f>
        <v>0</v>
      </c>
      <c r="AR154" s="146" t="s">
        <v>223</v>
      </c>
      <c r="AT154" s="146" t="s">
        <v>154</v>
      </c>
      <c r="AU154" s="146" t="s">
        <v>87</v>
      </c>
      <c r="AY154" s="16" t="s">
        <v>151</v>
      </c>
      <c r="BE154" s="147">
        <f>IF(N154="základní",J154,0)</f>
        <v>0</v>
      </c>
      <c r="BF154" s="147">
        <f>IF(N154="snížená",J154,0)</f>
        <v>0</v>
      </c>
      <c r="BG154" s="147">
        <f>IF(N154="zákl. přenesená",J154,0)</f>
        <v>0</v>
      </c>
      <c r="BH154" s="147">
        <f>IF(N154="sníž. přenesená",J154,0)</f>
        <v>0</v>
      </c>
      <c r="BI154" s="147">
        <f>IF(N154="nulová",J154,0)</f>
        <v>0</v>
      </c>
      <c r="BJ154" s="16" t="s">
        <v>85</v>
      </c>
      <c r="BK154" s="147">
        <f>ROUND(I154*H154,2)</f>
        <v>0</v>
      </c>
      <c r="BL154" s="16" t="s">
        <v>223</v>
      </c>
      <c r="BM154" s="146" t="s">
        <v>1117</v>
      </c>
    </row>
    <row r="155" spans="2:47" s="1" customFormat="1" ht="19.2">
      <c r="B155" s="31"/>
      <c r="D155" s="149" t="s">
        <v>225</v>
      </c>
      <c r="F155" s="156" t="s">
        <v>1118</v>
      </c>
      <c r="I155" s="157"/>
      <c r="L155" s="31"/>
      <c r="M155" s="158"/>
      <c r="T155" s="55"/>
      <c r="AT155" s="16" t="s">
        <v>225</v>
      </c>
      <c r="AU155" s="16" t="s">
        <v>87</v>
      </c>
    </row>
    <row r="156" spans="2:65" s="1" customFormat="1" ht="14.4" customHeight="1">
      <c r="B156" s="31"/>
      <c r="C156" s="135" t="s">
        <v>8</v>
      </c>
      <c r="D156" s="135" t="s">
        <v>154</v>
      </c>
      <c r="E156" s="136" t="s">
        <v>1119</v>
      </c>
      <c r="F156" s="137" t="s">
        <v>1120</v>
      </c>
      <c r="G156" s="138" t="s">
        <v>165</v>
      </c>
      <c r="H156" s="139">
        <v>1</v>
      </c>
      <c r="I156" s="140"/>
      <c r="J156" s="141">
        <f>ROUND(I156*H156,2)</f>
        <v>0</v>
      </c>
      <c r="K156" s="137" t="s">
        <v>1</v>
      </c>
      <c r="L156" s="31"/>
      <c r="M156" s="142" t="s">
        <v>1</v>
      </c>
      <c r="N156" s="143" t="s">
        <v>43</v>
      </c>
      <c r="P156" s="144">
        <f>O156*H156</f>
        <v>0</v>
      </c>
      <c r="Q156" s="144">
        <v>0</v>
      </c>
      <c r="R156" s="144">
        <f>Q156*H156</f>
        <v>0</v>
      </c>
      <c r="S156" s="144">
        <v>0</v>
      </c>
      <c r="T156" s="145">
        <f>S156*H156</f>
        <v>0</v>
      </c>
      <c r="AR156" s="146" t="s">
        <v>223</v>
      </c>
      <c r="AT156" s="146" t="s">
        <v>154</v>
      </c>
      <c r="AU156" s="146" t="s">
        <v>87</v>
      </c>
      <c r="AY156" s="16" t="s">
        <v>151</v>
      </c>
      <c r="BE156" s="147">
        <f>IF(N156="základní",J156,0)</f>
        <v>0</v>
      </c>
      <c r="BF156" s="147">
        <f>IF(N156="snížená",J156,0)</f>
        <v>0</v>
      </c>
      <c r="BG156" s="147">
        <f>IF(N156="zákl. přenesená",J156,0)</f>
        <v>0</v>
      </c>
      <c r="BH156" s="147">
        <f>IF(N156="sníž. přenesená",J156,0)</f>
        <v>0</v>
      </c>
      <c r="BI156" s="147">
        <f>IF(N156="nulová",J156,0)</f>
        <v>0</v>
      </c>
      <c r="BJ156" s="16" t="s">
        <v>85</v>
      </c>
      <c r="BK156" s="147">
        <f>ROUND(I156*H156,2)</f>
        <v>0</v>
      </c>
      <c r="BL156" s="16" t="s">
        <v>223</v>
      </c>
      <c r="BM156" s="146" t="s">
        <v>1121</v>
      </c>
    </row>
    <row r="157" spans="2:47" s="1" customFormat="1" ht="28.8">
      <c r="B157" s="31"/>
      <c r="D157" s="149" t="s">
        <v>225</v>
      </c>
      <c r="F157" s="156" t="s">
        <v>1122</v>
      </c>
      <c r="I157" s="157"/>
      <c r="L157" s="31"/>
      <c r="M157" s="158"/>
      <c r="T157" s="55"/>
      <c r="AT157" s="16" t="s">
        <v>225</v>
      </c>
      <c r="AU157" s="16" t="s">
        <v>87</v>
      </c>
    </row>
    <row r="158" spans="2:65" s="1" customFormat="1" ht="14.4" customHeight="1">
      <c r="B158" s="31"/>
      <c r="C158" s="135" t="s">
        <v>223</v>
      </c>
      <c r="D158" s="135" t="s">
        <v>154</v>
      </c>
      <c r="E158" s="136" t="s">
        <v>1123</v>
      </c>
      <c r="F158" s="137" t="s">
        <v>1124</v>
      </c>
      <c r="G158" s="138" t="s">
        <v>165</v>
      </c>
      <c r="H158" s="139">
        <v>1</v>
      </c>
      <c r="I158" s="140"/>
      <c r="J158" s="141">
        <f>ROUND(I158*H158,2)</f>
        <v>0</v>
      </c>
      <c r="K158" s="137" t="s">
        <v>1</v>
      </c>
      <c r="L158" s="31"/>
      <c r="M158" s="142" t="s">
        <v>1</v>
      </c>
      <c r="N158" s="143" t="s">
        <v>43</v>
      </c>
      <c r="P158" s="144">
        <f>O158*H158</f>
        <v>0</v>
      </c>
      <c r="Q158" s="144">
        <v>0</v>
      </c>
      <c r="R158" s="144">
        <f>Q158*H158</f>
        <v>0</v>
      </c>
      <c r="S158" s="144">
        <v>0</v>
      </c>
      <c r="T158" s="145">
        <f>S158*H158</f>
        <v>0</v>
      </c>
      <c r="AR158" s="146" t="s">
        <v>223</v>
      </c>
      <c r="AT158" s="146" t="s">
        <v>154</v>
      </c>
      <c r="AU158" s="146" t="s">
        <v>87</v>
      </c>
      <c r="AY158" s="16" t="s">
        <v>151</v>
      </c>
      <c r="BE158" s="147">
        <f>IF(N158="základní",J158,0)</f>
        <v>0</v>
      </c>
      <c r="BF158" s="147">
        <f>IF(N158="snížená",J158,0)</f>
        <v>0</v>
      </c>
      <c r="BG158" s="147">
        <f>IF(N158="zákl. přenesená",J158,0)</f>
        <v>0</v>
      </c>
      <c r="BH158" s="147">
        <f>IF(N158="sníž. přenesená",J158,0)</f>
        <v>0</v>
      </c>
      <c r="BI158" s="147">
        <f>IF(N158="nulová",J158,0)</f>
        <v>0</v>
      </c>
      <c r="BJ158" s="16" t="s">
        <v>85</v>
      </c>
      <c r="BK158" s="147">
        <f>ROUND(I158*H158,2)</f>
        <v>0</v>
      </c>
      <c r="BL158" s="16" t="s">
        <v>223</v>
      </c>
      <c r="BM158" s="146" t="s">
        <v>1125</v>
      </c>
    </row>
    <row r="159" spans="2:47" s="1" customFormat="1" ht="19.2">
      <c r="B159" s="31"/>
      <c r="D159" s="149" t="s">
        <v>225</v>
      </c>
      <c r="F159" s="156" t="s">
        <v>1126</v>
      </c>
      <c r="I159" s="157"/>
      <c r="L159" s="31"/>
      <c r="M159" s="158"/>
      <c r="T159" s="55"/>
      <c r="AT159" s="16" t="s">
        <v>225</v>
      </c>
      <c r="AU159" s="16" t="s">
        <v>87</v>
      </c>
    </row>
    <row r="160" spans="2:65" s="1" customFormat="1" ht="30" customHeight="1">
      <c r="B160" s="31"/>
      <c r="C160" s="135" t="s">
        <v>235</v>
      </c>
      <c r="D160" s="135" t="s">
        <v>154</v>
      </c>
      <c r="E160" s="136" t="s">
        <v>1127</v>
      </c>
      <c r="F160" s="137" t="s">
        <v>1128</v>
      </c>
      <c r="G160" s="138" t="s">
        <v>165</v>
      </c>
      <c r="H160" s="139">
        <v>1</v>
      </c>
      <c r="I160" s="140"/>
      <c r="J160" s="141">
        <f>ROUND(I160*H160,2)</f>
        <v>0</v>
      </c>
      <c r="K160" s="137" t="s">
        <v>1</v>
      </c>
      <c r="L160" s="31"/>
      <c r="M160" s="142" t="s">
        <v>1</v>
      </c>
      <c r="N160" s="143" t="s">
        <v>43</v>
      </c>
      <c r="P160" s="144">
        <f>O160*H160</f>
        <v>0</v>
      </c>
      <c r="Q160" s="144">
        <v>0</v>
      </c>
      <c r="R160" s="144">
        <f>Q160*H160</f>
        <v>0</v>
      </c>
      <c r="S160" s="144">
        <v>0</v>
      </c>
      <c r="T160" s="145">
        <f>S160*H160</f>
        <v>0</v>
      </c>
      <c r="AR160" s="146" t="s">
        <v>223</v>
      </c>
      <c r="AT160" s="146" t="s">
        <v>154</v>
      </c>
      <c r="AU160" s="146" t="s">
        <v>87</v>
      </c>
      <c r="AY160" s="16" t="s">
        <v>151</v>
      </c>
      <c r="BE160" s="147">
        <f>IF(N160="základní",J160,0)</f>
        <v>0</v>
      </c>
      <c r="BF160" s="147">
        <f>IF(N160="snížená",J160,0)</f>
        <v>0</v>
      </c>
      <c r="BG160" s="147">
        <f>IF(N160="zákl. přenesená",J160,0)</f>
        <v>0</v>
      </c>
      <c r="BH160" s="147">
        <f>IF(N160="sníž. přenesená",J160,0)</f>
        <v>0</v>
      </c>
      <c r="BI160" s="147">
        <f>IF(N160="nulová",J160,0)</f>
        <v>0</v>
      </c>
      <c r="BJ160" s="16" t="s">
        <v>85</v>
      </c>
      <c r="BK160" s="147">
        <f>ROUND(I160*H160,2)</f>
        <v>0</v>
      </c>
      <c r="BL160" s="16" t="s">
        <v>223</v>
      </c>
      <c r="BM160" s="146" t="s">
        <v>1129</v>
      </c>
    </row>
    <row r="161" spans="2:65" s="1" customFormat="1" ht="22.2" customHeight="1">
      <c r="B161" s="31"/>
      <c r="C161" s="135" t="s">
        <v>240</v>
      </c>
      <c r="D161" s="135" t="s">
        <v>154</v>
      </c>
      <c r="E161" s="136" t="s">
        <v>1130</v>
      </c>
      <c r="F161" s="137" t="s">
        <v>1131</v>
      </c>
      <c r="G161" s="138" t="s">
        <v>165</v>
      </c>
      <c r="H161" s="139">
        <v>2</v>
      </c>
      <c r="I161" s="140"/>
      <c r="J161" s="141">
        <f>ROUND(I161*H161,2)</f>
        <v>0</v>
      </c>
      <c r="K161" s="137" t="s">
        <v>1</v>
      </c>
      <c r="L161" s="31"/>
      <c r="M161" s="142" t="s">
        <v>1</v>
      </c>
      <c r="N161" s="143" t="s">
        <v>43</v>
      </c>
      <c r="P161" s="144">
        <f>O161*H161</f>
        <v>0</v>
      </c>
      <c r="Q161" s="144">
        <v>0</v>
      </c>
      <c r="R161" s="144">
        <f>Q161*H161</f>
        <v>0</v>
      </c>
      <c r="S161" s="144">
        <v>0</v>
      </c>
      <c r="T161" s="145">
        <f>S161*H161</f>
        <v>0</v>
      </c>
      <c r="AR161" s="146" t="s">
        <v>223</v>
      </c>
      <c r="AT161" s="146" t="s">
        <v>154</v>
      </c>
      <c r="AU161" s="146" t="s">
        <v>87</v>
      </c>
      <c r="AY161" s="16" t="s">
        <v>151</v>
      </c>
      <c r="BE161" s="147">
        <f>IF(N161="základní",J161,0)</f>
        <v>0</v>
      </c>
      <c r="BF161" s="147">
        <f>IF(N161="snížená",J161,0)</f>
        <v>0</v>
      </c>
      <c r="BG161" s="147">
        <f>IF(N161="zákl. přenesená",J161,0)</f>
        <v>0</v>
      </c>
      <c r="BH161" s="147">
        <f>IF(N161="sníž. přenesená",J161,0)</f>
        <v>0</v>
      </c>
      <c r="BI161" s="147">
        <f>IF(N161="nulová",J161,0)</f>
        <v>0</v>
      </c>
      <c r="BJ161" s="16" t="s">
        <v>85</v>
      </c>
      <c r="BK161" s="147">
        <f>ROUND(I161*H161,2)</f>
        <v>0</v>
      </c>
      <c r="BL161" s="16" t="s">
        <v>223</v>
      </c>
      <c r="BM161" s="146" t="s">
        <v>1132</v>
      </c>
    </row>
    <row r="162" spans="2:65" s="1" customFormat="1" ht="14.4" customHeight="1">
      <c r="B162" s="31"/>
      <c r="C162" s="135" t="s">
        <v>244</v>
      </c>
      <c r="D162" s="135" t="s">
        <v>154</v>
      </c>
      <c r="E162" s="136" t="s">
        <v>1133</v>
      </c>
      <c r="F162" s="137" t="s">
        <v>1134</v>
      </c>
      <c r="G162" s="138" t="s">
        <v>165</v>
      </c>
      <c r="H162" s="139">
        <v>2</v>
      </c>
      <c r="I162" s="140"/>
      <c r="J162" s="141">
        <f>ROUND(I162*H162,2)</f>
        <v>0</v>
      </c>
      <c r="K162" s="137" t="s">
        <v>1</v>
      </c>
      <c r="L162" s="31"/>
      <c r="M162" s="142" t="s">
        <v>1</v>
      </c>
      <c r="N162" s="143" t="s">
        <v>43</v>
      </c>
      <c r="P162" s="144">
        <f>O162*H162</f>
        <v>0</v>
      </c>
      <c r="Q162" s="144">
        <v>0</v>
      </c>
      <c r="R162" s="144">
        <f>Q162*H162</f>
        <v>0</v>
      </c>
      <c r="S162" s="144">
        <v>0</v>
      </c>
      <c r="T162" s="145">
        <f>S162*H162</f>
        <v>0</v>
      </c>
      <c r="AR162" s="146" t="s">
        <v>223</v>
      </c>
      <c r="AT162" s="146" t="s">
        <v>154</v>
      </c>
      <c r="AU162" s="146" t="s">
        <v>87</v>
      </c>
      <c r="AY162" s="16" t="s">
        <v>151</v>
      </c>
      <c r="BE162" s="147">
        <f>IF(N162="základní",J162,0)</f>
        <v>0</v>
      </c>
      <c r="BF162" s="147">
        <f>IF(N162="snížená",J162,0)</f>
        <v>0</v>
      </c>
      <c r="BG162" s="147">
        <f>IF(N162="zákl. přenesená",J162,0)</f>
        <v>0</v>
      </c>
      <c r="BH162" s="147">
        <f>IF(N162="sníž. přenesená",J162,0)</f>
        <v>0</v>
      </c>
      <c r="BI162" s="147">
        <f>IF(N162="nulová",J162,0)</f>
        <v>0</v>
      </c>
      <c r="BJ162" s="16" t="s">
        <v>85</v>
      </c>
      <c r="BK162" s="147">
        <f>ROUND(I162*H162,2)</f>
        <v>0</v>
      </c>
      <c r="BL162" s="16" t="s">
        <v>223</v>
      </c>
      <c r="BM162" s="146" t="s">
        <v>1135</v>
      </c>
    </row>
    <row r="163" spans="2:47" s="1" customFormat="1" ht="28.8">
      <c r="B163" s="31"/>
      <c r="D163" s="149" t="s">
        <v>225</v>
      </c>
      <c r="F163" s="156" t="s">
        <v>1136</v>
      </c>
      <c r="I163" s="157"/>
      <c r="L163" s="31"/>
      <c r="M163" s="158"/>
      <c r="T163" s="55"/>
      <c r="AT163" s="16" t="s">
        <v>225</v>
      </c>
      <c r="AU163" s="16" t="s">
        <v>87</v>
      </c>
    </row>
    <row r="164" spans="2:65" s="1" customFormat="1" ht="22.2" customHeight="1">
      <c r="B164" s="31"/>
      <c r="C164" s="135" t="s">
        <v>250</v>
      </c>
      <c r="D164" s="135" t="s">
        <v>154</v>
      </c>
      <c r="E164" s="136" t="s">
        <v>1137</v>
      </c>
      <c r="F164" s="137" t="s">
        <v>1138</v>
      </c>
      <c r="G164" s="138" t="s">
        <v>165</v>
      </c>
      <c r="H164" s="139">
        <v>1</v>
      </c>
      <c r="I164" s="140"/>
      <c r="J164" s="141">
        <f>ROUND(I164*H164,2)</f>
        <v>0</v>
      </c>
      <c r="K164" s="137" t="s">
        <v>1</v>
      </c>
      <c r="L164" s="31"/>
      <c r="M164" s="142" t="s">
        <v>1</v>
      </c>
      <c r="N164" s="143" t="s">
        <v>43</v>
      </c>
      <c r="P164" s="144">
        <f>O164*H164</f>
        <v>0</v>
      </c>
      <c r="Q164" s="144">
        <v>0</v>
      </c>
      <c r="R164" s="144">
        <f>Q164*H164</f>
        <v>0</v>
      </c>
      <c r="S164" s="144">
        <v>0</v>
      </c>
      <c r="T164" s="145">
        <f>S164*H164</f>
        <v>0</v>
      </c>
      <c r="AR164" s="146" t="s">
        <v>223</v>
      </c>
      <c r="AT164" s="146" t="s">
        <v>154</v>
      </c>
      <c r="AU164" s="146" t="s">
        <v>87</v>
      </c>
      <c r="AY164" s="16" t="s">
        <v>151</v>
      </c>
      <c r="BE164" s="147">
        <f>IF(N164="základní",J164,0)</f>
        <v>0</v>
      </c>
      <c r="BF164" s="147">
        <f>IF(N164="snížená",J164,0)</f>
        <v>0</v>
      </c>
      <c r="BG164" s="147">
        <f>IF(N164="zákl. přenesená",J164,0)</f>
        <v>0</v>
      </c>
      <c r="BH164" s="147">
        <f>IF(N164="sníž. přenesená",J164,0)</f>
        <v>0</v>
      </c>
      <c r="BI164" s="147">
        <f>IF(N164="nulová",J164,0)</f>
        <v>0</v>
      </c>
      <c r="BJ164" s="16" t="s">
        <v>85</v>
      </c>
      <c r="BK164" s="147">
        <f>ROUND(I164*H164,2)</f>
        <v>0</v>
      </c>
      <c r="BL164" s="16" t="s">
        <v>223</v>
      </c>
      <c r="BM164" s="146" t="s">
        <v>1139</v>
      </c>
    </row>
    <row r="165" spans="2:47" s="1" customFormat="1" ht="28.8">
      <c r="B165" s="31"/>
      <c r="D165" s="149" t="s">
        <v>225</v>
      </c>
      <c r="F165" s="156" t="s">
        <v>1140</v>
      </c>
      <c r="I165" s="157"/>
      <c r="L165" s="31"/>
      <c r="M165" s="158"/>
      <c r="T165" s="55"/>
      <c r="AT165" s="16" t="s">
        <v>225</v>
      </c>
      <c r="AU165" s="16" t="s">
        <v>87</v>
      </c>
    </row>
    <row r="166" spans="2:63" s="11" customFormat="1" ht="22.8" customHeight="1">
      <c r="B166" s="123"/>
      <c r="D166" s="124" t="s">
        <v>77</v>
      </c>
      <c r="E166" s="133" t="s">
        <v>1141</v>
      </c>
      <c r="F166" s="133" t="s">
        <v>1142</v>
      </c>
      <c r="I166" s="126"/>
      <c r="J166" s="134">
        <f>BK166</f>
        <v>0</v>
      </c>
      <c r="L166" s="123"/>
      <c r="M166" s="128"/>
      <c r="P166" s="129">
        <f>SUM(P167:P173)</f>
        <v>0</v>
      </c>
      <c r="R166" s="129">
        <f>SUM(R167:R173)</f>
        <v>0</v>
      </c>
      <c r="T166" s="130">
        <f>SUM(T167:T173)</f>
        <v>0</v>
      </c>
      <c r="AR166" s="124" t="s">
        <v>87</v>
      </c>
      <c r="AT166" s="131" t="s">
        <v>77</v>
      </c>
      <c r="AU166" s="131" t="s">
        <v>85</v>
      </c>
      <c r="AY166" s="124" t="s">
        <v>151</v>
      </c>
      <c r="BK166" s="132">
        <f>SUM(BK167:BK173)</f>
        <v>0</v>
      </c>
    </row>
    <row r="167" spans="2:65" s="1" customFormat="1" ht="14.4" customHeight="1">
      <c r="B167" s="31"/>
      <c r="C167" s="135" t="s">
        <v>7</v>
      </c>
      <c r="D167" s="135" t="s">
        <v>154</v>
      </c>
      <c r="E167" s="136" t="s">
        <v>817</v>
      </c>
      <c r="F167" s="137" t="s">
        <v>1143</v>
      </c>
      <c r="G167" s="138" t="s">
        <v>165</v>
      </c>
      <c r="H167" s="139">
        <v>1</v>
      </c>
      <c r="I167" s="140"/>
      <c r="J167" s="141">
        <f>ROUND(I167*H167,2)</f>
        <v>0</v>
      </c>
      <c r="K167" s="137" t="s">
        <v>1</v>
      </c>
      <c r="L167" s="31"/>
      <c r="M167" s="142" t="s">
        <v>1</v>
      </c>
      <c r="N167" s="143" t="s">
        <v>43</v>
      </c>
      <c r="P167" s="144">
        <f>O167*H167</f>
        <v>0</v>
      </c>
      <c r="Q167" s="144">
        <v>0</v>
      </c>
      <c r="R167" s="144">
        <f>Q167*H167</f>
        <v>0</v>
      </c>
      <c r="S167" s="144">
        <v>0</v>
      </c>
      <c r="T167" s="145">
        <f>S167*H167</f>
        <v>0</v>
      </c>
      <c r="AR167" s="146" t="s">
        <v>223</v>
      </c>
      <c r="AT167" s="146" t="s">
        <v>154</v>
      </c>
      <c r="AU167" s="146" t="s">
        <v>87</v>
      </c>
      <c r="AY167" s="16" t="s">
        <v>151</v>
      </c>
      <c r="BE167" s="147">
        <f>IF(N167="základní",J167,0)</f>
        <v>0</v>
      </c>
      <c r="BF167" s="147">
        <f>IF(N167="snížená",J167,0)</f>
        <v>0</v>
      </c>
      <c r="BG167" s="147">
        <f>IF(N167="zákl. přenesená",J167,0)</f>
        <v>0</v>
      </c>
      <c r="BH167" s="147">
        <f>IF(N167="sníž. přenesená",J167,0)</f>
        <v>0</v>
      </c>
      <c r="BI167" s="147">
        <f>IF(N167="nulová",J167,0)</f>
        <v>0</v>
      </c>
      <c r="BJ167" s="16" t="s">
        <v>85</v>
      </c>
      <c r="BK167" s="147">
        <f>ROUND(I167*H167,2)</f>
        <v>0</v>
      </c>
      <c r="BL167" s="16" t="s">
        <v>223</v>
      </c>
      <c r="BM167" s="146" t="s">
        <v>1144</v>
      </c>
    </row>
    <row r="168" spans="2:47" s="1" customFormat="1" ht="67.2">
      <c r="B168" s="31"/>
      <c r="D168" s="149" t="s">
        <v>225</v>
      </c>
      <c r="F168" s="156" t="s">
        <v>1145</v>
      </c>
      <c r="I168" s="157"/>
      <c r="L168" s="31"/>
      <c r="M168" s="158"/>
      <c r="T168" s="55"/>
      <c r="AT168" s="16" t="s">
        <v>225</v>
      </c>
      <c r="AU168" s="16" t="s">
        <v>87</v>
      </c>
    </row>
    <row r="169" spans="2:65" s="1" customFormat="1" ht="14.4" customHeight="1">
      <c r="B169" s="31"/>
      <c r="C169" s="135" t="s">
        <v>256</v>
      </c>
      <c r="D169" s="135" t="s">
        <v>154</v>
      </c>
      <c r="E169" s="136" t="s">
        <v>820</v>
      </c>
      <c r="F169" s="137" t="s">
        <v>1146</v>
      </c>
      <c r="G169" s="138" t="s">
        <v>165</v>
      </c>
      <c r="H169" s="139">
        <v>1</v>
      </c>
      <c r="I169" s="140"/>
      <c r="J169" s="141">
        <f>ROUND(I169*H169,2)</f>
        <v>0</v>
      </c>
      <c r="K169" s="137" t="s">
        <v>1</v>
      </c>
      <c r="L169" s="31"/>
      <c r="M169" s="142" t="s">
        <v>1</v>
      </c>
      <c r="N169" s="143" t="s">
        <v>43</v>
      </c>
      <c r="P169" s="144">
        <f>O169*H169</f>
        <v>0</v>
      </c>
      <c r="Q169" s="144">
        <v>0</v>
      </c>
      <c r="R169" s="144">
        <f>Q169*H169</f>
        <v>0</v>
      </c>
      <c r="S169" s="144">
        <v>0</v>
      </c>
      <c r="T169" s="145">
        <f>S169*H169</f>
        <v>0</v>
      </c>
      <c r="AR169" s="146" t="s">
        <v>223</v>
      </c>
      <c r="AT169" s="146" t="s">
        <v>154</v>
      </c>
      <c r="AU169" s="146" t="s">
        <v>87</v>
      </c>
      <c r="AY169" s="16" t="s">
        <v>151</v>
      </c>
      <c r="BE169" s="147">
        <f>IF(N169="základní",J169,0)</f>
        <v>0</v>
      </c>
      <c r="BF169" s="147">
        <f>IF(N169="snížená",J169,0)</f>
        <v>0</v>
      </c>
      <c r="BG169" s="147">
        <f>IF(N169="zákl. přenesená",J169,0)</f>
        <v>0</v>
      </c>
      <c r="BH169" s="147">
        <f>IF(N169="sníž. přenesená",J169,0)</f>
        <v>0</v>
      </c>
      <c r="BI169" s="147">
        <f>IF(N169="nulová",J169,0)</f>
        <v>0</v>
      </c>
      <c r="BJ169" s="16" t="s">
        <v>85</v>
      </c>
      <c r="BK169" s="147">
        <f>ROUND(I169*H169,2)</f>
        <v>0</v>
      </c>
      <c r="BL169" s="16" t="s">
        <v>223</v>
      </c>
      <c r="BM169" s="146" t="s">
        <v>1147</v>
      </c>
    </row>
    <row r="170" spans="2:47" s="1" customFormat="1" ht="28.8">
      <c r="B170" s="31"/>
      <c r="D170" s="149" t="s">
        <v>225</v>
      </c>
      <c r="F170" s="156" t="s">
        <v>1148</v>
      </c>
      <c r="I170" s="157"/>
      <c r="L170" s="31"/>
      <c r="M170" s="158"/>
      <c r="T170" s="55"/>
      <c r="AT170" s="16" t="s">
        <v>225</v>
      </c>
      <c r="AU170" s="16" t="s">
        <v>87</v>
      </c>
    </row>
    <row r="171" spans="2:65" s="1" customFormat="1" ht="14.4" customHeight="1">
      <c r="B171" s="31"/>
      <c r="C171" s="135" t="s">
        <v>260</v>
      </c>
      <c r="D171" s="135" t="s">
        <v>154</v>
      </c>
      <c r="E171" s="136" t="s">
        <v>823</v>
      </c>
      <c r="F171" s="137" t="s">
        <v>1149</v>
      </c>
      <c r="G171" s="138" t="s">
        <v>165</v>
      </c>
      <c r="H171" s="139">
        <v>4</v>
      </c>
      <c r="I171" s="140"/>
      <c r="J171" s="141">
        <f>ROUND(I171*H171,2)</f>
        <v>0</v>
      </c>
      <c r="K171" s="137" t="s">
        <v>1</v>
      </c>
      <c r="L171" s="31"/>
      <c r="M171" s="142" t="s">
        <v>1</v>
      </c>
      <c r="N171" s="143" t="s">
        <v>43</v>
      </c>
      <c r="P171" s="144">
        <f>O171*H171</f>
        <v>0</v>
      </c>
      <c r="Q171" s="144">
        <v>0</v>
      </c>
      <c r="R171" s="144">
        <f>Q171*H171</f>
        <v>0</v>
      </c>
      <c r="S171" s="144">
        <v>0</v>
      </c>
      <c r="T171" s="145">
        <f>S171*H171</f>
        <v>0</v>
      </c>
      <c r="AR171" s="146" t="s">
        <v>223</v>
      </c>
      <c r="AT171" s="146" t="s">
        <v>154</v>
      </c>
      <c r="AU171" s="146" t="s">
        <v>87</v>
      </c>
      <c r="AY171" s="16" t="s">
        <v>151</v>
      </c>
      <c r="BE171" s="147">
        <f>IF(N171="základní",J171,0)</f>
        <v>0</v>
      </c>
      <c r="BF171" s="147">
        <f>IF(N171="snížená",J171,0)</f>
        <v>0</v>
      </c>
      <c r="BG171" s="147">
        <f>IF(N171="zákl. přenesená",J171,0)</f>
        <v>0</v>
      </c>
      <c r="BH171" s="147">
        <f>IF(N171="sníž. přenesená",J171,0)</f>
        <v>0</v>
      </c>
      <c r="BI171" s="147">
        <f>IF(N171="nulová",J171,0)</f>
        <v>0</v>
      </c>
      <c r="BJ171" s="16" t="s">
        <v>85</v>
      </c>
      <c r="BK171" s="147">
        <f>ROUND(I171*H171,2)</f>
        <v>0</v>
      </c>
      <c r="BL171" s="16" t="s">
        <v>223</v>
      </c>
      <c r="BM171" s="146" t="s">
        <v>1150</v>
      </c>
    </row>
    <row r="172" spans="2:47" s="1" customFormat="1" ht="19.2">
      <c r="B172" s="31"/>
      <c r="D172" s="149" t="s">
        <v>225</v>
      </c>
      <c r="F172" s="156" t="s">
        <v>1151</v>
      </c>
      <c r="I172" s="157"/>
      <c r="L172" s="31"/>
      <c r="M172" s="158"/>
      <c r="T172" s="55"/>
      <c r="AT172" s="16" t="s">
        <v>225</v>
      </c>
      <c r="AU172" s="16" t="s">
        <v>87</v>
      </c>
    </row>
    <row r="173" spans="2:65" s="1" customFormat="1" ht="22.2" customHeight="1">
      <c r="B173" s="31"/>
      <c r="C173" s="135" t="s">
        <v>264</v>
      </c>
      <c r="D173" s="135" t="s">
        <v>154</v>
      </c>
      <c r="E173" s="136" t="s">
        <v>826</v>
      </c>
      <c r="F173" s="137" t="s">
        <v>1152</v>
      </c>
      <c r="G173" s="138" t="s">
        <v>165</v>
      </c>
      <c r="H173" s="139">
        <v>1</v>
      </c>
      <c r="I173" s="140"/>
      <c r="J173" s="141">
        <f>ROUND(I173*H173,2)</f>
        <v>0</v>
      </c>
      <c r="K173" s="137" t="s">
        <v>1</v>
      </c>
      <c r="L173" s="31"/>
      <c r="M173" s="142" t="s">
        <v>1</v>
      </c>
      <c r="N173" s="143" t="s">
        <v>43</v>
      </c>
      <c r="P173" s="144">
        <f>O173*H173</f>
        <v>0</v>
      </c>
      <c r="Q173" s="144">
        <v>0</v>
      </c>
      <c r="R173" s="144">
        <f>Q173*H173</f>
        <v>0</v>
      </c>
      <c r="S173" s="144">
        <v>0</v>
      </c>
      <c r="T173" s="145">
        <f>S173*H173</f>
        <v>0</v>
      </c>
      <c r="AR173" s="146" t="s">
        <v>223</v>
      </c>
      <c r="AT173" s="146" t="s">
        <v>154</v>
      </c>
      <c r="AU173" s="146" t="s">
        <v>87</v>
      </c>
      <c r="AY173" s="16" t="s">
        <v>151</v>
      </c>
      <c r="BE173" s="147">
        <f>IF(N173="základní",J173,0)</f>
        <v>0</v>
      </c>
      <c r="BF173" s="147">
        <f>IF(N173="snížená",J173,0)</f>
        <v>0</v>
      </c>
      <c r="BG173" s="147">
        <f>IF(N173="zákl. přenesená",J173,0)</f>
        <v>0</v>
      </c>
      <c r="BH173" s="147">
        <f>IF(N173="sníž. přenesená",J173,0)</f>
        <v>0</v>
      </c>
      <c r="BI173" s="147">
        <f>IF(N173="nulová",J173,0)</f>
        <v>0</v>
      </c>
      <c r="BJ173" s="16" t="s">
        <v>85</v>
      </c>
      <c r="BK173" s="147">
        <f>ROUND(I173*H173,2)</f>
        <v>0</v>
      </c>
      <c r="BL173" s="16" t="s">
        <v>223</v>
      </c>
      <c r="BM173" s="146" t="s">
        <v>1153</v>
      </c>
    </row>
    <row r="174" spans="2:63" s="11" customFormat="1" ht="22.8" customHeight="1">
      <c r="B174" s="123"/>
      <c r="D174" s="124" t="s">
        <v>77</v>
      </c>
      <c r="E174" s="133" t="s">
        <v>1154</v>
      </c>
      <c r="F174" s="133" t="s">
        <v>1155</v>
      </c>
      <c r="I174" s="126"/>
      <c r="J174" s="134">
        <f>BK174</f>
        <v>0</v>
      </c>
      <c r="L174" s="123"/>
      <c r="M174" s="128"/>
      <c r="P174" s="129">
        <f>SUM(P175:P181)</f>
        <v>0</v>
      </c>
      <c r="R174" s="129">
        <f>SUM(R175:R181)</f>
        <v>0</v>
      </c>
      <c r="T174" s="130">
        <f>SUM(T175:T181)</f>
        <v>0</v>
      </c>
      <c r="AR174" s="124" t="s">
        <v>87</v>
      </c>
      <c r="AT174" s="131" t="s">
        <v>77</v>
      </c>
      <c r="AU174" s="131" t="s">
        <v>85</v>
      </c>
      <c r="AY174" s="124" t="s">
        <v>151</v>
      </c>
      <c r="BK174" s="132">
        <f>SUM(BK175:BK181)</f>
        <v>0</v>
      </c>
    </row>
    <row r="175" spans="2:65" s="1" customFormat="1" ht="22.2" customHeight="1">
      <c r="B175" s="31"/>
      <c r="C175" s="135" t="s">
        <v>268</v>
      </c>
      <c r="D175" s="135" t="s">
        <v>154</v>
      </c>
      <c r="E175" s="136" t="s">
        <v>847</v>
      </c>
      <c r="F175" s="137" t="s">
        <v>1156</v>
      </c>
      <c r="G175" s="138" t="s">
        <v>165</v>
      </c>
      <c r="H175" s="139">
        <v>1</v>
      </c>
      <c r="I175" s="140"/>
      <c r="J175" s="141">
        <f>ROUND(I175*H175,2)</f>
        <v>0</v>
      </c>
      <c r="K175" s="137" t="s">
        <v>1</v>
      </c>
      <c r="L175" s="31"/>
      <c r="M175" s="142" t="s">
        <v>1</v>
      </c>
      <c r="N175" s="143" t="s">
        <v>43</v>
      </c>
      <c r="P175" s="144">
        <f>O175*H175</f>
        <v>0</v>
      </c>
      <c r="Q175" s="144">
        <v>0</v>
      </c>
      <c r="R175" s="144">
        <f>Q175*H175</f>
        <v>0</v>
      </c>
      <c r="S175" s="144">
        <v>0</v>
      </c>
      <c r="T175" s="145">
        <f>S175*H175</f>
        <v>0</v>
      </c>
      <c r="AR175" s="146" t="s">
        <v>223</v>
      </c>
      <c r="AT175" s="146" t="s">
        <v>154</v>
      </c>
      <c r="AU175" s="146" t="s">
        <v>87</v>
      </c>
      <c r="AY175" s="16" t="s">
        <v>151</v>
      </c>
      <c r="BE175" s="147">
        <f>IF(N175="základní",J175,0)</f>
        <v>0</v>
      </c>
      <c r="BF175" s="147">
        <f>IF(N175="snížená",J175,0)</f>
        <v>0</v>
      </c>
      <c r="BG175" s="147">
        <f>IF(N175="zákl. přenesená",J175,0)</f>
        <v>0</v>
      </c>
      <c r="BH175" s="147">
        <f>IF(N175="sníž. přenesená",J175,0)</f>
        <v>0</v>
      </c>
      <c r="BI175" s="147">
        <f>IF(N175="nulová",J175,0)</f>
        <v>0</v>
      </c>
      <c r="BJ175" s="16" t="s">
        <v>85</v>
      </c>
      <c r="BK175" s="147">
        <f>ROUND(I175*H175,2)</f>
        <v>0</v>
      </c>
      <c r="BL175" s="16" t="s">
        <v>223</v>
      </c>
      <c r="BM175" s="146" t="s">
        <v>1157</v>
      </c>
    </row>
    <row r="176" spans="2:47" s="1" customFormat="1" ht="28.8">
      <c r="B176" s="31"/>
      <c r="D176" s="149" t="s">
        <v>225</v>
      </c>
      <c r="F176" s="156" t="s">
        <v>1158</v>
      </c>
      <c r="I176" s="157"/>
      <c r="L176" s="31"/>
      <c r="M176" s="158"/>
      <c r="T176" s="55"/>
      <c r="AT176" s="16" t="s">
        <v>225</v>
      </c>
      <c r="AU176" s="16" t="s">
        <v>87</v>
      </c>
    </row>
    <row r="177" spans="2:65" s="1" customFormat="1" ht="14.4" customHeight="1">
      <c r="B177" s="31"/>
      <c r="C177" s="135" t="s">
        <v>271</v>
      </c>
      <c r="D177" s="135" t="s">
        <v>154</v>
      </c>
      <c r="E177" s="136" t="s">
        <v>850</v>
      </c>
      <c r="F177" s="137" t="s">
        <v>1159</v>
      </c>
      <c r="G177" s="138" t="s">
        <v>165</v>
      </c>
      <c r="H177" s="139">
        <v>1</v>
      </c>
      <c r="I177" s="140"/>
      <c r="J177" s="141">
        <f>ROUND(I177*H177,2)</f>
        <v>0</v>
      </c>
      <c r="K177" s="137" t="s">
        <v>1</v>
      </c>
      <c r="L177" s="31"/>
      <c r="M177" s="142" t="s">
        <v>1</v>
      </c>
      <c r="N177" s="143" t="s">
        <v>43</v>
      </c>
      <c r="P177" s="144">
        <f>O177*H177</f>
        <v>0</v>
      </c>
      <c r="Q177" s="144">
        <v>0</v>
      </c>
      <c r="R177" s="144">
        <f>Q177*H177</f>
        <v>0</v>
      </c>
      <c r="S177" s="144">
        <v>0</v>
      </c>
      <c r="T177" s="145">
        <f>S177*H177</f>
        <v>0</v>
      </c>
      <c r="AR177" s="146" t="s">
        <v>223</v>
      </c>
      <c r="AT177" s="146" t="s">
        <v>154</v>
      </c>
      <c r="AU177" s="146" t="s">
        <v>87</v>
      </c>
      <c r="AY177" s="16" t="s">
        <v>151</v>
      </c>
      <c r="BE177" s="147">
        <f>IF(N177="základní",J177,0)</f>
        <v>0</v>
      </c>
      <c r="BF177" s="147">
        <f>IF(N177="snížená",J177,0)</f>
        <v>0</v>
      </c>
      <c r="BG177" s="147">
        <f>IF(N177="zákl. přenesená",J177,0)</f>
        <v>0</v>
      </c>
      <c r="BH177" s="147">
        <f>IF(N177="sníž. přenesená",J177,0)</f>
        <v>0</v>
      </c>
      <c r="BI177" s="147">
        <f>IF(N177="nulová",J177,0)</f>
        <v>0</v>
      </c>
      <c r="BJ177" s="16" t="s">
        <v>85</v>
      </c>
      <c r="BK177" s="147">
        <f>ROUND(I177*H177,2)</f>
        <v>0</v>
      </c>
      <c r="BL177" s="16" t="s">
        <v>223</v>
      </c>
      <c r="BM177" s="146" t="s">
        <v>1160</v>
      </c>
    </row>
    <row r="178" spans="2:47" s="1" customFormat="1" ht="28.8">
      <c r="B178" s="31"/>
      <c r="D178" s="149" t="s">
        <v>225</v>
      </c>
      <c r="F178" s="156" t="s">
        <v>1161</v>
      </c>
      <c r="I178" s="157"/>
      <c r="L178" s="31"/>
      <c r="M178" s="158"/>
      <c r="T178" s="55"/>
      <c r="AT178" s="16" t="s">
        <v>225</v>
      </c>
      <c r="AU178" s="16" t="s">
        <v>87</v>
      </c>
    </row>
    <row r="179" spans="2:65" s="1" customFormat="1" ht="14.4" customHeight="1">
      <c r="B179" s="31"/>
      <c r="C179" s="135" t="s">
        <v>274</v>
      </c>
      <c r="D179" s="135" t="s">
        <v>154</v>
      </c>
      <c r="E179" s="136" t="s">
        <v>853</v>
      </c>
      <c r="F179" s="137" t="s">
        <v>1162</v>
      </c>
      <c r="G179" s="138" t="s">
        <v>165</v>
      </c>
      <c r="H179" s="139">
        <v>1</v>
      </c>
      <c r="I179" s="140"/>
      <c r="J179" s="141">
        <f>ROUND(I179*H179,2)</f>
        <v>0</v>
      </c>
      <c r="K179" s="137" t="s">
        <v>1</v>
      </c>
      <c r="L179" s="31"/>
      <c r="M179" s="142" t="s">
        <v>1</v>
      </c>
      <c r="N179" s="143" t="s">
        <v>43</v>
      </c>
      <c r="P179" s="144">
        <f>O179*H179</f>
        <v>0</v>
      </c>
      <c r="Q179" s="144">
        <v>0</v>
      </c>
      <c r="R179" s="144">
        <f>Q179*H179</f>
        <v>0</v>
      </c>
      <c r="S179" s="144">
        <v>0</v>
      </c>
      <c r="T179" s="145">
        <f>S179*H179</f>
        <v>0</v>
      </c>
      <c r="AR179" s="146" t="s">
        <v>223</v>
      </c>
      <c r="AT179" s="146" t="s">
        <v>154</v>
      </c>
      <c r="AU179" s="146" t="s">
        <v>87</v>
      </c>
      <c r="AY179" s="16" t="s">
        <v>151</v>
      </c>
      <c r="BE179" s="147">
        <f>IF(N179="základní",J179,0)</f>
        <v>0</v>
      </c>
      <c r="BF179" s="147">
        <f>IF(N179="snížená",J179,0)</f>
        <v>0</v>
      </c>
      <c r="BG179" s="147">
        <f>IF(N179="zákl. přenesená",J179,0)</f>
        <v>0</v>
      </c>
      <c r="BH179" s="147">
        <f>IF(N179="sníž. přenesená",J179,0)</f>
        <v>0</v>
      </c>
      <c r="BI179" s="147">
        <f>IF(N179="nulová",J179,0)</f>
        <v>0</v>
      </c>
      <c r="BJ179" s="16" t="s">
        <v>85</v>
      </c>
      <c r="BK179" s="147">
        <f>ROUND(I179*H179,2)</f>
        <v>0</v>
      </c>
      <c r="BL179" s="16" t="s">
        <v>223</v>
      </c>
      <c r="BM179" s="146" t="s">
        <v>1163</v>
      </c>
    </row>
    <row r="180" spans="2:47" s="1" customFormat="1" ht="19.2">
      <c r="B180" s="31"/>
      <c r="D180" s="149" t="s">
        <v>225</v>
      </c>
      <c r="F180" s="156" t="s">
        <v>1164</v>
      </c>
      <c r="I180" s="157"/>
      <c r="L180" s="31"/>
      <c r="M180" s="158"/>
      <c r="T180" s="55"/>
      <c r="AT180" s="16" t="s">
        <v>225</v>
      </c>
      <c r="AU180" s="16" t="s">
        <v>87</v>
      </c>
    </row>
    <row r="181" spans="2:65" s="1" customFormat="1" ht="22.2" customHeight="1">
      <c r="B181" s="31"/>
      <c r="C181" s="135" t="s">
        <v>277</v>
      </c>
      <c r="D181" s="135" t="s">
        <v>154</v>
      </c>
      <c r="E181" s="136" t="s">
        <v>856</v>
      </c>
      <c r="F181" s="137" t="s">
        <v>1165</v>
      </c>
      <c r="G181" s="138" t="s">
        <v>165</v>
      </c>
      <c r="H181" s="139">
        <v>1</v>
      </c>
      <c r="I181" s="140"/>
      <c r="J181" s="141">
        <f>ROUND(I181*H181,2)</f>
        <v>0</v>
      </c>
      <c r="K181" s="137" t="s">
        <v>1</v>
      </c>
      <c r="L181" s="31"/>
      <c r="M181" s="142" t="s">
        <v>1</v>
      </c>
      <c r="N181" s="143" t="s">
        <v>43</v>
      </c>
      <c r="P181" s="144">
        <f>O181*H181</f>
        <v>0</v>
      </c>
      <c r="Q181" s="144">
        <v>0</v>
      </c>
      <c r="R181" s="144">
        <f>Q181*H181</f>
        <v>0</v>
      </c>
      <c r="S181" s="144">
        <v>0</v>
      </c>
      <c r="T181" s="145">
        <f>S181*H181</f>
        <v>0</v>
      </c>
      <c r="AR181" s="146" t="s">
        <v>223</v>
      </c>
      <c r="AT181" s="146" t="s">
        <v>154</v>
      </c>
      <c r="AU181" s="146" t="s">
        <v>87</v>
      </c>
      <c r="AY181" s="16" t="s">
        <v>151</v>
      </c>
      <c r="BE181" s="147">
        <f>IF(N181="základní",J181,0)</f>
        <v>0</v>
      </c>
      <c r="BF181" s="147">
        <f>IF(N181="snížená",J181,0)</f>
        <v>0</v>
      </c>
      <c r="BG181" s="147">
        <f>IF(N181="zákl. přenesená",J181,0)</f>
        <v>0</v>
      </c>
      <c r="BH181" s="147">
        <f>IF(N181="sníž. přenesená",J181,0)</f>
        <v>0</v>
      </c>
      <c r="BI181" s="147">
        <f>IF(N181="nulová",J181,0)</f>
        <v>0</v>
      </c>
      <c r="BJ181" s="16" t="s">
        <v>85</v>
      </c>
      <c r="BK181" s="147">
        <f>ROUND(I181*H181,2)</f>
        <v>0</v>
      </c>
      <c r="BL181" s="16" t="s">
        <v>223</v>
      </c>
      <c r="BM181" s="146" t="s">
        <v>1166</v>
      </c>
    </row>
    <row r="182" spans="2:63" s="11" customFormat="1" ht="22.8" customHeight="1">
      <c r="B182" s="123"/>
      <c r="D182" s="124" t="s">
        <v>77</v>
      </c>
      <c r="E182" s="133" t="s">
        <v>1167</v>
      </c>
      <c r="F182" s="133" t="s">
        <v>1168</v>
      </c>
      <c r="I182" s="126"/>
      <c r="J182" s="134">
        <f>BK182</f>
        <v>0</v>
      </c>
      <c r="L182" s="123"/>
      <c r="M182" s="128"/>
      <c r="P182" s="129">
        <f>SUM(P183:P187)</f>
        <v>0</v>
      </c>
      <c r="R182" s="129">
        <f>SUM(R183:R187)</f>
        <v>0</v>
      </c>
      <c r="T182" s="130">
        <f>SUM(T183:T187)</f>
        <v>0</v>
      </c>
      <c r="AR182" s="124" t="s">
        <v>87</v>
      </c>
      <c r="AT182" s="131" t="s">
        <v>77</v>
      </c>
      <c r="AU182" s="131" t="s">
        <v>85</v>
      </c>
      <c r="AY182" s="124" t="s">
        <v>151</v>
      </c>
      <c r="BK182" s="132">
        <f>SUM(BK183:BK187)</f>
        <v>0</v>
      </c>
    </row>
    <row r="183" spans="2:65" s="1" customFormat="1" ht="14.4" customHeight="1">
      <c r="B183" s="31"/>
      <c r="C183" s="135" t="s">
        <v>281</v>
      </c>
      <c r="D183" s="135" t="s">
        <v>154</v>
      </c>
      <c r="E183" s="136" t="s">
        <v>1169</v>
      </c>
      <c r="F183" s="137" t="s">
        <v>1170</v>
      </c>
      <c r="G183" s="138" t="s">
        <v>165</v>
      </c>
      <c r="H183" s="139">
        <v>1</v>
      </c>
      <c r="I183" s="140"/>
      <c r="J183" s="141">
        <f>ROUND(I183*H183,2)</f>
        <v>0</v>
      </c>
      <c r="K183" s="137" t="s">
        <v>1</v>
      </c>
      <c r="L183" s="31"/>
      <c r="M183" s="142" t="s">
        <v>1</v>
      </c>
      <c r="N183" s="143" t="s">
        <v>43</v>
      </c>
      <c r="P183" s="144">
        <f>O183*H183</f>
        <v>0</v>
      </c>
      <c r="Q183" s="144">
        <v>0</v>
      </c>
      <c r="R183" s="144">
        <f>Q183*H183</f>
        <v>0</v>
      </c>
      <c r="S183" s="144">
        <v>0</v>
      </c>
      <c r="T183" s="145">
        <f>S183*H183</f>
        <v>0</v>
      </c>
      <c r="AR183" s="146" t="s">
        <v>223</v>
      </c>
      <c r="AT183" s="146" t="s">
        <v>154</v>
      </c>
      <c r="AU183" s="146" t="s">
        <v>87</v>
      </c>
      <c r="AY183" s="16" t="s">
        <v>151</v>
      </c>
      <c r="BE183" s="147">
        <f>IF(N183="základní",J183,0)</f>
        <v>0</v>
      </c>
      <c r="BF183" s="147">
        <f>IF(N183="snížená",J183,0)</f>
        <v>0</v>
      </c>
      <c r="BG183" s="147">
        <f>IF(N183="zákl. přenesená",J183,0)</f>
        <v>0</v>
      </c>
      <c r="BH183" s="147">
        <f>IF(N183="sníž. přenesená",J183,0)</f>
        <v>0</v>
      </c>
      <c r="BI183" s="147">
        <f>IF(N183="nulová",J183,0)</f>
        <v>0</v>
      </c>
      <c r="BJ183" s="16" t="s">
        <v>85</v>
      </c>
      <c r="BK183" s="147">
        <f>ROUND(I183*H183,2)</f>
        <v>0</v>
      </c>
      <c r="BL183" s="16" t="s">
        <v>223</v>
      </c>
      <c r="BM183" s="146" t="s">
        <v>1171</v>
      </c>
    </row>
    <row r="184" spans="2:65" s="1" customFormat="1" ht="19.8" customHeight="1">
      <c r="B184" s="31"/>
      <c r="C184" s="135" t="s">
        <v>285</v>
      </c>
      <c r="D184" s="135" t="s">
        <v>154</v>
      </c>
      <c r="E184" s="136" t="s">
        <v>1172</v>
      </c>
      <c r="F184" s="137" t="s">
        <v>1173</v>
      </c>
      <c r="G184" s="138" t="s">
        <v>165</v>
      </c>
      <c r="H184" s="139">
        <v>1</v>
      </c>
      <c r="I184" s="140"/>
      <c r="J184" s="141">
        <f>ROUND(I184*H184,2)</f>
        <v>0</v>
      </c>
      <c r="K184" s="137" t="s">
        <v>1</v>
      </c>
      <c r="L184" s="31"/>
      <c r="M184" s="142" t="s">
        <v>1</v>
      </c>
      <c r="N184" s="143" t="s">
        <v>43</v>
      </c>
      <c r="P184" s="144">
        <f>O184*H184</f>
        <v>0</v>
      </c>
      <c r="Q184" s="144">
        <v>0</v>
      </c>
      <c r="R184" s="144">
        <f>Q184*H184</f>
        <v>0</v>
      </c>
      <c r="S184" s="144">
        <v>0</v>
      </c>
      <c r="T184" s="145">
        <f>S184*H184</f>
        <v>0</v>
      </c>
      <c r="AR184" s="146" t="s">
        <v>223</v>
      </c>
      <c r="AT184" s="146" t="s">
        <v>154</v>
      </c>
      <c r="AU184" s="146" t="s">
        <v>87</v>
      </c>
      <c r="AY184" s="16" t="s">
        <v>151</v>
      </c>
      <c r="BE184" s="147">
        <f>IF(N184="základní",J184,0)</f>
        <v>0</v>
      </c>
      <c r="BF184" s="147">
        <f>IF(N184="snížená",J184,0)</f>
        <v>0</v>
      </c>
      <c r="BG184" s="147">
        <f>IF(N184="zákl. přenesená",J184,0)</f>
        <v>0</v>
      </c>
      <c r="BH184" s="147">
        <f>IF(N184="sníž. přenesená",J184,0)</f>
        <v>0</v>
      </c>
      <c r="BI184" s="147">
        <f>IF(N184="nulová",J184,0)</f>
        <v>0</v>
      </c>
      <c r="BJ184" s="16" t="s">
        <v>85</v>
      </c>
      <c r="BK184" s="147">
        <f>ROUND(I184*H184,2)</f>
        <v>0</v>
      </c>
      <c r="BL184" s="16" t="s">
        <v>223</v>
      </c>
      <c r="BM184" s="146" t="s">
        <v>1174</v>
      </c>
    </row>
    <row r="185" spans="2:47" s="1" customFormat="1" ht="19.2">
      <c r="B185" s="31"/>
      <c r="D185" s="149" t="s">
        <v>225</v>
      </c>
      <c r="F185" s="156" t="s">
        <v>1175</v>
      </c>
      <c r="I185" s="157"/>
      <c r="L185" s="31"/>
      <c r="M185" s="158"/>
      <c r="T185" s="55"/>
      <c r="AT185" s="16" t="s">
        <v>225</v>
      </c>
      <c r="AU185" s="16" t="s">
        <v>87</v>
      </c>
    </row>
    <row r="186" spans="2:65" s="1" customFormat="1" ht="14.4" customHeight="1">
      <c r="B186" s="31"/>
      <c r="C186" s="135" t="s">
        <v>437</v>
      </c>
      <c r="D186" s="135" t="s">
        <v>154</v>
      </c>
      <c r="E186" s="136" t="s">
        <v>1176</v>
      </c>
      <c r="F186" s="137" t="s">
        <v>1177</v>
      </c>
      <c r="G186" s="138" t="s">
        <v>165</v>
      </c>
      <c r="H186" s="139">
        <v>1</v>
      </c>
      <c r="I186" s="140"/>
      <c r="J186" s="141">
        <f>ROUND(I186*H186,2)</f>
        <v>0</v>
      </c>
      <c r="K186" s="137" t="s">
        <v>1</v>
      </c>
      <c r="L186" s="31"/>
      <c r="M186" s="142" t="s">
        <v>1</v>
      </c>
      <c r="N186" s="143" t="s">
        <v>43</v>
      </c>
      <c r="P186" s="144">
        <f>O186*H186</f>
        <v>0</v>
      </c>
      <c r="Q186" s="144">
        <v>0</v>
      </c>
      <c r="R186" s="144">
        <f>Q186*H186</f>
        <v>0</v>
      </c>
      <c r="S186" s="144">
        <v>0</v>
      </c>
      <c r="T186" s="145">
        <f>S186*H186</f>
        <v>0</v>
      </c>
      <c r="AR186" s="146" t="s">
        <v>223</v>
      </c>
      <c r="AT186" s="146" t="s">
        <v>154</v>
      </c>
      <c r="AU186" s="146" t="s">
        <v>87</v>
      </c>
      <c r="AY186" s="16" t="s">
        <v>151</v>
      </c>
      <c r="BE186" s="147">
        <f>IF(N186="základní",J186,0)</f>
        <v>0</v>
      </c>
      <c r="BF186" s="147">
        <f>IF(N186="snížená",J186,0)</f>
        <v>0</v>
      </c>
      <c r="BG186" s="147">
        <f>IF(N186="zákl. přenesená",J186,0)</f>
        <v>0</v>
      </c>
      <c r="BH186" s="147">
        <f>IF(N186="sníž. přenesená",J186,0)</f>
        <v>0</v>
      </c>
      <c r="BI186" s="147">
        <f>IF(N186="nulová",J186,0)</f>
        <v>0</v>
      </c>
      <c r="BJ186" s="16" t="s">
        <v>85</v>
      </c>
      <c r="BK186" s="147">
        <f>ROUND(I186*H186,2)</f>
        <v>0</v>
      </c>
      <c r="BL186" s="16" t="s">
        <v>223</v>
      </c>
      <c r="BM186" s="146" t="s">
        <v>1178</v>
      </c>
    </row>
    <row r="187" spans="2:65" s="1" customFormat="1" ht="22.2" customHeight="1">
      <c r="B187" s="31"/>
      <c r="C187" s="135" t="s">
        <v>440</v>
      </c>
      <c r="D187" s="135" t="s">
        <v>154</v>
      </c>
      <c r="E187" s="136" t="s">
        <v>1179</v>
      </c>
      <c r="F187" s="137" t="s">
        <v>1180</v>
      </c>
      <c r="G187" s="138" t="s">
        <v>165</v>
      </c>
      <c r="H187" s="139">
        <v>1</v>
      </c>
      <c r="I187" s="140"/>
      <c r="J187" s="141">
        <f>ROUND(I187*H187,2)</f>
        <v>0</v>
      </c>
      <c r="K187" s="137" t="s">
        <v>1</v>
      </c>
      <c r="L187" s="31"/>
      <c r="M187" s="159" t="s">
        <v>1</v>
      </c>
      <c r="N187" s="160" t="s">
        <v>43</v>
      </c>
      <c r="O187" s="161"/>
      <c r="P187" s="162">
        <f>O187*H187</f>
        <v>0</v>
      </c>
      <c r="Q187" s="162">
        <v>0</v>
      </c>
      <c r="R187" s="162">
        <f>Q187*H187</f>
        <v>0</v>
      </c>
      <c r="S187" s="162">
        <v>0</v>
      </c>
      <c r="T187" s="163">
        <f>S187*H187</f>
        <v>0</v>
      </c>
      <c r="AR187" s="146" t="s">
        <v>223</v>
      </c>
      <c r="AT187" s="146" t="s">
        <v>154</v>
      </c>
      <c r="AU187" s="146" t="s">
        <v>87</v>
      </c>
      <c r="AY187" s="16" t="s">
        <v>151</v>
      </c>
      <c r="BE187" s="147">
        <f>IF(N187="základní",J187,0)</f>
        <v>0</v>
      </c>
      <c r="BF187" s="147">
        <f>IF(N187="snížená",J187,0)</f>
        <v>0</v>
      </c>
      <c r="BG187" s="147">
        <f>IF(N187="zákl. přenesená",J187,0)</f>
        <v>0</v>
      </c>
      <c r="BH187" s="147">
        <f>IF(N187="sníž. přenesená",J187,0)</f>
        <v>0</v>
      </c>
      <c r="BI187" s="147">
        <f>IF(N187="nulová",J187,0)</f>
        <v>0</v>
      </c>
      <c r="BJ187" s="16" t="s">
        <v>85</v>
      </c>
      <c r="BK187" s="147">
        <f>ROUND(I187*H187,2)</f>
        <v>0</v>
      </c>
      <c r="BL187" s="16" t="s">
        <v>223</v>
      </c>
      <c r="BM187" s="146" t="s">
        <v>1181</v>
      </c>
    </row>
    <row r="188" spans="2:12" s="1" customFormat="1" ht="6.9" customHeight="1">
      <c r="B188" s="43"/>
      <c r="C188" s="44"/>
      <c r="D188" s="44"/>
      <c r="E188" s="44"/>
      <c r="F188" s="44"/>
      <c r="G188" s="44"/>
      <c r="H188" s="44"/>
      <c r="I188" s="44"/>
      <c r="J188" s="44"/>
      <c r="K188" s="44"/>
      <c r="L188" s="31"/>
    </row>
  </sheetData>
  <sheetProtection algorithmName="SHA-512" hashValue="b/ZKtPr8YISIP0U/6Ru3Aw4q9zzh4COYOTJgCitSoyG5/TohgjEr+i18bHlYMz8A1ZKStK1aBMxm9dSnR6FKsg==" saltValue="fyXClxC6zJ0PjD1wc158LsT+26Zd8gQwcAP8rkysofl976uwiCU2/88Mqa5ZOprsDlb2g72AVMg65XhKwCaZ4w==" spinCount="100000" sheet="1" objects="1" scenarios="1" formatColumns="0" formatRows="0" autoFilter="0"/>
  <autoFilter ref="C125:K187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1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PROBOOK-TUMOVA\Drahoslava</dc:creator>
  <cp:keywords/>
  <dc:description/>
  <cp:lastModifiedBy>Drahoslava Tůmová</cp:lastModifiedBy>
  <dcterms:created xsi:type="dcterms:W3CDTF">2024-01-31T18:14:35Z</dcterms:created>
  <dcterms:modified xsi:type="dcterms:W3CDTF">2024-01-31T18:16:29Z</dcterms:modified>
  <cp:category/>
  <cp:version/>
  <cp:contentType/>
  <cp:contentStatus/>
</cp:coreProperties>
</file>