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jpg" ContentType="image/jpeg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Jan Beran\Desktop\"/>
    </mc:Choice>
  </mc:AlternateContent>
  <bookViews>
    <workbookView xWindow="0" yWindow="0" windowWidth="0" windowHeight="0"/>
  </bookViews>
  <sheets>
    <sheet name="Rekapitulace stavby" sheetId="1" r:id="rId1"/>
    <sheet name="2312071 - ISŠTE Sokolov -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'2312071 - ISŠTE Sokolov -...'!$C$92:$K$260</definedName>
    <definedName name="_xlnm.Print_Area" localSheetId="1">'2312071 - ISŠTE Sokolov -...'!$C$4:$J$37,'2312071 - ISŠTE Sokolov -...'!$C$43:$J$76,'2312071 - ISŠTE Sokolov -...'!$C$82:$K$260</definedName>
    <definedName name="_xlnm.Print_Titles" localSheetId="1">'2312071 - ISŠTE Sokolov -...'!$92:$92</definedName>
    <definedName name="_xlnm.Print_Area" localSheetId="2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2" l="1" r="J35"/>
  <c r="J34"/>
  <c i="1" r="AY55"/>
  <c i="2" r="J33"/>
  <c i="1" r="AX55"/>
  <c i="2" r="BI259"/>
  <c r="BH259"/>
  <c r="BG259"/>
  <c r="BF259"/>
  <c r="T259"/>
  <c r="T258"/>
  <c r="R259"/>
  <c r="R258"/>
  <c r="P259"/>
  <c r="P258"/>
  <c r="BI256"/>
  <c r="BH256"/>
  <c r="BG256"/>
  <c r="BF256"/>
  <c r="T256"/>
  <c r="T255"/>
  <c r="R256"/>
  <c r="R255"/>
  <c r="P256"/>
  <c r="P255"/>
  <c r="BI253"/>
  <c r="BH253"/>
  <c r="BG253"/>
  <c r="BF253"/>
  <c r="T253"/>
  <c r="T252"/>
  <c r="R253"/>
  <c r="R252"/>
  <c r="P253"/>
  <c r="P252"/>
  <c r="BI250"/>
  <c r="BH250"/>
  <c r="BG250"/>
  <c r="BF250"/>
  <c r="T250"/>
  <c r="T249"/>
  <c r="R250"/>
  <c r="R249"/>
  <c r="P250"/>
  <c r="P249"/>
  <c r="BI247"/>
  <c r="BH247"/>
  <c r="BG247"/>
  <c r="BF247"/>
  <c r="T247"/>
  <c r="T246"/>
  <c r="R247"/>
  <c r="R246"/>
  <c r="P247"/>
  <c r="P246"/>
  <c r="BI244"/>
  <c r="BH244"/>
  <c r="BG244"/>
  <c r="BF244"/>
  <c r="T244"/>
  <c r="T243"/>
  <c r="T242"/>
  <c r="R244"/>
  <c r="R243"/>
  <c r="R242"/>
  <c r="P244"/>
  <c r="P243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7"/>
  <c r="BH227"/>
  <c r="BG227"/>
  <c r="BF227"/>
  <c r="T227"/>
  <c r="R227"/>
  <c r="P227"/>
  <c r="BI225"/>
  <c r="BH225"/>
  <c r="BG225"/>
  <c r="BF225"/>
  <c r="T225"/>
  <c r="R225"/>
  <c r="P225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1"/>
  <c r="BH211"/>
  <c r="BG211"/>
  <c r="BF211"/>
  <c r="T211"/>
  <c r="R211"/>
  <c r="P211"/>
  <c r="BI208"/>
  <c r="BH208"/>
  <c r="BG208"/>
  <c r="BF208"/>
  <c r="T208"/>
  <c r="R208"/>
  <c r="P208"/>
  <c r="BI205"/>
  <c r="BH205"/>
  <c r="BG205"/>
  <c r="BF205"/>
  <c r="T205"/>
  <c r="R205"/>
  <c r="P205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5"/>
  <c r="BH175"/>
  <c r="BG175"/>
  <c r="BF175"/>
  <c r="T175"/>
  <c r="R175"/>
  <c r="P175"/>
  <c r="BI173"/>
  <c r="BH173"/>
  <c r="BG173"/>
  <c r="BF173"/>
  <c r="T173"/>
  <c r="R173"/>
  <c r="P173"/>
  <c r="BI170"/>
  <c r="BH170"/>
  <c r="BG170"/>
  <c r="BF170"/>
  <c r="T170"/>
  <c r="R170"/>
  <c r="P170"/>
  <c r="BI169"/>
  <c r="BH169"/>
  <c r="BG169"/>
  <c r="BF169"/>
  <c r="T169"/>
  <c r="R169"/>
  <c r="P169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1"/>
  <c r="BH121"/>
  <c r="BG121"/>
  <c r="BF121"/>
  <c r="T121"/>
  <c r="R121"/>
  <c r="P121"/>
  <c r="BI120"/>
  <c r="BH120"/>
  <c r="BG120"/>
  <c r="BF120"/>
  <c r="T120"/>
  <c r="R120"/>
  <c r="P120"/>
  <c r="BI118"/>
  <c r="BH118"/>
  <c r="BG118"/>
  <c r="BF118"/>
  <c r="T118"/>
  <c r="R118"/>
  <c r="P118"/>
  <c r="BI117"/>
  <c r="BH117"/>
  <c r="BG117"/>
  <c r="BF117"/>
  <c r="T117"/>
  <c r="R117"/>
  <c r="P117"/>
  <c r="BI115"/>
  <c r="BH115"/>
  <c r="BG115"/>
  <c r="BF115"/>
  <c r="T115"/>
  <c r="R115"/>
  <c r="P115"/>
  <c r="BI114"/>
  <c r="BH114"/>
  <c r="BG114"/>
  <c r="BF114"/>
  <c r="T114"/>
  <c r="R114"/>
  <c r="P114"/>
  <c r="BI112"/>
  <c r="BH112"/>
  <c r="BG112"/>
  <c r="BF112"/>
  <c r="T112"/>
  <c r="R112"/>
  <c r="P112"/>
  <c r="BI111"/>
  <c r="BH111"/>
  <c r="BG111"/>
  <c r="BF111"/>
  <c r="T111"/>
  <c r="R111"/>
  <c r="P111"/>
  <c r="BI109"/>
  <c r="BH109"/>
  <c r="BG109"/>
  <c r="BF109"/>
  <c r="T109"/>
  <c r="R109"/>
  <c r="P109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9"/>
  <c r="BH99"/>
  <c r="BG99"/>
  <c r="BF99"/>
  <c r="T99"/>
  <c r="R99"/>
  <c r="P99"/>
  <c r="BI97"/>
  <c r="BH97"/>
  <c r="BG97"/>
  <c r="BF97"/>
  <c r="T97"/>
  <c r="R97"/>
  <c r="P97"/>
  <c r="J89"/>
  <c r="F89"/>
  <c r="F87"/>
  <c r="E85"/>
  <c r="J50"/>
  <c r="F50"/>
  <c r="F48"/>
  <c r="E46"/>
  <c r="J22"/>
  <c r="E22"/>
  <c r="J90"/>
  <c r="J21"/>
  <c r="J16"/>
  <c r="E16"/>
  <c r="F90"/>
  <c r="J15"/>
  <c r="J10"/>
  <c r="J87"/>
  <c i="1" r="L50"/>
  <c r="AM50"/>
  <c r="AM49"/>
  <c r="L49"/>
  <c r="AM47"/>
  <c r="L47"/>
  <c r="L45"/>
  <c r="L44"/>
  <c i="2" r="J147"/>
  <c r="BK250"/>
  <c r="BK222"/>
  <c r="BK188"/>
  <c r="J155"/>
  <c r="BK132"/>
  <c r="BK100"/>
  <c r="BK234"/>
  <c r="BK208"/>
  <c r="BK178"/>
  <c r="J146"/>
  <c r="BK108"/>
  <c r="BK236"/>
  <c r="BK196"/>
  <c r="BK167"/>
  <c r="BK146"/>
  <c r="J124"/>
  <c r="BK97"/>
  <c r="BK166"/>
  <c r="BK144"/>
  <c r="BK126"/>
  <c r="J259"/>
  <c r="BK244"/>
  <c r="J208"/>
  <c r="BK186"/>
  <c r="J167"/>
  <c r="BK147"/>
  <c r="BK124"/>
  <c r="BK102"/>
  <c r="J32"/>
  <c r="BK161"/>
  <c r="J132"/>
  <c r="J106"/>
  <c r="BK227"/>
  <c r="BK165"/>
  <c r="J129"/>
  <c r="BK253"/>
  <c r="J222"/>
  <c r="J186"/>
  <c r="BK158"/>
  <c r="J126"/>
  <c r="F32"/>
  <c r="J165"/>
  <c r="BK115"/>
  <c r="J238"/>
  <c r="J202"/>
  <c r="BK175"/>
  <c r="J144"/>
  <c r="BK106"/>
  <c r="J227"/>
  <c r="J166"/>
  <c r="BK112"/>
  <c r="BK225"/>
  <c r="BK190"/>
  <c r="J164"/>
  <c r="J143"/>
  <c r="BK104"/>
  <c r="J176"/>
  <c r="BK153"/>
  <c r="J135"/>
  <c r="J100"/>
  <c r="BK238"/>
  <c r="J220"/>
  <c r="J193"/>
  <c r="BK159"/>
  <c r="J134"/>
  <c r="J117"/>
  <c r="BK99"/>
  <c r="BK155"/>
  <c r="J121"/>
  <c r="J247"/>
  <c r="BK218"/>
  <c r="BK180"/>
  <c r="BK151"/>
  <c r="BK118"/>
  <c r="J250"/>
  <c r="BK216"/>
  <c r="J196"/>
  <c r="J154"/>
  <c r="J102"/>
  <c r="BK230"/>
  <c r="BK205"/>
  <c r="BK173"/>
  <c r="BK154"/>
  <c r="J118"/>
  <c r="F33"/>
  <c r="J151"/>
  <c r="BK111"/>
  <c r="BK240"/>
  <c r="BK211"/>
  <c r="J169"/>
  <c r="J138"/>
  <c r="J111"/>
  <c r="J240"/>
  <c r="J205"/>
  <c r="J175"/>
  <c r="J131"/>
  <c r="J97"/>
  <c r="BK220"/>
  <c r="J188"/>
  <c r="BK150"/>
  <c r="BK128"/>
  <c r="BK259"/>
  <c r="J162"/>
  <c r="BK138"/>
  <c r="BK117"/>
  <c r="F35"/>
  <c r="BK141"/>
  <c r="F34"/>
  <c r="J109"/>
  <c r="BK247"/>
  <c r="J230"/>
  <c r="BK202"/>
  <c r="BK176"/>
  <c r="J153"/>
  <c r="BK129"/>
  <c r="J112"/>
  <c i="1" r="AS54"/>
  <c i="2" r="BK169"/>
  <c r="BK135"/>
  <c r="BK256"/>
  <c r="J232"/>
  <c r="BK193"/>
  <c r="J159"/>
  <c r="BK121"/>
  <c r="J244"/>
  <c r="BK199"/>
  <c r="J170"/>
  <c r="BK149"/>
  <c r="J120"/>
  <c r="J211"/>
  <c r="J180"/>
  <c r="BK157"/>
  <c r="BK134"/>
  <c r="BK114"/>
  <c r="BK182"/>
  <c r="J158"/>
  <c r="BK131"/>
  <c r="J104"/>
  <c r="J236"/>
  <c r="J216"/>
  <c r="J182"/>
  <c r="BK164"/>
  <c r="BK143"/>
  <c r="J108"/>
  <c r="J178"/>
  <c r="J128"/>
  <c r="J99"/>
  <c r="J234"/>
  <c r="BK184"/>
  <c r="J149"/>
  <c r="J115"/>
  <c r="BK232"/>
  <c r="J190"/>
  <c r="BK162"/>
  <c r="J141"/>
  <c r="J256"/>
  <c r="J218"/>
  <c r="J184"/>
  <c r="J161"/>
  <c r="J137"/>
  <c r="BK109"/>
  <c r="BK170"/>
  <c r="J150"/>
  <c r="J114"/>
  <c r="J253"/>
  <c r="J225"/>
  <c r="J199"/>
  <c r="J173"/>
  <c r="J157"/>
  <c r="BK137"/>
  <c r="BK120"/>
  <c l="1" r="P242"/>
  <c r="R96"/>
  <c r="BK140"/>
  <c r="J140"/>
  <c r="J61"/>
  <c r="BK179"/>
  <c r="J179"/>
  <c r="J63"/>
  <c r="P179"/>
  <c r="R224"/>
  <c r="BK96"/>
  <c r="T103"/>
  <c r="R125"/>
  <c r="R172"/>
  <c r="R179"/>
  <c r="BK103"/>
  <c r="J103"/>
  <c r="J59"/>
  <c r="P140"/>
  <c r="T172"/>
  <c r="T179"/>
  <c r="BK215"/>
  <c r="P224"/>
  <c r="T224"/>
  <c r="T96"/>
  <c r="T140"/>
  <c r="P189"/>
  <c r="BK224"/>
  <c r="J224"/>
  <c r="J67"/>
  <c r="T229"/>
  <c r="P103"/>
  <c r="R140"/>
  <c r="T189"/>
  <c r="P215"/>
  <c r="R229"/>
  <c r="P96"/>
  <c r="BK125"/>
  <c r="J125"/>
  <c r="J60"/>
  <c r="P125"/>
  <c r="BK172"/>
  <c r="J172"/>
  <c r="J62"/>
  <c r="BK189"/>
  <c r="J189"/>
  <c r="J64"/>
  <c r="T215"/>
  <c r="T214"/>
  <c r="P229"/>
  <c r="R103"/>
  <c r="T125"/>
  <c r="P172"/>
  <c r="R189"/>
  <c r="R215"/>
  <c r="R214"/>
  <c r="BK229"/>
  <c r="J229"/>
  <c r="J68"/>
  <c r="BK243"/>
  <c r="J243"/>
  <c r="J70"/>
  <c r="BK246"/>
  <c r="J246"/>
  <c r="J71"/>
  <c r="BK258"/>
  <c r="J258"/>
  <c r="J75"/>
  <c r="BK249"/>
  <c r="J249"/>
  <c r="J72"/>
  <c r="BK252"/>
  <c r="J252"/>
  <c r="J73"/>
  <c r="BK255"/>
  <c r="J255"/>
  <c r="J74"/>
  <c i="1" r="BB55"/>
  <c r="BC55"/>
  <c r="AW55"/>
  <c i="2" r="J48"/>
  <c r="F51"/>
  <c r="J51"/>
  <c r="BE97"/>
  <c r="BE99"/>
  <c r="BE100"/>
  <c r="BE102"/>
  <c r="BE104"/>
  <c r="BE106"/>
  <c r="BE108"/>
  <c r="BE109"/>
  <c r="BE111"/>
  <c r="BE112"/>
  <c r="BE114"/>
  <c r="BE115"/>
  <c r="BE117"/>
  <c r="BE118"/>
  <c r="BE120"/>
  <c r="BE121"/>
  <c r="BE124"/>
  <c r="BE126"/>
  <c r="BE128"/>
  <c r="BE129"/>
  <c r="BE131"/>
  <c r="BE132"/>
  <c r="BE134"/>
  <c r="BE135"/>
  <c r="BE137"/>
  <c r="BE138"/>
  <c r="BE141"/>
  <c r="BE143"/>
  <c r="BE144"/>
  <c r="BE146"/>
  <c r="BE147"/>
  <c r="BE149"/>
  <c r="BE150"/>
  <c r="BE151"/>
  <c r="BE153"/>
  <c r="BE154"/>
  <c r="BE155"/>
  <c r="BE157"/>
  <c r="BE158"/>
  <c r="BE159"/>
  <c r="BE161"/>
  <c r="BE162"/>
  <c r="BE164"/>
  <c r="BE165"/>
  <c r="BE166"/>
  <c r="BE167"/>
  <c r="BE169"/>
  <c r="BE170"/>
  <c r="BE173"/>
  <c r="BE175"/>
  <c r="BE176"/>
  <c r="BE178"/>
  <c r="BE180"/>
  <c r="BE182"/>
  <c r="BE184"/>
  <c r="BE186"/>
  <c r="BE188"/>
  <c r="BE190"/>
  <c r="BE193"/>
  <c r="BE196"/>
  <c r="BE199"/>
  <c r="BE202"/>
  <c r="BE205"/>
  <c r="BE208"/>
  <c r="BE211"/>
  <c r="BE216"/>
  <c r="BE218"/>
  <c r="BE220"/>
  <c r="BE222"/>
  <c r="BE225"/>
  <c r="BE227"/>
  <c r="BE230"/>
  <c r="BE232"/>
  <c r="BE234"/>
  <c r="BE236"/>
  <c r="BE238"/>
  <c r="BE240"/>
  <c r="BE244"/>
  <c r="BE247"/>
  <c r="BE250"/>
  <c r="BE253"/>
  <c r="BE256"/>
  <c r="BE259"/>
  <c i="1" r="BA55"/>
  <c r="BD55"/>
  <c r="BB54"/>
  <c r="W31"/>
  <c r="BC54"/>
  <c r="W32"/>
  <c r="BA54"/>
  <c r="W30"/>
  <c r="BD54"/>
  <c r="W33"/>
  <c i="2" l="1" r="P95"/>
  <c r="P94"/>
  <c r="P214"/>
  <c r="T95"/>
  <c r="T94"/>
  <c r="T93"/>
  <c r="BK214"/>
  <c r="J214"/>
  <c r="J65"/>
  <c r="BK95"/>
  <c r="BK94"/>
  <c r="J94"/>
  <c r="J56"/>
  <c r="R95"/>
  <c r="R94"/>
  <c r="R93"/>
  <c r="J215"/>
  <c r="J66"/>
  <c r="BK242"/>
  <c r="J242"/>
  <c r="J69"/>
  <c r="J96"/>
  <c r="J58"/>
  <c r="F31"/>
  <c i="1" r="AZ55"/>
  <c r="AZ54"/>
  <c r="W29"/>
  <c r="AY54"/>
  <c i="2" r="J31"/>
  <c i="1" r="AV55"/>
  <c r="AT55"/>
  <c r="AX54"/>
  <c r="AW54"/>
  <c r="AK30"/>
  <c i="2" l="1" r="P93"/>
  <c i="1" r="AU55"/>
  <c i="2" r="BK93"/>
  <c r="J93"/>
  <c r="J95"/>
  <c r="J57"/>
  <c i="1" r="AU54"/>
  <c i="2" r="J28"/>
  <c i="1" r="AG55"/>
  <c r="AG54"/>
  <c r="AK26"/>
  <c r="AV54"/>
  <c r="AK29"/>
  <c r="AK35"/>
  <c i="2" l="1" r="J37"/>
  <c r="J55"/>
  <c i="1" r="AN5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<sst xmlns="http://schemas.openxmlformats.org/spreadsheetml/2006/main">
  <si>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</si>
  <si>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</si>
  <si>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</si>
  <si>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</si>
  <si>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</si>
  <si>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{48bca7ff-0bf6-458e-bf35-410cf84fae7b}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</si>
  <si>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</si>
  <si>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</si>
  <si>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</si>
  <si>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</si>
  <si>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</si>
  <si>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</si>
  <si>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</si>
  <si>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</si>
  <si>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2312071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</si>
  <si>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</si>
  <si>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</si>
  <si>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ISŠTE Sokolov - Konektivita</t>
  </si>
  <si>
    <t>KSO:</t>
  </si>
  <si>
    <t/>
  </si>
  <si>
    <t>CC-CZ:</t>
  </si>
  <si>
    <t>Místo:</t>
  </si>
  <si>
    <t>Sokolov</t>
  </si>
  <si>
    <t>Datum:</t>
  </si>
  <si>
    <t>7. 12. 2023</t>
  </si>
  <si>
    <t>Zadavatel:</t>
  </si>
  <si>
    <t>IČ:</t>
  </si>
  <si>
    <t>49766929</t>
  </si>
  <si>
    <t>ISŠTE Sokolov, příspěvková organizace</t>
  </si>
  <si>
    <t>DIČ:</t>
  </si>
  <si>
    <t>Uchazeč:</t>
  </si>
  <si>
    <t>Vyplň údaj</t>
  </si>
  <si>
    <t>Projektant:</t>
  </si>
  <si>
    <t>25225049</t>
  </si>
  <si>
    <t>ICS - systémy s.ro.</t>
  </si>
  <si>
    <t>CZ25225049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</si>
  <si>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</si>
  <si>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</si>
  <si>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</si>
  <si>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</si>
  <si>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</si>
  <si>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</si>
  <si>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</si>
  <si>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</si>
  <si>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</si>
  <si>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</si>
  <si>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</si>
  <si>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</si>
  <si>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</si>
  <si>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</si>
  <si>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</si>
  <si>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</si>
  <si>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</si>
  <si>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</si>
  <si>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</si>
  <si>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</si>
  <si>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</si>
  <si>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</si>
  <si>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</si>
  <si>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</si>
  <si>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</si>
  <si>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</si>
  <si>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</si>
  <si>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</si>
  <si>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</si>
  <si>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</si>
  <si>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</si>
  <si>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</si>
  <si>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</si>
  <si>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</si>
  <si>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</si>
  <si>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</si>
  <si>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</si>
  <si>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</si>
  <si>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</si>
  <si>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</si>
  <si>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</si>
  <si>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</si>
  <si>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</si>
  <si>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</si>
  <si>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</si>
  <si>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</si>
  <si>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</si>
  <si>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</si>
  <si>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</si>
  <si>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</si>
  <si>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</si>
  <si>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</si>
  <si>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PSV - Práce a dodávky PSV</t>
  </si>
  <si>
    <t xml:space="preserve">    742 - Elektroinstalace - slaboproud</t>
  </si>
  <si>
    <t xml:space="preserve">      OK - Optická kabeláž</t>
  </si>
  <si>
    <t xml:space="preserve">      DR - Rackové skříně s příslušenstvím</t>
  </si>
  <si>
    <t xml:space="preserve">      OV - Optické vany včetně příslušenství</t>
  </si>
  <si>
    <t xml:space="preserve">      TR - Trasový materiál</t>
  </si>
  <si>
    <t xml:space="preserve">      ESI - Rozvody silnoproudu</t>
  </si>
  <si>
    <t xml:space="preserve">      ON - Ostatní náklady pro slaboproudé elektoinstalace</t>
  </si>
  <si>
    <t>HZS - Hodinové zúčtovací sazby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</si>
  <si>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</si>
  <si>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</si>
  <si>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</si>
  <si>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</si>
  <si>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>VRN - Vedlejší rozpočtové náklady</t>
  </si>
  <si>
    <t xml:space="preserve">    VRN1 - Průzkumné, geodetické a projektové práce</t>
  </si>
  <si>
    <t xml:space="preserve">    VRN4 - Inženýrská činnost</t>
  </si>
  <si>
    <t xml:space="preserve">    VRN6 - Územní vlivy</t>
  </si>
  <si>
    <t xml:space="preserve">    VRN7 - Provozní vlivy</t>
  </si>
  <si>
    <t xml:space="preserve">    VRN8 - Přesun stavebních kapacit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</si>
  <si>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</si>
  <si>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</si>
  <si>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</si>
  <si>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</si>
  <si>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</si>
  <si>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</si>
  <si>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</si>
  <si>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</si>
  <si>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</si>
  <si>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</si>
  <si>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</si>
  <si>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</si>
  <si>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</si>
  <si>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</si>
  <si>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</si>
  <si>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</si>
  <si>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</si>
  <si>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742</t>
  </si>
  <si>
    <t>Elektroinstalace - slaboproud</t>
  </si>
  <si>
    <t>OK</t>
  </si>
  <si>
    <t>Optická kabeláž</t>
  </si>
  <si>
    <t>K</t>
  </si>
  <si>
    <t>742124011</t>
  </si>
  <si>
    <t>Montáž kabelů datových optických pro vnitřní rozvody do trubky zatažením</t>
  </si>
  <si>
    <t>m</t>
  </si>
  <si>
    <t>CS ÚRS 2023 02</t>
  </si>
  <si>
    <t>16</t>
  </si>
  <si>
    <t>3</t>
  </si>
  <si>
    <t>203885590</t>
  </si>
  <si>
    <t>Online PSC</t>
  </si>
  <si>
    <t>https://podminky.urs.cz/item/CS_URS_2023_02/742124011</t>
  </si>
  <si>
    <t>M</t>
  </si>
  <si>
    <t>34123023</t>
  </si>
  <si>
    <t>kabel datový optický OS univerzální 24 vláken 9/125 plášť LSOH</t>
  </si>
  <si>
    <t>32</t>
  </si>
  <si>
    <t>-1119808753</t>
  </si>
  <si>
    <t>1184853146</t>
  </si>
  <si>
    <t>4</t>
  </si>
  <si>
    <t>34123026</t>
  </si>
  <si>
    <t>kabel datový optický univerzální 48 vláken 9/125 plášť LSOH</t>
  </si>
  <si>
    <t>1240010282</t>
  </si>
  <si>
    <t>DR</t>
  </si>
  <si>
    <t>Rackové skříně s příslušenstvím</t>
  </si>
  <si>
    <t>5</t>
  </si>
  <si>
    <t>742330811</t>
  </si>
  <si>
    <t>Demontáž strukturované kabeláže zařízení do rozvaděče switche, UPS, DVR, server</t>
  </si>
  <si>
    <t>kus</t>
  </si>
  <si>
    <t>555110824</t>
  </si>
  <si>
    <t>https://podminky.urs.cz/item/CS_URS_2023_02/742330811</t>
  </si>
  <si>
    <t>6</t>
  </si>
  <si>
    <t>742330001</t>
  </si>
  <si>
    <t>Montáž strukturované kabeláže rozvaděče nástěnného</t>
  </si>
  <si>
    <t>-890418556</t>
  </si>
  <si>
    <t>https://podminky.urs.cz/item/CS_URS_2023_02/742330001</t>
  </si>
  <si>
    <t>7</t>
  </si>
  <si>
    <t>35712013</t>
  </si>
  <si>
    <t>rozvaděč nástěnný jednodílný 19" celoskleněné dveře vylamovací otvor na ventilátor 18U/600mm</t>
  </si>
  <si>
    <t>1297101536</t>
  </si>
  <si>
    <t>8</t>
  </si>
  <si>
    <t>742330005</t>
  </si>
  <si>
    <t>Montáž strukturované kabeláže rozvaděče stojanového přes 30U</t>
  </si>
  <si>
    <t>-69073708</t>
  </si>
  <si>
    <t>https://podminky.urs.cz/item/CS_URS_2023_02/742330005</t>
  </si>
  <si>
    <t>9</t>
  </si>
  <si>
    <t>35712055</t>
  </si>
  <si>
    <t>rozvaděč stojanový 19" celoskleněné dveře 45U/800x800mm</t>
  </si>
  <si>
    <t>1708159135</t>
  </si>
  <si>
    <t>10</t>
  </si>
  <si>
    <t>742330022</t>
  </si>
  <si>
    <t>Montáž strukturované kabeláže příslušenství a ostatní práce k rozvaděčům napájecího panelu</t>
  </si>
  <si>
    <t>1244158986</t>
  </si>
  <si>
    <t>https://podminky.urs.cz/item/CS_URS_2023_02/742330022</t>
  </si>
  <si>
    <t>11</t>
  </si>
  <si>
    <t>35712107</t>
  </si>
  <si>
    <t>panel rozvodný 19" 1U 8x zásuvka dle ČSN max 16A bleskojistka kabel 3x1,5mm 2m</t>
  </si>
  <si>
    <t>-1788682740</t>
  </si>
  <si>
    <t>742330023</t>
  </si>
  <si>
    <t>Montáž strukturované kabeláže příslušenství a ostatní práce k rozvaděčům vyvazovacíhoho panelu 1U</t>
  </si>
  <si>
    <t>-540912323</t>
  </si>
  <si>
    <t>https://podminky.urs.cz/item/CS_URS_2023_02/742330023</t>
  </si>
  <si>
    <t>13</t>
  </si>
  <si>
    <t>37451145</t>
  </si>
  <si>
    <t>panel vyvazovací 5x plastové oko s průchody 1U 19"</t>
  </si>
  <si>
    <t>862682364</t>
  </si>
  <si>
    <t>14</t>
  </si>
  <si>
    <t>742330021</t>
  </si>
  <si>
    <t>Montáž strukturované kabeláže příslušenství a ostatní práce k rozvaděčům police</t>
  </si>
  <si>
    <t>-1387104665</t>
  </si>
  <si>
    <t>https://podminky.urs.cz/item/CS_URS_2023_02/742330021</t>
  </si>
  <si>
    <t>15</t>
  </si>
  <si>
    <t>35712079</t>
  </si>
  <si>
    <t>police rozvaděče 19" výsuvná 650mm nosnost 45kg</t>
  </si>
  <si>
    <t>-467424358</t>
  </si>
  <si>
    <t>742330012</t>
  </si>
  <si>
    <t>Montáž strukturované kabeláže zařízení do rozvaděče switche, UPS, DVR, server bez nastavení</t>
  </si>
  <si>
    <t>1471835754</t>
  </si>
  <si>
    <t>https://podminky.urs.cz/item/CS_URS_2023_02/742330012</t>
  </si>
  <si>
    <t>P</t>
  </si>
  <si>
    <t>Poznámka k položce:_x000d_
Switche a další komponenty jsou součástí dodávky IT vybavené. Viz samostatný rozpočet.</t>
  </si>
  <si>
    <t>17</t>
  </si>
  <si>
    <t>42952003R</t>
  </si>
  <si>
    <t>jednotka klimatizační nástěnná o výkonu do 6,6kW včetně příslušenství a montáže</t>
  </si>
  <si>
    <t>284237080</t>
  </si>
  <si>
    <t>OV</t>
  </si>
  <si>
    <t>Optické vany včetně příslušenství</t>
  </si>
  <si>
    <t>18</t>
  </si>
  <si>
    <t>742330036</t>
  </si>
  <si>
    <t>Montáž strukturované kabeláže příslušenství a ostatní práce k rozvaděčům sestavení optické vany</t>
  </si>
  <si>
    <t>2090832281</t>
  </si>
  <si>
    <t>https://podminky.urs.cz/item/CS_URS_2023_02/742330036</t>
  </si>
  <si>
    <t>19</t>
  </si>
  <si>
    <t>35759000</t>
  </si>
  <si>
    <t>vana optická neosazená výsuvná 1U 1xkazeta pro 24 svárů 24xSC simplex</t>
  </si>
  <si>
    <t>CS ÚRS 2023 01</t>
  </si>
  <si>
    <t>2137237995</t>
  </si>
  <si>
    <t>20</t>
  </si>
  <si>
    <t>742124013</t>
  </si>
  <si>
    <t>Montáž kabelů datových optických pro vnitřní rozvody ukončení vlákna optického kabelu pigtailem včetně svaru</t>
  </si>
  <si>
    <t>-566463921</t>
  </si>
  <si>
    <t>https://podminky.urs.cz/item/CS_URS_2023_02/742124013</t>
  </si>
  <si>
    <t>37459125</t>
  </si>
  <si>
    <t>pigtail optický E2000(APC) OS 9/125 délka 1m</t>
  </si>
  <si>
    <t>1676313920</t>
  </si>
  <si>
    <t>22</t>
  </si>
  <si>
    <t>742330029</t>
  </si>
  <si>
    <t>Montáž strukturované kabeláže příslušenství a ostatní práce k rozvaděčům konektoru MM/SM</t>
  </si>
  <si>
    <t>816064354</t>
  </si>
  <si>
    <t>https://podminky.urs.cz/item/CS_URS_2023_02/742330029</t>
  </si>
  <si>
    <t>23</t>
  </si>
  <si>
    <t>37459075</t>
  </si>
  <si>
    <t>adaptér optický E2000(APC) OS zelený simplex</t>
  </si>
  <si>
    <t>1151726907</t>
  </si>
  <si>
    <t>24</t>
  </si>
  <si>
    <t>742330031</t>
  </si>
  <si>
    <t>Montáž strukturované kabeláže příslušenství a ostatní práce k rozvaděčům teplem smrštitelná ochrana sváru</t>
  </si>
  <si>
    <t>1815160069</t>
  </si>
  <si>
    <t>https://podminky.urs.cz/item/CS_URS_2023_02/742330031</t>
  </si>
  <si>
    <t>25</t>
  </si>
  <si>
    <t>34343000</t>
  </si>
  <si>
    <t>ochrana teplem smrštitelná optického svaru 2,5x45mm</t>
  </si>
  <si>
    <t>186236089</t>
  </si>
  <si>
    <t>26</t>
  </si>
  <si>
    <t>742330102</t>
  </si>
  <si>
    <t>Montáž strukturované kabeláže měření segmentu optického, měření útlumu, 2 okna</t>
  </si>
  <si>
    <t>-732064239</t>
  </si>
  <si>
    <t>https://podminky.urs.cz/item/CS_URS_2023_02/742330102</t>
  </si>
  <si>
    <t>TR</t>
  </si>
  <si>
    <t>Trasový materiál</t>
  </si>
  <si>
    <t>27</t>
  </si>
  <si>
    <t>742110013</t>
  </si>
  <si>
    <t>Montáž trubek elektroinstalačních plastových tuhých pro vnitřní rozvody pro optická vlákna</t>
  </si>
  <si>
    <t>1838698401</t>
  </si>
  <si>
    <t>https://podminky.urs.cz/item/CS_URS_2023_02/742110013</t>
  </si>
  <si>
    <t>28</t>
  </si>
  <si>
    <t>34571852</t>
  </si>
  <si>
    <t>mikrotrubička HDPE venkovní tenkostěnná vnitřní lubrikační vrstva hnědá D 10/8mm</t>
  </si>
  <si>
    <t>512248147</t>
  </si>
  <si>
    <t>29</t>
  </si>
  <si>
    <t>742110041</t>
  </si>
  <si>
    <t>Montáž lišt elektroinstalačních vkládacích</t>
  </si>
  <si>
    <t>-277359969</t>
  </si>
  <si>
    <t>https://podminky.urs.cz/item/CS_URS_2023_02/742110041</t>
  </si>
  <si>
    <t>30</t>
  </si>
  <si>
    <t>34571008</t>
  </si>
  <si>
    <t>lišta elektroinstalační hranatá PVC 40x40mm</t>
  </si>
  <si>
    <t>285224820</t>
  </si>
  <si>
    <t>31</t>
  </si>
  <si>
    <t>742110107</t>
  </si>
  <si>
    <t>Montáž kabelového žlabu drátěného 500/100 mm</t>
  </si>
  <si>
    <t>-488275101</t>
  </si>
  <si>
    <t>https://podminky.urs.cz/item/CS_URS_2023_02/742110107</t>
  </si>
  <si>
    <t>34575602</t>
  </si>
  <si>
    <t>žlab kabelový drátěný galvanicky zinkovaný 500/100mm</t>
  </si>
  <si>
    <t>833908325</t>
  </si>
  <si>
    <t>33</t>
  </si>
  <si>
    <t>34575383</t>
  </si>
  <si>
    <t>spojka kabelového žlabu drátěného galvanicky zinkovaná šroubová</t>
  </si>
  <si>
    <t>sada</t>
  </si>
  <si>
    <t>-1791290224</t>
  </si>
  <si>
    <t>34</t>
  </si>
  <si>
    <t>742110127</t>
  </si>
  <si>
    <t>Montáž kabelového žlabu nosníku včetně konzol nebo závitových tyčí, šířky 500 mm</t>
  </si>
  <si>
    <t>1615242952</t>
  </si>
  <si>
    <t>https://podminky.urs.cz/item/CS_URS_2023_02/742110127</t>
  </si>
  <si>
    <t>35</t>
  </si>
  <si>
    <t>34575392</t>
  </si>
  <si>
    <t>nosník kabelového žlabu drátěného žárově zinkovaný 500mm</t>
  </si>
  <si>
    <t>833930910</t>
  </si>
  <si>
    <t>36</t>
  </si>
  <si>
    <t>34575346</t>
  </si>
  <si>
    <t>tyč závitová pro kabelové trasy protipožární P-90R M8</t>
  </si>
  <si>
    <t>398574354</t>
  </si>
  <si>
    <t>37</t>
  </si>
  <si>
    <t>742110102</t>
  </si>
  <si>
    <t>Montáž kabelového žlabu drátěného 150/100 mm</t>
  </si>
  <si>
    <t>662949700</t>
  </si>
  <si>
    <t>https://podminky.urs.cz/item/CS_URS_2023_02/742110102</t>
  </si>
  <si>
    <t>38</t>
  </si>
  <si>
    <t>-1715610595</t>
  </si>
  <si>
    <t>39</t>
  </si>
  <si>
    <t>34575600</t>
  </si>
  <si>
    <t>žlab kabelový drátěný galvanicky zinkovaný 150/100mm</t>
  </si>
  <si>
    <t>-801918357</t>
  </si>
  <si>
    <t>40</t>
  </si>
  <si>
    <t>742110122</t>
  </si>
  <si>
    <t>Montáž kabelového žlabu nosníku včetně konzol nebo závitových tyčí, šířky 150 mm</t>
  </si>
  <si>
    <t>2070058630</t>
  </si>
  <si>
    <t>https://podminky.urs.cz/item/CS_URS_2023_02/742110122</t>
  </si>
  <si>
    <t>41</t>
  </si>
  <si>
    <t>34575388</t>
  </si>
  <si>
    <t>nosník kabelového žlabu drátěného galvanicky zinkovaný 150mm</t>
  </si>
  <si>
    <t>-1599334204</t>
  </si>
  <si>
    <t>42</t>
  </si>
  <si>
    <t>742111001</t>
  </si>
  <si>
    <t>Montáž příchytek pro kabely samostatné ohniodolné včetně šroubu a hmoždinky</t>
  </si>
  <si>
    <t>-901890704</t>
  </si>
  <si>
    <t>https://podminky.urs.cz/item/CS_URS_2023_02/742111001</t>
  </si>
  <si>
    <t>43</t>
  </si>
  <si>
    <t>34571741</t>
  </si>
  <si>
    <t>příchytka kovová jednostranná s dírou, požárně odolná, průměr vodiče 6mm</t>
  </si>
  <si>
    <t>-566494940</t>
  </si>
  <si>
    <t>44</t>
  </si>
  <si>
    <t>54879420</t>
  </si>
  <si>
    <t>hmoždinka kovová do pórobetonu, požární odolnost, 6x32</t>
  </si>
  <si>
    <t>100 kus</t>
  </si>
  <si>
    <t>1775747667</t>
  </si>
  <si>
    <t>45</t>
  </si>
  <si>
    <t>30930020</t>
  </si>
  <si>
    <t>šroub do betonu, požárně odolný, 6,3x35mm</t>
  </si>
  <si>
    <t>988350763</t>
  </si>
  <si>
    <t>46</t>
  </si>
  <si>
    <t>742190003</t>
  </si>
  <si>
    <t>Ostatní práce pro trasy vyvazování kabeláže ve žlabech</t>
  </si>
  <si>
    <t>-1175649191</t>
  </si>
  <si>
    <t>https://podminky.urs.cz/item/CS_URS_2023_02/742190003</t>
  </si>
  <si>
    <t>47</t>
  </si>
  <si>
    <t>34572307</t>
  </si>
  <si>
    <t>páska stahovací kabelová 3,6x140mm</t>
  </si>
  <si>
    <t>589588086</t>
  </si>
  <si>
    <t>48</t>
  </si>
  <si>
    <t>742190002</t>
  </si>
  <si>
    <t>Ostatní práce pro trasy značení trasy vedení</t>
  </si>
  <si>
    <t>-569815538</t>
  </si>
  <si>
    <t>https://podminky.urs.cz/item/CS_URS_2023_02/742190002</t>
  </si>
  <si>
    <t>ESI</t>
  </si>
  <si>
    <t>Rozvody silnoproudu</t>
  </si>
  <si>
    <t>49</t>
  </si>
  <si>
    <t>741122211</t>
  </si>
  <si>
    <t>Montáž kabelů měděných bez ukončení uložených volně nebo v liště plných kulatých (např. CYKY) počtu a průřezu žil 3x1,5 až 6 mm2</t>
  </si>
  <si>
    <t>308086714</t>
  </si>
  <si>
    <t>https://podminky.urs.cz/item/CS_URS_2023_01/741122211</t>
  </si>
  <si>
    <t>50</t>
  </si>
  <si>
    <t>34111036</t>
  </si>
  <si>
    <t>kabel instalační jádro Cu plné izolace PVC plášť PVC 450/750V (CYKY) 3x2,5mm2</t>
  </si>
  <si>
    <t>1132664707</t>
  </si>
  <si>
    <t>51</t>
  </si>
  <si>
    <t>741320105</t>
  </si>
  <si>
    <t>Montáž jističů se zapojením vodičů jednopólových nn do 25 A ve skříni</t>
  </si>
  <si>
    <t>-129371940</t>
  </si>
  <si>
    <t>https://podminky.urs.cz/item/CS_URS_2023_01/741320105</t>
  </si>
  <si>
    <t>52</t>
  </si>
  <si>
    <t>35822111</t>
  </si>
  <si>
    <t>jistič 1-pólový 16 A vypínací charakteristika B vypínací schopnost 10 kA</t>
  </si>
  <si>
    <t>-165272581</t>
  </si>
  <si>
    <t>ON</t>
  </si>
  <si>
    <t>Ostatní náklady pro slaboproudé elektoinstalace</t>
  </si>
  <si>
    <t>53</t>
  </si>
  <si>
    <t>998742102</t>
  </si>
  <si>
    <t>Přesun hmot pro slaboproud stanovený z hmotnosti přesunovaného materiálu vodorovná dopravní vzdálenost do 50 m v objektech výšky přes 6 do 12 m</t>
  </si>
  <si>
    <t>t</t>
  </si>
  <si>
    <t>279868037</t>
  </si>
  <si>
    <t>https://podminky.urs.cz/item/CS_URS_2023_01/998742102</t>
  </si>
  <si>
    <t>54</t>
  </si>
  <si>
    <t>998742194</t>
  </si>
  <si>
    <t>Přesun hmot pro slaboproud stanovený z hmotnosti přesunovaného materiálu Příplatek k ceně za zvětšený přesun přes vymezenou největší dopravní vzdálenost do 1000 m</t>
  </si>
  <si>
    <t>-1798690707</t>
  </si>
  <si>
    <t>https://podminky.urs.cz/item/CS_URS_2023_01/998742194</t>
  </si>
  <si>
    <t>55</t>
  </si>
  <si>
    <t>998742199</t>
  </si>
  <si>
    <t>Přesun hmot pro slaboproud stanovený z hmotnosti přesunovaného materiálu Příplatek k ceně za zvětšený přesun přes vymezenou největší dopravní vzdálenost za každých dalších i započatých 1000 m</t>
  </si>
  <si>
    <t>-1448425932</t>
  </si>
  <si>
    <t>https://podminky.urs.cz/item/CS_URS_2023_01/998742199</t>
  </si>
  <si>
    <t>56</t>
  </si>
  <si>
    <t>742190005</t>
  </si>
  <si>
    <t>Ostatní práce pro trasy vložení požárně těsnicího materiálu pro prostup</t>
  </si>
  <si>
    <t>-1663922372</t>
  </si>
  <si>
    <t>https://podminky.urs.cz/item/CS_URS_2023_01/742190005</t>
  </si>
  <si>
    <t>57</t>
  </si>
  <si>
    <t>23170003</t>
  </si>
  <si>
    <t>pěna montážní PUR protipožární jednosložková</t>
  </si>
  <si>
    <t>litr</t>
  </si>
  <si>
    <t>-1648573914</t>
  </si>
  <si>
    <t>HZS</t>
  </si>
  <si>
    <t>Hodinové zúčtovací sazby</t>
  </si>
  <si>
    <t>58</t>
  </si>
  <si>
    <t>HZS2231</t>
  </si>
  <si>
    <t>Hodinové zúčtovací sazby profesí PSV provádění stavebních instalací elektrikář</t>
  </si>
  <si>
    <t>hod</t>
  </si>
  <si>
    <t>512</t>
  </si>
  <si>
    <t>-68888987</t>
  </si>
  <si>
    <t>https://podminky.urs.cz/item/CS_URS_2023_02/HZS2231</t>
  </si>
  <si>
    <t>Poznámka k položce:_x000d_
Úprava napájení pro stávající datové rozvaděče - přepojení, odpojení, vyvázání a další manipulace.</t>
  </si>
  <si>
    <t>59</t>
  </si>
  <si>
    <t>HZS2232</t>
  </si>
  <si>
    <t>Hodinové zúčtovací sazby profesí PSV provádění stavebních instalací elektrikář odborný</t>
  </si>
  <si>
    <t>-451431819</t>
  </si>
  <si>
    <t>https://podminky.urs.cz/item/CS_URS_2023_02/HZS2232</t>
  </si>
  <si>
    <t xml:space="preserve">Poznámka k položce:_x000d_
Úprava zapojení přívodů stávajících a nových datových rozvaděčů  ve stávajících rozvaděčích a další odborná manipulace.</t>
  </si>
  <si>
    <t>60</t>
  </si>
  <si>
    <t>HZS3221</t>
  </si>
  <si>
    <t>Hodinové zúčtovací sazby montáží technologických zařízení na stavebních objektech montér slaboproudých zařízení</t>
  </si>
  <si>
    <t>1653808921</t>
  </si>
  <si>
    <t>https://podminky.urs.cz/item/CS_URS_2023_02/HZS3221</t>
  </si>
  <si>
    <t>Poznámka k položce:_x000d_
Servisní a koordinační činnost - spolupráce se stávající servisní organizací PZTS / VSS.</t>
  </si>
  <si>
    <t>61</t>
  </si>
  <si>
    <t>HZS3222</t>
  </si>
  <si>
    <t>Hodinové zúčtovací sazby montáží technologických zařízení na stavebních objektech montér slaboproudých zařízení odborný</t>
  </si>
  <si>
    <t>588948179</t>
  </si>
  <si>
    <t>https://podminky.urs.cz/item/CS_URS_2023_02/HZS3222</t>
  </si>
  <si>
    <t>Poznámka k položce:_x000d_
Servisní a koordinační činnost - spolupráce se stávající servisní organizací IT.</t>
  </si>
  <si>
    <t>62</t>
  </si>
  <si>
    <t>HZS4211</t>
  </si>
  <si>
    <t>Hodinové zúčtovací sazby ostatních profesí revizní a kontrolní činnost revizní technik</t>
  </si>
  <si>
    <t>820604383</t>
  </si>
  <si>
    <t>https://podminky.urs.cz/item/CS_URS_2023_02/HZS4211</t>
  </si>
  <si>
    <t>Poznámka k položce:_x000d_
Servisní a koordinační činnost - spolupráce se stávající servisní organizací EPS, PZTS, IT.</t>
  </si>
  <si>
    <t>63</t>
  </si>
  <si>
    <t>HZS4212</t>
  </si>
  <si>
    <t>Hodinové zúčtovací sazby ostatních profesí revizní a kontrolní činnost revizní technik specialista</t>
  </si>
  <si>
    <t>1552985423</t>
  </si>
  <si>
    <t>https://podminky.urs.cz/item/CS_URS_2023_02/HZS4212</t>
  </si>
  <si>
    <t>Poznámka k položce:_x000d_
Servisní a koordinační činnost - spolupráce se stávající servisní organizací - revoze dotčených stávajících rozvodů.</t>
  </si>
  <si>
    <t>64</t>
  </si>
  <si>
    <t>HZS4231</t>
  </si>
  <si>
    <t>Hodinové zúčtovací sazby ostatních profesí revizní a kontrolní činnost technik</t>
  </si>
  <si>
    <t>-1241677222</t>
  </si>
  <si>
    <t>https://podminky.urs.cz/item/CS_URS_2023_02/HZS4231</t>
  </si>
  <si>
    <t>Poznámka k položce:_x000d_
Servisní a koordinační činnost - spolupráce se stávající servisní organizací - nastavení konfigurace stávající sítě.</t>
  </si>
  <si>
    <t>65</t>
  </si>
  <si>
    <t>HZS4232</t>
  </si>
  <si>
    <t>Hodinové zúčtovací sazby ostatních profesí revizní a kontrolní činnost technik odborný</t>
  </si>
  <si>
    <t>526878102</t>
  </si>
  <si>
    <t>https://podminky.urs.cz/item/CS_URS_2023_02/HZS4232</t>
  </si>
  <si>
    <t>Poznámka k položce:_x000d_
Servisní a koordinační činnost - spolupráce se stávající servisní organizací - nastavení konfigurace stávající sítě pro připojení nových rozvodů.</t>
  </si>
  <si>
    <t>HSV</t>
  </si>
  <si>
    <t>Práce a dodávky HSV</t>
  </si>
  <si>
    <t>Úpravy povrchů, podlahy a osazování výplní</t>
  </si>
  <si>
    <t>66</t>
  </si>
  <si>
    <t>611315101</t>
  </si>
  <si>
    <t>Vápenná omítka rýh hrubá ve stropech, šířky rýhy do 150 mm</t>
  </si>
  <si>
    <t>m2</t>
  </si>
  <si>
    <t>1471643759</t>
  </si>
  <si>
    <t>https://podminky.urs.cz/item/CS_URS_2023_02/611315101</t>
  </si>
  <si>
    <t>67</t>
  </si>
  <si>
    <t>612135101</t>
  </si>
  <si>
    <t>Hrubá výplň rýh maltou jakékoli šířky rýhy ve stěnách</t>
  </si>
  <si>
    <t>1152212284</t>
  </si>
  <si>
    <t>https://podminky.urs.cz/item/CS_URS_2023_02/612135101</t>
  </si>
  <si>
    <t>68</t>
  </si>
  <si>
    <t>619995001</t>
  </si>
  <si>
    <t>Začištění omítek (s dodáním hmot) kolem oken, dveří, podlah, obkladů apod.</t>
  </si>
  <si>
    <t>-839716484</t>
  </si>
  <si>
    <t>https://podminky.urs.cz/item/CS_URS_2023_02/619995001</t>
  </si>
  <si>
    <t>69</t>
  </si>
  <si>
    <t>631311121</t>
  </si>
  <si>
    <t>Doplnění dosavadních mazanin prostým betonem s dodáním hmot, bez potěru, plochy jednotlivě do 1 m2 a tl. do 80 mm</t>
  </si>
  <si>
    <t>m3</t>
  </si>
  <si>
    <t>1244540092</t>
  </si>
  <si>
    <t>https://podminky.urs.cz/item/CS_URS_2023_02/631311121</t>
  </si>
  <si>
    <t>Ostatní konstrukce a práce, bourání</t>
  </si>
  <si>
    <t>70</t>
  </si>
  <si>
    <t>952902021</t>
  </si>
  <si>
    <t>Čištění budov při provádění oprav a udržovacích prací podlah hladkých zametením</t>
  </si>
  <si>
    <t>-345908572</t>
  </si>
  <si>
    <t>https://podminky.urs.cz/item/CS_URS_2023_02/952902021</t>
  </si>
  <si>
    <t>71</t>
  </si>
  <si>
    <t>952902031</t>
  </si>
  <si>
    <t>Čištění budov při provádění oprav a udržovacích prací podlah hladkých omytím</t>
  </si>
  <si>
    <t>-1159459824</t>
  </si>
  <si>
    <t>https://podminky.urs.cz/item/CS_URS_2023_02/952902031</t>
  </si>
  <si>
    <t>997</t>
  </si>
  <si>
    <t>Přesun sutě</t>
  </si>
  <si>
    <t>72</t>
  </si>
  <si>
    <t>997013609</t>
  </si>
  <si>
    <t>Poplatek za uložení stavebního odpadu na skládce (skládkovné) ze směsí nebo oddělených frakcí betonu, cihel a keramických výrobků zatříděného do Katalogu odpadů pod kódem 17 01 07</t>
  </si>
  <si>
    <t>1438302543</t>
  </si>
  <si>
    <t>https://podminky.urs.cz/item/CS_URS_2023_02/997013609</t>
  </si>
  <si>
    <t>73</t>
  </si>
  <si>
    <t>997013631</t>
  </si>
  <si>
    <t>Poplatek za uložení stavebního odpadu na skládce (skládkovné) směsného stavebního a demoličního zatříděného do Katalogu odpadů pod kódem 17 09 04</t>
  </si>
  <si>
    <t>1763251570</t>
  </si>
  <si>
    <t>https://podminky.urs.cz/item/CS_URS_2023_02/997013631</t>
  </si>
  <si>
    <t>74</t>
  </si>
  <si>
    <t>997013812</t>
  </si>
  <si>
    <t>Poplatek za uložení stavebního odpadu na skládce (skládkovné) z materiálů na bázi sádry zatříděného do Katalogu odpadů pod kódem 17 08 02</t>
  </si>
  <si>
    <t>-1048187071</t>
  </si>
  <si>
    <t>https://podminky.urs.cz/item/CS_URS_2023_02/997013812</t>
  </si>
  <si>
    <t>75</t>
  </si>
  <si>
    <t>997013813</t>
  </si>
  <si>
    <t>Poplatek za uložení stavebního odpadu na skládce (skládkovné) z plastických hmot zatříděného do Katalogu odpadů pod kódem 17 02 03</t>
  </si>
  <si>
    <t>674113200</t>
  </si>
  <si>
    <t>https://podminky.urs.cz/item/CS_URS_2023_02/997013813</t>
  </si>
  <si>
    <t>76</t>
  </si>
  <si>
    <t>997013814</t>
  </si>
  <si>
    <t>Poplatek za uložení stavebního odpadu na skládce (skládkovné) z izolačních materiálů zatříděného do Katalogu odpadů pod kódem 17 06 04</t>
  </si>
  <si>
    <t>775997276</t>
  </si>
  <si>
    <t>https://podminky.urs.cz/item/CS_URS_2023_02/997013814</t>
  </si>
  <si>
    <t>77</t>
  </si>
  <si>
    <t>997013869</t>
  </si>
  <si>
    <t>Poplatek za uložení stavebního odpadu na recyklační skládce (skládkovné) ze směsí nebo oddělených frakcí betonu, cihel a keramických výrobků zatříděného do Katalogu odpadů pod kódem 17 01 07</t>
  </si>
  <si>
    <t>1379093599</t>
  </si>
  <si>
    <t>https://podminky.urs.cz/item/CS_URS_2023_02/997013869</t>
  </si>
  <si>
    <t>VRN</t>
  </si>
  <si>
    <t>Vedlejší rozpočtové náklady</t>
  </si>
  <si>
    <t>VRN1</t>
  </si>
  <si>
    <t>Průzkumné, geodetické a projektové práce</t>
  </si>
  <si>
    <t>78</t>
  </si>
  <si>
    <t>010001000</t>
  </si>
  <si>
    <t>…</t>
  </si>
  <si>
    <t>1024</t>
  </si>
  <si>
    <t>1039163238</t>
  </si>
  <si>
    <t>https://podminky.urs.cz/item/CS_URS_2023_02/010001000</t>
  </si>
  <si>
    <t>VRN4</t>
  </si>
  <si>
    <t>Inženýrská činnost</t>
  </si>
  <si>
    <t>79</t>
  </si>
  <si>
    <t>045002000</t>
  </si>
  <si>
    <t>Kompletační a koordinační činnost</t>
  </si>
  <si>
    <t>-2084983979</t>
  </si>
  <si>
    <t>https://podminky.urs.cz/item/CS_URS_2023_02/045002000</t>
  </si>
  <si>
    <t>VRN6</t>
  </si>
  <si>
    <t>Územní vlivy</t>
  </si>
  <si>
    <t>80</t>
  </si>
  <si>
    <t>065002000</t>
  </si>
  <si>
    <t>Mimostaveništní doprava materiálů</t>
  </si>
  <si>
    <t>-1298970977</t>
  </si>
  <si>
    <t>https://podminky.urs.cz/item/CS_URS_2023_02/065002000</t>
  </si>
  <si>
    <t>VRN7</t>
  </si>
  <si>
    <t>Provozní vlivy</t>
  </si>
  <si>
    <t>81</t>
  </si>
  <si>
    <t>070001000</t>
  </si>
  <si>
    <t>-319708835</t>
  </si>
  <si>
    <t>https://podminky.urs.cz/item/CS_URS_2023_02/070001000</t>
  </si>
  <si>
    <t>VRN8</t>
  </si>
  <si>
    <t>Přesun stavebních kapacit</t>
  </si>
  <si>
    <t>82</t>
  </si>
  <si>
    <t>081002000</t>
  </si>
  <si>
    <t>Doprava zaměstnanců</t>
  </si>
  <si>
    <t>217154809</t>
  </si>
  <si>
    <t>https://podminky.urs.cz/item/CS_URS_2023_02/081002000</t>
  </si>
  <si>
    <t>VRN9</t>
  </si>
  <si>
    <t>Ostatní náklady</t>
  </si>
  <si>
    <t>83</t>
  </si>
  <si>
    <t>090001000</t>
  </si>
  <si>
    <t>-318259714</t>
  </si>
  <si>
    <t>https://podminky.urs.cz/item/CS_URS_2023_02/090001000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</si>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</sst>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2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4" fontId="25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8" fillId="0" borderId="13" xfId="0" applyNumberFormat="1" applyFont="1" applyBorder="1" applyAlignment="1" applyProtection="1"/>
    <xf numFmtId="166" fontId="28" fillId="0" borderId="14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2" fillId="0" borderId="23" xfId="0" applyFont="1" applyBorder="1" applyAlignment="1" applyProtection="1">
      <alignment horizontal="center" vertical="center"/>
    </xf>
    <xf numFmtId="49" fontId="32" fillId="0" borderId="23" xfId="0" applyNumberFormat="1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center" vertical="center" wrapText="1"/>
    </xf>
    <xf numFmtId="167" fontId="32" fillId="0" borderId="23" xfId="0" applyNumberFormat="1" applyFont="1" applyBorder="1" applyAlignment="1" applyProtection="1">
      <alignment vertical="center"/>
    </xf>
    <xf numFmtId="4" fontId="32" fillId="2" borderId="23" xfId="0" applyNumberFormat="1" applyFont="1" applyFill="1" applyBorder="1" applyAlignment="1" applyProtection="1">
      <alignment vertical="center"/>
      <protection locked="0"/>
    </xf>
    <xf numFmtId="4" fontId="32" fillId="0" borderId="23" xfId="0" applyNumberFormat="1" applyFont="1" applyBorder="1" applyAlignment="1" applyProtection="1">
      <alignment vertical="center"/>
    </xf>
    <xf numFmtId="0" fontId="33" fillId="0" borderId="4" xfId="0" applyFont="1" applyBorder="1" applyAlignment="1">
      <alignment vertical="center"/>
    </xf>
    <xf numFmtId="0" fontId="32" fillId="2" borderId="15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8" fillId="0" borderId="29" xfId="0" applyFont="1" applyBorder="1" applyAlignment="1">
      <alignment horizontal="left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horizontal="left" vertical="center" wrapText="1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0" xfId="0" applyFont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39" fillId="0" borderId="1" xfId="0" applyFont="1" applyFill="1" applyBorder="1" applyAlignment="1">
      <alignment horizontal="left" vertical="center"/>
    </xf>
    <xf numFmtId="0" fontId="39" fillId="0" borderId="1" xfId="0" applyFont="1" applyFill="1" applyBorder="1" applyAlignment="1">
      <alignment horizontal="center" vertical="center"/>
    </xf>
    <xf numFmtId="0" fontId="36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2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9" fillId="0" borderId="1" xfId="0" applyFont="1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45" fillId="0" borderId="27" xfId="0" applyFont="1" applyBorder="1" applyAlignment="1" applyProtection="1">
      <alignment horizontal="left" vertical="center"/>
    </xf>
    <xf numFmtId="0" fontId="46" fillId="0" borderId="1" xfId="0" applyFont="1" applyBorder="1" applyAlignment="1" applyProtection="1">
      <alignment vertical="top"/>
    </xf>
    <xf numFmtId="0" fontId="46" fillId="0" borderId="1" xfId="0" applyFont="1" applyBorder="1" applyAlignment="1" applyProtection="1">
      <alignment horizontal="left" vertical="center"/>
    </xf>
    <xf numFmtId="0" fontId="46" fillId="0" borderId="1" xfId="0" applyFont="1" applyBorder="1" applyAlignment="1" applyProtection="1">
      <alignment horizontal="center" vertical="center"/>
    </xf>
    <xf numFmtId="49" fontId="46" fillId="0" borderId="1" xfId="0" applyNumberFormat="1" applyFont="1" applyBorder="1" applyAlignment="1" applyProtection="1">
      <alignment horizontal="left" vertical="center"/>
    </xf>
    <xf numFmtId="0" fontId="45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2" fillId="0" borderId="29" xfId="0" applyFont="1" applyBorder="1" applyAlignment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jpg" /><Relationship Id="rId2" Type="http://schemas.openxmlformats.org/officeDocument/2006/relationships/image" Target="../media/image2.jpg" /><Relationship Id="rId3" Type="http://schemas.openxmlformats.org/officeDocument/2006/relationships/hyperlink" Target="https://app.urs.cz/products/kros4" TargetMode="External" /><Relationship Id="rId4" Type="http://schemas.openxmlformats.org/officeDocument/2006/relationships/image" Target="../media/image3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4.jpg" /><Relationship Id="rId2" Type="http://schemas.openxmlformats.org/officeDocument/2006/relationships/image" Target="../media/image5.jpg" /><Relationship Id="rId3" Type="http://schemas.openxmlformats.org/officeDocument/2006/relationships/image" Target="../media/image6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415290</xdr:colOff>
      <xdr:row>3</xdr:row>
      <xdr:rowOff>0</xdr:rowOff>
    </xdr:from>
    <xdr:to>
      <xdr:col>40</xdr:col>
      <xdr:colOff>367665</xdr:colOff>
      <xdr:row>3</xdr:row>
      <xdr:rowOff>233045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38</xdr:col>
      <xdr:colOff>129540</xdr:colOff>
      <xdr:row>41</xdr:row>
      <xdr:rowOff>0</xdr:rowOff>
    </xdr:from>
    <xdr:to>
      <xdr:col>41</xdr:col>
      <xdr:colOff>177165</xdr:colOff>
      <xdr:row>41</xdr:row>
      <xdr:rowOff>241300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3" tooltip="https://app.urs.cz/products/kros4"/>
        </xdr:cNvPr>
        <xdr:cNvPicPr/>
      </xdr:nvPicPr>
      <xdr:blipFill>
        <a:blip xmlns:r="http://schemas.openxmlformats.org/officeDocument/2006/relationships" r:embed="rId4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3</xdr:row>
      <xdr:rowOff>215265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42</xdr:row>
      <xdr:rowOff>0</xdr:rowOff>
    </xdr:from>
    <xdr:to>
      <xdr:col>9</xdr:col>
      <xdr:colOff>1215390</xdr:colOff>
      <xdr:row>42</xdr:row>
      <xdr:rowOff>215265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81</xdr:row>
      <xdr:rowOff>0</xdr:rowOff>
    </xdr:from>
    <xdr:to>
      <xdr:col>9</xdr:col>
      <xdr:colOff>1215390</xdr:colOff>
      <xdr:row>81</xdr:row>
      <xdr:rowOff>215265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742124011" TargetMode="External" /><Relationship Id="rId2" Type="http://schemas.openxmlformats.org/officeDocument/2006/relationships/hyperlink" Target="https://podminky.urs.cz/item/CS_URS_2023_02/742124011" TargetMode="External" /><Relationship Id="rId3" Type="http://schemas.openxmlformats.org/officeDocument/2006/relationships/hyperlink" Target="https://podminky.urs.cz/item/CS_URS_2023_02/742330811" TargetMode="External" /><Relationship Id="rId4" Type="http://schemas.openxmlformats.org/officeDocument/2006/relationships/hyperlink" Target="https://podminky.urs.cz/item/CS_URS_2023_02/742330001" TargetMode="External" /><Relationship Id="rId5" Type="http://schemas.openxmlformats.org/officeDocument/2006/relationships/hyperlink" Target="https://podminky.urs.cz/item/CS_URS_2023_02/742330005" TargetMode="External" /><Relationship Id="rId6" Type="http://schemas.openxmlformats.org/officeDocument/2006/relationships/hyperlink" Target="https://podminky.urs.cz/item/CS_URS_2023_02/742330022" TargetMode="External" /><Relationship Id="rId7" Type="http://schemas.openxmlformats.org/officeDocument/2006/relationships/hyperlink" Target="https://podminky.urs.cz/item/CS_URS_2023_02/742330023" TargetMode="External" /><Relationship Id="rId8" Type="http://schemas.openxmlformats.org/officeDocument/2006/relationships/hyperlink" Target="https://podminky.urs.cz/item/CS_URS_2023_02/742330021" TargetMode="External" /><Relationship Id="rId9" Type="http://schemas.openxmlformats.org/officeDocument/2006/relationships/hyperlink" Target="https://podminky.urs.cz/item/CS_URS_2023_02/742330012" TargetMode="External" /><Relationship Id="rId10" Type="http://schemas.openxmlformats.org/officeDocument/2006/relationships/hyperlink" Target="https://podminky.urs.cz/item/CS_URS_2023_02/742330036" TargetMode="External" /><Relationship Id="rId11" Type="http://schemas.openxmlformats.org/officeDocument/2006/relationships/hyperlink" Target="https://podminky.urs.cz/item/CS_URS_2023_02/742124013" TargetMode="External" /><Relationship Id="rId12" Type="http://schemas.openxmlformats.org/officeDocument/2006/relationships/hyperlink" Target="https://podminky.urs.cz/item/CS_URS_2023_02/742330029" TargetMode="External" /><Relationship Id="rId13" Type="http://schemas.openxmlformats.org/officeDocument/2006/relationships/hyperlink" Target="https://podminky.urs.cz/item/CS_URS_2023_02/742330031" TargetMode="External" /><Relationship Id="rId14" Type="http://schemas.openxmlformats.org/officeDocument/2006/relationships/hyperlink" Target="https://podminky.urs.cz/item/CS_URS_2023_02/742330102" TargetMode="External" /><Relationship Id="rId15" Type="http://schemas.openxmlformats.org/officeDocument/2006/relationships/hyperlink" Target="https://podminky.urs.cz/item/CS_URS_2023_02/742110013" TargetMode="External" /><Relationship Id="rId16" Type="http://schemas.openxmlformats.org/officeDocument/2006/relationships/hyperlink" Target="https://podminky.urs.cz/item/CS_URS_2023_02/742110041" TargetMode="External" /><Relationship Id="rId17" Type="http://schemas.openxmlformats.org/officeDocument/2006/relationships/hyperlink" Target="https://podminky.urs.cz/item/CS_URS_2023_02/742110107" TargetMode="External" /><Relationship Id="rId18" Type="http://schemas.openxmlformats.org/officeDocument/2006/relationships/hyperlink" Target="https://podminky.urs.cz/item/CS_URS_2023_02/742110127" TargetMode="External" /><Relationship Id="rId19" Type="http://schemas.openxmlformats.org/officeDocument/2006/relationships/hyperlink" Target="https://podminky.urs.cz/item/CS_URS_2023_02/742110102" TargetMode="External" /><Relationship Id="rId20" Type="http://schemas.openxmlformats.org/officeDocument/2006/relationships/hyperlink" Target="https://podminky.urs.cz/item/CS_URS_2023_02/742110122" TargetMode="External" /><Relationship Id="rId21" Type="http://schemas.openxmlformats.org/officeDocument/2006/relationships/hyperlink" Target="https://podminky.urs.cz/item/CS_URS_2023_02/742111001" TargetMode="External" /><Relationship Id="rId22" Type="http://schemas.openxmlformats.org/officeDocument/2006/relationships/hyperlink" Target="https://podminky.urs.cz/item/CS_URS_2023_02/742190003" TargetMode="External" /><Relationship Id="rId23" Type="http://schemas.openxmlformats.org/officeDocument/2006/relationships/hyperlink" Target="https://podminky.urs.cz/item/CS_URS_2023_02/742190002" TargetMode="External" /><Relationship Id="rId24" Type="http://schemas.openxmlformats.org/officeDocument/2006/relationships/hyperlink" Target="https://podminky.urs.cz/item/CS_URS_2023_01/741122211" TargetMode="External" /><Relationship Id="rId25" Type="http://schemas.openxmlformats.org/officeDocument/2006/relationships/hyperlink" Target="https://podminky.urs.cz/item/CS_URS_2023_01/741320105" TargetMode="External" /><Relationship Id="rId26" Type="http://schemas.openxmlformats.org/officeDocument/2006/relationships/hyperlink" Target="https://podminky.urs.cz/item/CS_URS_2023_01/998742102" TargetMode="External" /><Relationship Id="rId27" Type="http://schemas.openxmlformats.org/officeDocument/2006/relationships/hyperlink" Target="https://podminky.urs.cz/item/CS_URS_2023_01/998742194" TargetMode="External" /><Relationship Id="rId28" Type="http://schemas.openxmlformats.org/officeDocument/2006/relationships/hyperlink" Target="https://podminky.urs.cz/item/CS_URS_2023_01/998742199" TargetMode="External" /><Relationship Id="rId29" Type="http://schemas.openxmlformats.org/officeDocument/2006/relationships/hyperlink" Target="https://podminky.urs.cz/item/CS_URS_2023_01/742190005" TargetMode="External" /><Relationship Id="rId30" Type="http://schemas.openxmlformats.org/officeDocument/2006/relationships/hyperlink" Target="https://podminky.urs.cz/item/CS_URS_2023_02/HZS2231" TargetMode="External" /><Relationship Id="rId31" Type="http://schemas.openxmlformats.org/officeDocument/2006/relationships/hyperlink" Target="https://podminky.urs.cz/item/CS_URS_2023_02/HZS2232" TargetMode="External" /><Relationship Id="rId32" Type="http://schemas.openxmlformats.org/officeDocument/2006/relationships/hyperlink" Target="https://podminky.urs.cz/item/CS_URS_2023_02/HZS3221" TargetMode="External" /><Relationship Id="rId33" Type="http://schemas.openxmlformats.org/officeDocument/2006/relationships/hyperlink" Target="https://podminky.urs.cz/item/CS_URS_2023_02/HZS3222" TargetMode="External" /><Relationship Id="rId34" Type="http://schemas.openxmlformats.org/officeDocument/2006/relationships/hyperlink" Target="https://podminky.urs.cz/item/CS_URS_2023_02/HZS4211" TargetMode="External" /><Relationship Id="rId35" Type="http://schemas.openxmlformats.org/officeDocument/2006/relationships/hyperlink" Target="https://podminky.urs.cz/item/CS_URS_2023_02/HZS4212" TargetMode="External" /><Relationship Id="rId36" Type="http://schemas.openxmlformats.org/officeDocument/2006/relationships/hyperlink" Target="https://podminky.urs.cz/item/CS_URS_2023_02/HZS4231" TargetMode="External" /><Relationship Id="rId37" Type="http://schemas.openxmlformats.org/officeDocument/2006/relationships/hyperlink" Target="https://podminky.urs.cz/item/CS_URS_2023_02/HZS4232" TargetMode="External" /><Relationship Id="rId38" Type="http://schemas.openxmlformats.org/officeDocument/2006/relationships/hyperlink" Target="https://podminky.urs.cz/item/CS_URS_2023_02/611315101" TargetMode="External" /><Relationship Id="rId39" Type="http://schemas.openxmlformats.org/officeDocument/2006/relationships/hyperlink" Target="https://podminky.urs.cz/item/CS_URS_2023_02/612135101" TargetMode="External" /><Relationship Id="rId40" Type="http://schemas.openxmlformats.org/officeDocument/2006/relationships/hyperlink" Target="https://podminky.urs.cz/item/CS_URS_2023_02/619995001" TargetMode="External" /><Relationship Id="rId41" Type="http://schemas.openxmlformats.org/officeDocument/2006/relationships/hyperlink" Target="https://podminky.urs.cz/item/CS_URS_2023_02/631311121" TargetMode="External" /><Relationship Id="rId42" Type="http://schemas.openxmlformats.org/officeDocument/2006/relationships/hyperlink" Target="https://podminky.urs.cz/item/CS_URS_2023_02/952902021" TargetMode="External" /><Relationship Id="rId43" Type="http://schemas.openxmlformats.org/officeDocument/2006/relationships/hyperlink" Target="https://podminky.urs.cz/item/CS_URS_2023_02/952902031" TargetMode="External" /><Relationship Id="rId44" Type="http://schemas.openxmlformats.org/officeDocument/2006/relationships/hyperlink" Target="https://podminky.urs.cz/item/CS_URS_2023_02/997013609" TargetMode="External" /><Relationship Id="rId45" Type="http://schemas.openxmlformats.org/officeDocument/2006/relationships/hyperlink" Target="https://podminky.urs.cz/item/CS_URS_2023_02/997013631" TargetMode="External" /><Relationship Id="rId46" Type="http://schemas.openxmlformats.org/officeDocument/2006/relationships/hyperlink" Target="https://podminky.urs.cz/item/CS_URS_2023_02/997013812" TargetMode="External" /><Relationship Id="rId47" Type="http://schemas.openxmlformats.org/officeDocument/2006/relationships/hyperlink" Target="https://podminky.urs.cz/item/CS_URS_2023_02/997013813" TargetMode="External" /><Relationship Id="rId48" Type="http://schemas.openxmlformats.org/officeDocument/2006/relationships/hyperlink" Target="https://podminky.urs.cz/item/CS_URS_2023_02/997013814" TargetMode="External" /><Relationship Id="rId49" Type="http://schemas.openxmlformats.org/officeDocument/2006/relationships/hyperlink" Target="https://podminky.urs.cz/item/CS_URS_2023_02/997013869" TargetMode="External" /><Relationship Id="rId50" Type="http://schemas.openxmlformats.org/officeDocument/2006/relationships/hyperlink" Target="https://podminky.urs.cz/item/CS_URS_2023_02/010001000" TargetMode="External" /><Relationship Id="rId51" Type="http://schemas.openxmlformats.org/officeDocument/2006/relationships/hyperlink" Target="https://podminky.urs.cz/item/CS_URS_2023_02/045002000" TargetMode="External" /><Relationship Id="rId52" Type="http://schemas.openxmlformats.org/officeDocument/2006/relationships/hyperlink" Target="https://podminky.urs.cz/item/CS_URS_2023_02/065002000" TargetMode="External" /><Relationship Id="rId53" Type="http://schemas.openxmlformats.org/officeDocument/2006/relationships/hyperlink" Target="https://podminky.urs.cz/item/CS_URS_2023_02/070001000" TargetMode="External" /><Relationship Id="rId54" Type="http://schemas.openxmlformats.org/officeDocument/2006/relationships/hyperlink" Target="https://podminky.urs.cz/item/CS_URS_2023_02/081002000" TargetMode="External" /><Relationship Id="rId55" Type="http://schemas.openxmlformats.org/officeDocument/2006/relationships/hyperlink" Target="https://podminky.urs.cz/item/CS_URS_2023_02/090001000" TargetMode="External" /><Relationship Id="rId56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27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28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29</v>
      </c>
      <c r="AL11" s="21"/>
      <c r="AM11" s="21"/>
      <c r="AN11" s="26" t="s">
        <v>19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31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31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29</v>
      </c>
      <c r="AL14" s="21"/>
      <c r="AM14" s="21"/>
      <c r="AN14" s="33" t="s">
        <v>31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33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34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29</v>
      </c>
      <c r="AL17" s="21"/>
      <c r="AM17" s="21"/>
      <c r="AN17" s="26" t="s">
        <v>35</v>
      </c>
      <c r="AO17" s="21"/>
      <c r="AP17" s="21"/>
      <c r="AQ17" s="21"/>
      <c r="AR17" s="19"/>
      <c r="BE17" s="30"/>
      <c r="BS17" s="16" t="s">
        <v>36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37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38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29</v>
      </c>
      <c r="AL20" s="21"/>
      <c r="AM20" s="21"/>
      <c r="AN20" s="26" t="s">
        <v>19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39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40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41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42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43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44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45</v>
      </c>
      <c r="E29" s="46"/>
      <c r="F29" s="31" t="s">
        <v>46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47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48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49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50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51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52</v>
      </c>
      <c r="U35" s="53"/>
      <c r="V35" s="53"/>
      <c r="W35" s="53"/>
      <c r="X35" s="55" t="s">
        <v>53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54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2312071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ISŠTE Sokolov - Konektivita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>Sokolov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23</v>
      </c>
      <c r="AJ47" s="39"/>
      <c r="AK47" s="39"/>
      <c r="AL47" s="39"/>
      <c r="AM47" s="71" t="str">
        <f>IF(AN8= "","",AN8)</f>
        <v>7. 12. 2023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>ISŠTE Sokolov, příspěvková organizace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32</v>
      </c>
      <c r="AJ49" s="39"/>
      <c r="AK49" s="39"/>
      <c r="AL49" s="39"/>
      <c r="AM49" s="72" t="str">
        <f>IF(E17="","",E17)</f>
        <v>ICS - systémy s.ro.</v>
      </c>
      <c r="AN49" s="63"/>
      <c r="AO49" s="63"/>
      <c r="AP49" s="63"/>
      <c r="AQ49" s="39"/>
      <c r="AR49" s="43"/>
      <c r="AS49" s="73" t="s">
        <v>55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15.15" customHeight="1">
      <c r="A50" s="37"/>
      <c r="B50" s="38"/>
      <c r="C50" s="31" t="s">
        <v>30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37</v>
      </c>
      <c r="AJ50" s="39"/>
      <c r="AK50" s="39"/>
      <c r="AL50" s="39"/>
      <c r="AM50" s="72" t="str">
        <f>IF(E20="","",E20)</f>
        <v xml:space="preserve"> 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56</v>
      </c>
      <c r="D52" s="86"/>
      <c r="E52" s="86"/>
      <c r="F52" s="86"/>
      <c r="G52" s="86"/>
      <c r="H52" s="87"/>
      <c r="I52" s="88" t="s">
        <v>57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58</v>
      </c>
      <c r="AH52" s="86"/>
      <c r="AI52" s="86"/>
      <c r="AJ52" s="86"/>
      <c r="AK52" s="86"/>
      <c r="AL52" s="86"/>
      <c r="AM52" s="86"/>
      <c r="AN52" s="88" t="s">
        <v>59</v>
      </c>
      <c r="AO52" s="86"/>
      <c r="AP52" s="86"/>
      <c r="AQ52" s="90" t="s">
        <v>60</v>
      </c>
      <c r="AR52" s="43"/>
      <c r="AS52" s="91" t="s">
        <v>61</v>
      </c>
      <c r="AT52" s="92" t="s">
        <v>62</v>
      </c>
      <c r="AU52" s="92" t="s">
        <v>63</v>
      </c>
      <c r="AV52" s="92" t="s">
        <v>64</v>
      </c>
      <c r="AW52" s="92" t="s">
        <v>65</v>
      </c>
      <c r="AX52" s="92" t="s">
        <v>66</v>
      </c>
      <c r="AY52" s="92" t="s">
        <v>67</v>
      </c>
      <c r="AZ52" s="92" t="s">
        <v>68</v>
      </c>
      <c r="BA52" s="92" t="s">
        <v>69</v>
      </c>
      <c r="BB52" s="92" t="s">
        <v>70</v>
      </c>
      <c r="BC52" s="92" t="s">
        <v>71</v>
      </c>
      <c r="BD52" s="93" t="s">
        <v>72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73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ROUND(AG55,2)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ROUND(AS55,2)</f>
        <v>0</v>
      </c>
      <c r="AT54" s="105">
        <f>ROUND(SUM(AV54:AW54),2)</f>
        <v>0</v>
      </c>
      <c r="AU54" s="106">
        <f>ROUND(AU55,5)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ROUND(AZ55,2)</f>
        <v>0</v>
      </c>
      <c r="BA54" s="105">
        <f>ROUND(BA55,2)</f>
        <v>0</v>
      </c>
      <c r="BB54" s="105">
        <f>ROUND(BB55,2)</f>
        <v>0</v>
      </c>
      <c r="BC54" s="105">
        <f>ROUND(BC55,2)</f>
        <v>0</v>
      </c>
      <c r="BD54" s="107">
        <f>ROUND(BD55,2)</f>
        <v>0</v>
      </c>
      <c r="BE54" s="6"/>
      <c r="BS54" s="108" t="s">
        <v>74</v>
      </c>
      <c r="BT54" s="108" t="s">
        <v>75</v>
      </c>
      <c r="BV54" s="108" t="s">
        <v>76</v>
      </c>
      <c r="BW54" s="108" t="s">
        <v>5</v>
      </c>
      <c r="BX54" s="108" t="s">
        <v>77</v>
      </c>
      <c r="CL54" s="108" t="s">
        <v>19</v>
      </c>
    </row>
    <row r="55" s="7" customFormat="1" ht="16.5" customHeight="1">
      <c r="A55" s="109" t="s">
        <v>78</v>
      </c>
      <c r="B55" s="110"/>
      <c r="C55" s="111"/>
      <c r="D55" s="112" t="s">
        <v>14</v>
      </c>
      <c r="E55" s="112"/>
      <c r="F55" s="112"/>
      <c r="G55" s="112"/>
      <c r="H55" s="112"/>
      <c r="I55" s="113"/>
      <c r="J55" s="112" t="s">
        <v>17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'2312071 - ISŠTE Sokolov -...'!J28</f>
        <v>0</v>
      </c>
      <c r="AH55" s="113"/>
      <c r="AI55" s="113"/>
      <c r="AJ55" s="113"/>
      <c r="AK55" s="113"/>
      <c r="AL55" s="113"/>
      <c r="AM55" s="113"/>
      <c r="AN55" s="114">
        <f>SUM(AG55,AT55)</f>
        <v>0</v>
      </c>
      <c r="AO55" s="113"/>
      <c r="AP55" s="113"/>
      <c r="AQ55" s="115" t="s">
        <v>79</v>
      </c>
      <c r="AR55" s="116"/>
      <c r="AS55" s="117">
        <v>0</v>
      </c>
      <c r="AT55" s="118">
        <f>ROUND(SUM(AV55:AW55),2)</f>
        <v>0</v>
      </c>
      <c r="AU55" s="119">
        <f>'2312071 - ISŠTE Sokolov -...'!P93</f>
        <v>0</v>
      </c>
      <c r="AV55" s="118">
        <f>'2312071 - ISŠTE Sokolov -...'!J31</f>
        <v>0</v>
      </c>
      <c r="AW55" s="118">
        <f>'2312071 - ISŠTE Sokolov -...'!J32</f>
        <v>0</v>
      </c>
      <c r="AX55" s="118">
        <f>'2312071 - ISŠTE Sokolov -...'!J33</f>
        <v>0</v>
      </c>
      <c r="AY55" s="118">
        <f>'2312071 - ISŠTE Sokolov -...'!J34</f>
        <v>0</v>
      </c>
      <c r="AZ55" s="118">
        <f>'2312071 - ISŠTE Sokolov -...'!F31</f>
        <v>0</v>
      </c>
      <c r="BA55" s="118">
        <f>'2312071 - ISŠTE Sokolov -...'!F32</f>
        <v>0</v>
      </c>
      <c r="BB55" s="118">
        <f>'2312071 - ISŠTE Sokolov -...'!F33</f>
        <v>0</v>
      </c>
      <c r="BC55" s="118">
        <f>'2312071 - ISŠTE Sokolov -...'!F34</f>
        <v>0</v>
      </c>
      <c r="BD55" s="120">
        <f>'2312071 - ISŠTE Sokolov -...'!F35</f>
        <v>0</v>
      </c>
      <c r="BE55" s="7"/>
      <c r="BT55" s="121" t="s">
        <v>80</v>
      </c>
      <c r="BU55" s="121" t="s">
        <v>81</v>
      </c>
      <c r="BV55" s="121" t="s">
        <v>76</v>
      </c>
      <c r="BW55" s="121" t="s">
        <v>5</v>
      </c>
      <c r="BX55" s="121" t="s">
        <v>77</v>
      </c>
      <c r="CL55" s="121" t="s">
        <v>19</v>
      </c>
    </row>
    <row r="56" s="2" customFormat="1" ht="30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  <c r="AF56" s="39"/>
      <c r="AG56" s="39"/>
      <c r="AH56" s="39"/>
      <c r="AI56" s="39"/>
      <c r="AJ56" s="39"/>
      <c r="AK56" s="39"/>
      <c r="AL56" s="39"/>
      <c r="AM56" s="39"/>
      <c r="AN56" s="39"/>
      <c r="AO56" s="39"/>
      <c r="AP56" s="39"/>
      <c r="AQ56" s="39"/>
      <c r="AR56" s="43"/>
      <c r="AS56" s="37"/>
      <c r="AT56" s="37"/>
      <c r="AU56" s="37"/>
      <c r="AV56" s="37"/>
      <c r="AW56" s="37"/>
      <c r="AX56" s="37"/>
      <c r="AY56" s="37"/>
      <c r="AZ56" s="37"/>
      <c r="BA56" s="37"/>
      <c r="BB56" s="37"/>
      <c r="BC56" s="37"/>
      <c r="BD56" s="37"/>
      <c r="BE56" s="37"/>
    </row>
    <row r="57" s="2" customFormat="1" ht="6.96" customHeight="1">
      <c r="A57" s="37"/>
      <c r="B57" s="58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43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</row>
  </sheetData>
  <sheetProtection sheet="1" formatColumns="0" formatRows="0" objects="1" scenarios="1" spinCount="100000" saltValue="YYRxaJoS38F8b2shevWD1atTdIVrBfm488TpjA2HtBO+FRasI7hO4wOxELi847nU4bPWkZfLuPSgICiOaBwpHw==" hashValue="P+aPwyc7vTzYNvIVkNVJXO4W6MZr9V2rUsrF7IpuiRp/fqdm8jEcoG8TkQzXPMNwzrjtjcGiKwZcZnxih+IM2A==" algorithmName="SHA-512" password="C968"/>
  <mergeCells count="42">
    <mergeCell ref="BE5:BE32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J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2312071 - ISŠTE Sokolov -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5</v>
      </c>
    </row>
    <row r="3" s="1" customFormat="1" ht="6.96" customHeight="1">
      <c r="B3" s="122"/>
      <c r="C3" s="123"/>
      <c r="D3" s="123"/>
      <c r="E3" s="123"/>
      <c r="F3" s="123"/>
      <c r="G3" s="123"/>
      <c r="H3" s="123"/>
      <c r="I3" s="123"/>
      <c r="J3" s="123"/>
      <c r="K3" s="123"/>
      <c r="L3" s="19"/>
      <c r="AT3" s="16" t="s">
        <v>82</v>
      </c>
    </row>
    <row r="4" s="1" customFormat="1" ht="24.96" customHeight="1">
      <c r="B4" s="19"/>
      <c r="D4" s="124" t="s">
        <v>83</v>
      </c>
      <c r="L4" s="19"/>
      <c r="M4" s="125" t="s">
        <v>10</v>
      </c>
      <c r="AT4" s="16" t="s">
        <v>4</v>
      </c>
    </row>
    <row r="5" s="1" customFormat="1" ht="6.96" customHeight="1">
      <c r="B5" s="19"/>
      <c r="L5" s="19"/>
    </row>
    <row r="6" s="2" customFormat="1" ht="12" customHeight="1">
      <c r="A6" s="37"/>
      <c r="B6" s="43"/>
      <c r="C6" s="37"/>
      <c r="D6" s="126" t="s">
        <v>16</v>
      </c>
      <c r="E6" s="37"/>
      <c r="F6" s="37"/>
      <c r="G6" s="37"/>
      <c r="H6" s="37"/>
      <c r="I6" s="37"/>
      <c r="J6" s="37"/>
      <c r="K6" s="37"/>
      <c r="L6" s="12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</row>
    <row r="7" s="2" customFormat="1" ht="16.5" customHeight="1">
      <c r="A7" s="37"/>
      <c r="B7" s="43"/>
      <c r="C7" s="37"/>
      <c r="D7" s="37"/>
      <c r="E7" s="128" t="s">
        <v>17</v>
      </c>
      <c r="F7" s="37"/>
      <c r="G7" s="37"/>
      <c r="H7" s="37"/>
      <c r="I7" s="37"/>
      <c r="J7" s="37"/>
      <c r="K7" s="37"/>
      <c r="L7" s="12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</row>
    <row r="8" s="2" customFormat="1">
      <c r="A8" s="37"/>
      <c r="B8" s="43"/>
      <c r="C8" s="37"/>
      <c r="D8" s="37"/>
      <c r="E8" s="37"/>
      <c r="F8" s="37"/>
      <c r="G8" s="37"/>
      <c r="H8" s="37"/>
      <c r="I8" s="37"/>
      <c r="J8" s="37"/>
      <c r="K8" s="37"/>
      <c r="L8" s="12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2" customHeight="1">
      <c r="A9" s="37"/>
      <c r="B9" s="43"/>
      <c r="C9" s="37"/>
      <c r="D9" s="126" t="s">
        <v>18</v>
      </c>
      <c r="E9" s="37"/>
      <c r="F9" s="129" t="s">
        <v>19</v>
      </c>
      <c r="G9" s="37"/>
      <c r="H9" s="37"/>
      <c r="I9" s="126" t="s">
        <v>20</v>
      </c>
      <c r="J9" s="129" t="s">
        <v>19</v>
      </c>
      <c r="K9" s="37"/>
      <c r="L9" s="12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26" t="s">
        <v>21</v>
      </c>
      <c r="E10" s="37"/>
      <c r="F10" s="129" t="s">
        <v>22</v>
      </c>
      <c r="G10" s="37"/>
      <c r="H10" s="37"/>
      <c r="I10" s="126" t="s">
        <v>23</v>
      </c>
      <c r="J10" s="130" t="str">
        <f>'Rekapitulace stavby'!AN8</f>
        <v>7. 12. 2023</v>
      </c>
      <c r="K10" s="37"/>
      <c r="L10" s="12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0.8" customHeight="1">
      <c r="A11" s="37"/>
      <c r="B11" s="43"/>
      <c r="C11" s="37"/>
      <c r="D11" s="37"/>
      <c r="E11" s="37"/>
      <c r="F11" s="37"/>
      <c r="G11" s="37"/>
      <c r="H11" s="37"/>
      <c r="I11" s="37"/>
      <c r="J11" s="37"/>
      <c r="K11" s="37"/>
      <c r="L11" s="12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26" t="s">
        <v>25</v>
      </c>
      <c r="E12" s="37"/>
      <c r="F12" s="37"/>
      <c r="G12" s="37"/>
      <c r="H12" s="37"/>
      <c r="I12" s="126" t="s">
        <v>26</v>
      </c>
      <c r="J12" s="129" t="s">
        <v>27</v>
      </c>
      <c r="K12" s="37"/>
      <c r="L12" s="12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8" customHeight="1">
      <c r="A13" s="37"/>
      <c r="B13" s="43"/>
      <c r="C13" s="37"/>
      <c r="D13" s="37"/>
      <c r="E13" s="129" t="s">
        <v>28</v>
      </c>
      <c r="F13" s="37"/>
      <c r="G13" s="37"/>
      <c r="H13" s="37"/>
      <c r="I13" s="126" t="s">
        <v>29</v>
      </c>
      <c r="J13" s="129" t="s">
        <v>19</v>
      </c>
      <c r="K13" s="37"/>
      <c r="L13" s="12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6.96" customHeight="1">
      <c r="A14" s="37"/>
      <c r="B14" s="43"/>
      <c r="C14" s="37"/>
      <c r="D14" s="37"/>
      <c r="E14" s="37"/>
      <c r="F14" s="37"/>
      <c r="G14" s="37"/>
      <c r="H14" s="37"/>
      <c r="I14" s="37"/>
      <c r="J14" s="37"/>
      <c r="K14" s="37"/>
      <c r="L14" s="12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2" customHeight="1">
      <c r="A15" s="37"/>
      <c r="B15" s="43"/>
      <c r="C15" s="37"/>
      <c r="D15" s="126" t="s">
        <v>30</v>
      </c>
      <c r="E15" s="37"/>
      <c r="F15" s="37"/>
      <c r="G15" s="37"/>
      <c r="H15" s="37"/>
      <c r="I15" s="126" t="s">
        <v>26</v>
      </c>
      <c r="J15" s="32" t="str">
        <f>'Rekapitulace stavby'!AN13</f>
        <v>Vyplň údaj</v>
      </c>
      <c r="K15" s="37"/>
      <c r="L15" s="12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8" customHeight="1">
      <c r="A16" s="37"/>
      <c r="B16" s="43"/>
      <c r="C16" s="37"/>
      <c r="D16" s="37"/>
      <c r="E16" s="32" t="str">
        <f>'Rekapitulace stavby'!E14</f>
        <v>Vyplň údaj</v>
      </c>
      <c r="F16" s="129"/>
      <c r="G16" s="129"/>
      <c r="H16" s="129"/>
      <c r="I16" s="126" t="s">
        <v>29</v>
      </c>
      <c r="J16" s="32" t="str">
        <f>'Rekapitulace stavby'!AN14</f>
        <v>Vyplň údaj</v>
      </c>
      <c r="K16" s="37"/>
      <c r="L16" s="12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6.96" customHeight="1">
      <c r="A17" s="37"/>
      <c r="B17" s="43"/>
      <c r="C17" s="37"/>
      <c r="D17" s="37"/>
      <c r="E17" s="37"/>
      <c r="F17" s="37"/>
      <c r="G17" s="37"/>
      <c r="H17" s="37"/>
      <c r="I17" s="37"/>
      <c r="J17" s="37"/>
      <c r="K17" s="37"/>
      <c r="L17" s="12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2" customHeight="1">
      <c r="A18" s="37"/>
      <c r="B18" s="43"/>
      <c r="C18" s="37"/>
      <c r="D18" s="126" t="s">
        <v>32</v>
      </c>
      <c r="E18" s="37"/>
      <c r="F18" s="37"/>
      <c r="G18" s="37"/>
      <c r="H18" s="37"/>
      <c r="I18" s="126" t="s">
        <v>26</v>
      </c>
      <c r="J18" s="129" t="s">
        <v>33</v>
      </c>
      <c r="K18" s="37"/>
      <c r="L18" s="12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8" customHeight="1">
      <c r="A19" s="37"/>
      <c r="B19" s="43"/>
      <c r="C19" s="37"/>
      <c r="D19" s="37"/>
      <c r="E19" s="129" t="s">
        <v>34</v>
      </c>
      <c r="F19" s="37"/>
      <c r="G19" s="37"/>
      <c r="H19" s="37"/>
      <c r="I19" s="126" t="s">
        <v>29</v>
      </c>
      <c r="J19" s="129" t="s">
        <v>35</v>
      </c>
      <c r="K19" s="37"/>
      <c r="L19" s="12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6.96" customHeight="1">
      <c r="A20" s="37"/>
      <c r="B20" s="43"/>
      <c r="C20" s="37"/>
      <c r="D20" s="37"/>
      <c r="E20" s="37"/>
      <c r="F20" s="37"/>
      <c r="G20" s="37"/>
      <c r="H20" s="37"/>
      <c r="I20" s="37"/>
      <c r="J20" s="37"/>
      <c r="K20" s="37"/>
      <c r="L20" s="12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2" customHeight="1">
      <c r="A21" s="37"/>
      <c r="B21" s="43"/>
      <c r="C21" s="37"/>
      <c r="D21" s="126" t="s">
        <v>37</v>
      </c>
      <c r="E21" s="37"/>
      <c r="F21" s="37"/>
      <c r="G21" s="37"/>
      <c r="H21" s="37"/>
      <c r="I21" s="126" t="s">
        <v>26</v>
      </c>
      <c r="J21" s="129" t="str">
        <f>IF('Rekapitulace stavby'!AN19="","",'Rekapitulace stavby'!AN19)</f>
        <v/>
      </c>
      <c r="K21" s="37"/>
      <c r="L21" s="12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8" customHeight="1">
      <c r="A22" s="37"/>
      <c r="B22" s="43"/>
      <c r="C22" s="37"/>
      <c r="D22" s="37"/>
      <c r="E22" s="129" t="str">
        <f>IF('Rekapitulace stavby'!E20="","",'Rekapitulace stavby'!E20)</f>
        <v xml:space="preserve"> </v>
      </c>
      <c r="F22" s="37"/>
      <c r="G22" s="37"/>
      <c r="H22" s="37"/>
      <c r="I22" s="126" t="s">
        <v>29</v>
      </c>
      <c r="J22" s="129" t="str">
        <f>IF('Rekapitulace stavby'!AN20="","",'Rekapitulace stavby'!AN20)</f>
        <v/>
      </c>
      <c r="K22" s="37"/>
      <c r="L22" s="12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6.96" customHeight="1">
      <c r="A23" s="37"/>
      <c r="B23" s="43"/>
      <c r="C23" s="37"/>
      <c r="D23" s="37"/>
      <c r="E23" s="37"/>
      <c r="F23" s="37"/>
      <c r="G23" s="37"/>
      <c r="H23" s="37"/>
      <c r="I23" s="37"/>
      <c r="J23" s="37"/>
      <c r="K23" s="37"/>
      <c r="L23" s="12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2" customHeight="1">
      <c r="A24" s="37"/>
      <c r="B24" s="43"/>
      <c r="C24" s="37"/>
      <c r="D24" s="126" t="s">
        <v>39</v>
      </c>
      <c r="E24" s="37"/>
      <c r="F24" s="37"/>
      <c r="G24" s="37"/>
      <c r="H24" s="37"/>
      <c r="I24" s="37"/>
      <c r="J24" s="37"/>
      <c r="K24" s="37"/>
      <c r="L24" s="12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8" customFormat="1" ht="47.25" customHeight="1">
      <c r="A25" s="131"/>
      <c r="B25" s="132"/>
      <c r="C25" s="131"/>
      <c r="D25" s="131"/>
      <c r="E25" s="133" t="s">
        <v>40</v>
      </c>
      <c r="F25" s="133"/>
      <c r="G25" s="133"/>
      <c r="H25" s="133"/>
      <c r="I25" s="131"/>
      <c r="J25" s="131"/>
      <c r="K25" s="131"/>
      <c r="L25" s="134"/>
      <c r="S25" s="131"/>
      <c r="T25" s="131"/>
      <c r="U25" s="131"/>
      <c r="V25" s="131"/>
      <c r="W25" s="131"/>
      <c r="X25" s="131"/>
      <c r="Y25" s="131"/>
      <c r="Z25" s="131"/>
      <c r="AA25" s="131"/>
      <c r="AB25" s="131"/>
      <c r="AC25" s="131"/>
      <c r="AD25" s="131"/>
      <c r="AE25" s="131"/>
    </row>
    <row r="26" s="2" customFormat="1" ht="6.96" customHeight="1">
      <c r="A26" s="37"/>
      <c r="B26" s="43"/>
      <c r="C26" s="37"/>
      <c r="D26" s="37"/>
      <c r="E26" s="37"/>
      <c r="F26" s="37"/>
      <c r="G26" s="37"/>
      <c r="H26" s="37"/>
      <c r="I26" s="37"/>
      <c r="J26" s="37"/>
      <c r="K26" s="37"/>
      <c r="L26" s="12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135"/>
      <c r="E27" s="135"/>
      <c r="F27" s="135"/>
      <c r="G27" s="135"/>
      <c r="H27" s="135"/>
      <c r="I27" s="135"/>
      <c r="J27" s="135"/>
      <c r="K27" s="135"/>
      <c r="L27" s="12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25.44" customHeight="1">
      <c r="A28" s="37"/>
      <c r="B28" s="43"/>
      <c r="C28" s="37"/>
      <c r="D28" s="136" t="s">
        <v>41</v>
      </c>
      <c r="E28" s="37"/>
      <c r="F28" s="37"/>
      <c r="G28" s="37"/>
      <c r="H28" s="37"/>
      <c r="I28" s="37"/>
      <c r="J28" s="137">
        <f>ROUND(J93, 2)</f>
        <v>0</v>
      </c>
      <c r="K28" s="37"/>
      <c r="L28" s="12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35"/>
      <c r="E29" s="135"/>
      <c r="F29" s="135"/>
      <c r="G29" s="135"/>
      <c r="H29" s="135"/>
      <c r="I29" s="135"/>
      <c r="J29" s="135"/>
      <c r="K29" s="135"/>
      <c r="L29" s="12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14.4" customHeight="1">
      <c r="A30" s="37"/>
      <c r="B30" s="43"/>
      <c r="C30" s="37"/>
      <c r="D30" s="37"/>
      <c r="E30" s="37"/>
      <c r="F30" s="138" t="s">
        <v>43</v>
      </c>
      <c r="G30" s="37"/>
      <c r="H30" s="37"/>
      <c r="I30" s="138" t="s">
        <v>42</v>
      </c>
      <c r="J30" s="138" t="s">
        <v>44</v>
      </c>
      <c r="K30" s="37"/>
      <c r="L30" s="12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14.4" customHeight="1">
      <c r="A31" s="37"/>
      <c r="B31" s="43"/>
      <c r="C31" s="37"/>
      <c r="D31" s="139" t="s">
        <v>45</v>
      </c>
      <c r="E31" s="126" t="s">
        <v>46</v>
      </c>
      <c r="F31" s="140">
        <f>ROUND((SUM(BE93:BE260)),  2)</f>
        <v>0</v>
      </c>
      <c r="G31" s="37"/>
      <c r="H31" s="37"/>
      <c r="I31" s="141">
        <v>0.20999999999999999</v>
      </c>
      <c r="J31" s="140">
        <f>ROUND(((SUM(BE93:BE260))*I31),  2)</f>
        <v>0</v>
      </c>
      <c r="K31" s="37"/>
      <c r="L31" s="12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126" t="s">
        <v>47</v>
      </c>
      <c r="F32" s="140">
        <f>ROUND((SUM(BF93:BF260)),  2)</f>
        <v>0</v>
      </c>
      <c r="G32" s="37"/>
      <c r="H32" s="37"/>
      <c r="I32" s="141">
        <v>0.12</v>
      </c>
      <c r="J32" s="140">
        <f>ROUND(((SUM(BF93:BF260))*I32),  2)</f>
        <v>0</v>
      </c>
      <c r="K32" s="37"/>
      <c r="L32" s="12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37"/>
      <c r="E33" s="126" t="s">
        <v>48</v>
      </c>
      <c r="F33" s="140">
        <f>ROUND((SUM(BG93:BG260)),  2)</f>
        <v>0</v>
      </c>
      <c r="G33" s="37"/>
      <c r="H33" s="37"/>
      <c r="I33" s="141">
        <v>0.20999999999999999</v>
      </c>
      <c r="J33" s="140">
        <f>0</f>
        <v>0</v>
      </c>
      <c r="K33" s="37"/>
      <c r="L33" s="12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26" t="s">
        <v>49</v>
      </c>
      <c r="F34" s="140">
        <f>ROUND((SUM(BH93:BH260)),  2)</f>
        <v>0</v>
      </c>
      <c r="G34" s="37"/>
      <c r="H34" s="37"/>
      <c r="I34" s="141">
        <v>0.12</v>
      </c>
      <c r="J34" s="140">
        <f>0</f>
        <v>0</v>
      </c>
      <c r="K34" s="37"/>
      <c r="L34" s="12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26" t="s">
        <v>50</v>
      </c>
      <c r="F35" s="140">
        <f>ROUND((SUM(BI93:BI260)),  2)</f>
        <v>0</v>
      </c>
      <c r="G35" s="37"/>
      <c r="H35" s="37"/>
      <c r="I35" s="141">
        <v>0</v>
      </c>
      <c r="J35" s="140">
        <f>0</f>
        <v>0</v>
      </c>
      <c r="K35" s="37"/>
      <c r="L35" s="12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6.96" customHeight="1">
      <c r="A36" s="37"/>
      <c r="B36" s="43"/>
      <c r="C36" s="37"/>
      <c r="D36" s="37"/>
      <c r="E36" s="37"/>
      <c r="F36" s="37"/>
      <c r="G36" s="37"/>
      <c r="H36" s="37"/>
      <c r="I36" s="37"/>
      <c r="J36" s="37"/>
      <c r="K36" s="37"/>
      <c r="L36" s="12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="2" customFormat="1" ht="25.44" customHeight="1">
      <c r="A37" s="37"/>
      <c r="B37" s="43"/>
      <c r="C37" s="142"/>
      <c r="D37" s="143" t="s">
        <v>51</v>
      </c>
      <c r="E37" s="144"/>
      <c r="F37" s="144"/>
      <c r="G37" s="145" t="s">
        <v>52</v>
      </c>
      <c r="H37" s="146" t="s">
        <v>53</v>
      </c>
      <c r="I37" s="144"/>
      <c r="J37" s="147">
        <f>SUM(J28:J35)</f>
        <v>0</v>
      </c>
      <c r="K37" s="148"/>
      <c r="L37" s="12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14.4" customHeight="1">
      <c r="A38" s="37"/>
      <c r="B38" s="149"/>
      <c r="C38" s="150"/>
      <c r="D38" s="150"/>
      <c r="E38" s="150"/>
      <c r="F38" s="150"/>
      <c r="G38" s="150"/>
      <c r="H38" s="150"/>
      <c r="I38" s="150"/>
      <c r="J38" s="150"/>
      <c r="K38" s="150"/>
      <c r="L38" s="12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42" s="2" customFormat="1" ht="6.96" customHeight="1">
      <c r="A42" s="37"/>
      <c r="B42" s="151"/>
      <c r="C42" s="152"/>
      <c r="D42" s="152"/>
      <c r="E42" s="152"/>
      <c r="F42" s="152"/>
      <c r="G42" s="152"/>
      <c r="H42" s="152"/>
      <c r="I42" s="152"/>
      <c r="J42" s="152"/>
      <c r="K42" s="152"/>
      <c r="L42" s="12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2" customFormat="1" ht="24.96" customHeight="1">
      <c r="A43" s="37"/>
      <c r="B43" s="38"/>
      <c r="C43" s="22" t="s">
        <v>84</v>
      </c>
      <c r="D43" s="39"/>
      <c r="E43" s="39"/>
      <c r="F43" s="39"/>
      <c r="G43" s="39"/>
      <c r="H43" s="39"/>
      <c r="I43" s="39"/>
      <c r="J43" s="39"/>
      <c r="K43" s="39"/>
      <c r="L43" s="12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</row>
    <row r="44" s="2" customFormat="1" ht="6.96" customHeight="1">
      <c r="A44" s="37"/>
      <c r="B44" s="38"/>
      <c r="C44" s="39"/>
      <c r="D44" s="39"/>
      <c r="E44" s="39"/>
      <c r="F44" s="39"/>
      <c r="G44" s="39"/>
      <c r="H44" s="39"/>
      <c r="I44" s="39"/>
      <c r="J44" s="39"/>
      <c r="K44" s="39"/>
      <c r="L44" s="12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12" customHeight="1">
      <c r="A45" s="37"/>
      <c r="B45" s="38"/>
      <c r="C45" s="31" t="s">
        <v>16</v>
      </c>
      <c r="D45" s="39"/>
      <c r="E45" s="39"/>
      <c r="F45" s="39"/>
      <c r="G45" s="39"/>
      <c r="H45" s="39"/>
      <c r="I45" s="39"/>
      <c r="J45" s="39"/>
      <c r="K45" s="39"/>
      <c r="L45" s="12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16.5" customHeight="1">
      <c r="A46" s="37"/>
      <c r="B46" s="38"/>
      <c r="C46" s="39"/>
      <c r="D46" s="39"/>
      <c r="E46" s="68" t="str">
        <f>E7</f>
        <v>ISŠTE Sokolov - Konektivita</v>
      </c>
      <c r="F46" s="39"/>
      <c r="G46" s="39"/>
      <c r="H46" s="39"/>
      <c r="I46" s="39"/>
      <c r="J46" s="39"/>
      <c r="K46" s="39"/>
      <c r="L46" s="12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6.96" customHeight="1">
      <c r="A47" s="37"/>
      <c r="B47" s="38"/>
      <c r="C47" s="39"/>
      <c r="D47" s="39"/>
      <c r="E47" s="39"/>
      <c r="F47" s="39"/>
      <c r="G47" s="39"/>
      <c r="H47" s="39"/>
      <c r="I47" s="39"/>
      <c r="J47" s="39"/>
      <c r="K47" s="39"/>
      <c r="L47" s="12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2" customHeight="1">
      <c r="A48" s="37"/>
      <c r="B48" s="38"/>
      <c r="C48" s="31" t="s">
        <v>21</v>
      </c>
      <c r="D48" s="39"/>
      <c r="E48" s="39"/>
      <c r="F48" s="26" t="str">
        <f>F10</f>
        <v>Sokolov</v>
      </c>
      <c r="G48" s="39"/>
      <c r="H48" s="39"/>
      <c r="I48" s="31" t="s">
        <v>23</v>
      </c>
      <c r="J48" s="71" t="str">
        <f>IF(J10="","",J10)</f>
        <v>7. 12. 2023</v>
      </c>
      <c r="K48" s="39"/>
      <c r="L48" s="12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6.96" customHeight="1">
      <c r="A49" s="37"/>
      <c r="B49" s="38"/>
      <c r="C49" s="39"/>
      <c r="D49" s="39"/>
      <c r="E49" s="39"/>
      <c r="F49" s="39"/>
      <c r="G49" s="39"/>
      <c r="H49" s="39"/>
      <c r="I49" s="39"/>
      <c r="J49" s="39"/>
      <c r="K49" s="39"/>
      <c r="L49" s="12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5.15" customHeight="1">
      <c r="A50" s="37"/>
      <c r="B50" s="38"/>
      <c r="C50" s="31" t="s">
        <v>25</v>
      </c>
      <c r="D50" s="39"/>
      <c r="E50" s="39"/>
      <c r="F50" s="26" t="str">
        <f>E13</f>
        <v>ISŠTE Sokolov, příspěvková organizace</v>
      </c>
      <c r="G50" s="39"/>
      <c r="H50" s="39"/>
      <c r="I50" s="31" t="s">
        <v>32</v>
      </c>
      <c r="J50" s="35" t="str">
        <f>E19</f>
        <v>ICS - systémy s.ro.</v>
      </c>
      <c r="K50" s="39"/>
      <c r="L50" s="12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15.15" customHeight="1">
      <c r="A51" s="37"/>
      <c r="B51" s="38"/>
      <c r="C51" s="31" t="s">
        <v>30</v>
      </c>
      <c r="D51" s="39"/>
      <c r="E51" s="39"/>
      <c r="F51" s="26" t="str">
        <f>IF(E16="","",E16)</f>
        <v>Vyplň údaj</v>
      </c>
      <c r="G51" s="39"/>
      <c r="H51" s="39"/>
      <c r="I51" s="31" t="s">
        <v>37</v>
      </c>
      <c r="J51" s="35" t="str">
        <f>E22</f>
        <v xml:space="preserve"> </v>
      </c>
      <c r="K51" s="39"/>
      <c r="L51" s="12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0.32" customHeight="1">
      <c r="A52" s="37"/>
      <c r="B52" s="38"/>
      <c r="C52" s="39"/>
      <c r="D52" s="39"/>
      <c r="E52" s="39"/>
      <c r="F52" s="39"/>
      <c r="G52" s="39"/>
      <c r="H52" s="39"/>
      <c r="I52" s="39"/>
      <c r="J52" s="39"/>
      <c r="K52" s="39"/>
      <c r="L52" s="12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29.28" customHeight="1">
      <c r="A53" s="37"/>
      <c r="B53" s="38"/>
      <c r="C53" s="153" t="s">
        <v>85</v>
      </c>
      <c r="D53" s="154"/>
      <c r="E53" s="154"/>
      <c r="F53" s="154"/>
      <c r="G53" s="154"/>
      <c r="H53" s="154"/>
      <c r="I53" s="154"/>
      <c r="J53" s="155" t="s">
        <v>86</v>
      </c>
      <c r="K53" s="154"/>
      <c r="L53" s="12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0.32" customHeight="1">
      <c r="A54" s="37"/>
      <c r="B54" s="38"/>
      <c r="C54" s="39"/>
      <c r="D54" s="39"/>
      <c r="E54" s="39"/>
      <c r="F54" s="39"/>
      <c r="G54" s="39"/>
      <c r="H54" s="39"/>
      <c r="I54" s="39"/>
      <c r="J54" s="39"/>
      <c r="K54" s="39"/>
      <c r="L54" s="12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22.8" customHeight="1">
      <c r="A55" s="37"/>
      <c r="B55" s="38"/>
      <c r="C55" s="156" t="s">
        <v>73</v>
      </c>
      <c r="D55" s="39"/>
      <c r="E55" s="39"/>
      <c r="F55" s="39"/>
      <c r="G55" s="39"/>
      <c r="H55" s="39"/>
      <c r="I55" s="39"/>
      <c r="J55" s="101">
        <f>J93</f>
        <v>0</v>
      </c>
      <c r="K55" s="39"/>
      <c r="L55" s="12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U55" s="16" t="s">
        <v>87</v>
      </c>
    </row>
    <row r="56" s="9" customFormat="1" ht="24.96" customHeight="1">
      <c r="A56" s="9"/>
      <c r="B56" s="157"/>
      <c r="C56" s="158"/>
      <c r="D56" s="159" t="s">
        <v>88</v>
      </c>
      <c r="E56" s="160"/>
      <c r="F56" s="160"/>
      <c r="G56" s="160"/>
      <c r="H56" s="160"/>
      <c r="I56" s="160"/>
      <c r="J56" s="161">
        <f>J94</f>
        <v>0</v>
      </c>
      <c r="K56" s="158"/>
      <c r="L56" s="162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10" customFormat="1" ht="19.92" customHeight="1">
      <c r="A57" s="10"/>
      <c r="B57" s="163"/>
      <c r="C57" s="164"/>
      <c r="D57" s="165" t="s">
        <v>89</v>
      </c>
      <c r="E57" s="166"/>
      <c r="F57" s="166"/>
      <c r="G57" s="166"/>
      <c r="H57" s="166"/>
      <c r="I57" s="166"/>
      <c r="J57" s="167">
        <f>J95</f>
        <v>0</v>
      </c>
      <c r="K57" s="164"/>
      <c r="L57" s="168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="10" customFormat="1" ht="14.88" customHeight="1">
      <c r="A58" s="10"/>
      <c r="B58" s="163"/>
      <c r="C58" s="164"/>
      <c r="D58" s="165" t="s">
        <v>90</v>
      </c>
      <c r="E58" s="166"/>
      <c r="F58" s="166"/>
      <c r="G58" s="166"/>
      <c r="H58" s="166"/>
      <c r="I58" s="166"/>
      <c r="J58" s="167">
        <f>J96</f>
        <v>0</v>
      </c>
      <c r="K58" s="164"/>
      <c r="L58" s="168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</row>
    <row r="59" s="10" customFormat="1" ht="14.88" customHeight="1">
      <c r="A59" s="10"/>
      <c r="B59" s="163"/>
      <c r="C59" s="164"/>
      <c r="D59" s="165" t="s">
        <v>91</v>
      </c>
      <c r="E59" s="166"/>
      <c r="F59" s="166"/>
      <c r="G59" s="166"/>
      <c r="H59" s="166"/>
      <c r="I59" s="166"/>
      <c r="J59" s="167">
        <f>J103</f>
        <v>0</v>
      </c>
      <c r="K59" s="164"/>
      <c r="L59" s="168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</row>
    <row r="60" s="10" customFormat="1" ht="14.88" customHeight="1">
      <c r="A60" s="10"/>
      <c r="B60" s="163"/>
      <c r="C60" s="164"/>
      <c r="D60" s="165" t="s">
        <v>92</v>
      </c>
      <c r="E60" s="166"/>
      <c r="F60" s="166"/>
      <c r="G60" s="166"/>
      <c r="H60" s="166"/>
      <c r="I60" s="166"/>
      <c r="J60" s="167">
        <f>J125</f>
        <v>0</v>
      </c>
      <c r="K60" s="164"/>
      <c r="L60" s="168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</row>
    <row r="61" s="10" customFormat="1" ht="14.88" customHeight="1">
      <c r="A61" s="10"/>
      <c r="B61" s="163"/>
      <c r="C61" s="164"/>
      <c r="D61" s="165" t="s">
        <v>93</v>
      </c>
      <c r="E61" s="166"/>
      <c r="F61" s="166"/>
      <c r="G61" s="166"/>
      <c r="H61" s="166"/>
      <c r="I61" s="166"/>
      <c r="J61" s="167">
        <f>J140</f>
        <v>0</v>
      </c>
      <c r="K61" s="164"/>
      <c r="L61" s="16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4.88" customHeight="1">
      <c r="A62" s="10"/>
      <c r="B62" s="163"/>
      <c r="C62" s="164"/>
      <c r="D62" s="165" t="s">
        <v>94</v>
      </c>
      <c r="E62" s="166"/>
      <c r="F62" s="166"/>
      <c r="G62" s="166"/>
      <c r="H62" s="166"/>
      <c r="I62" s="166"/>
      <c r="J62" s="167">
        <f>J172</f>
        <v>0</v>
      </c>
      <c r="K62" s="164"/>
      <c r="L62" s="16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4.88" customHeight="1">
      <c r="A63" s="10"/>
      <c r="B63" s="163"/>
      <c r="C63" s="164"/>
      <c r="D63" s="165" t="s">
        <v>95</v>
      </c>
      <c r="E63" s="166"/>
      <c r="F63" s="166"/>
      <c r="G63" s="166"/>
      <c r="H63" s="166"/>
      <c r="I63" s="166"/>
      <c r="J63" s="167">
        <f>J179</f>
        <v>0</v>
      </c>
      <c r="K63" s="164"/>
      <c r="L63" s="16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57"/>
      <c r="C64" s="158"/>
      <c r="D64" s="159" t="s">
        <v>96</v>
      </c>
      <c r="E64" s="160"/>
      <c r="F64" s="160"/>
      <c r="G64" s="160"/>
      <c r="H64" s="160"/>
      <c r="I64" s="160"/>
      <c r="J64" s="161">
        <f>J189</f>
        <v>0</v>
      </c>
      <c r="K64" s="158"/>
      <c r="L64" s="16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57"/>
      <c r="C65" s="158"/>
      <c r="D65" s="159" t="s">
        <v>97</v>
      </c>
      <c r="E65" s="160"/>
      <c r="F65" s="160"/>
      <c r="G65" s="160"/>
      <c r="H65" s="160"/>
      <c r="I65" s="160"/>
      <c r="J65" s="161">
        <f>J214</f>
        <v>0</v>
      </c>
      <c r="K65" s="158"/>
      <c r="L65" s="162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63"/>
      <c r="C66" s="164"/>
      <c r="D66" s="165" t="s">
        <v>98</v>
      </c>
      <c r="E66" s="166"/>
      <c r="F66" s="166"/>
      <c r="G66" s="166"/>
      <c r="H66" s="166"/>
      <c r="I66" s="166"/>
      <c r="J66" s="167">
        <f>J215</f>
        <v>0</v>
      </c>
      <c r="K66" s="164"/>
      <c r="L66" s="16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63"/>
      <c r="C67" s="164"/>
      <c r="D67" s="165" t="s">
        <v>99</v>
      </c>
      <c r="E67" s="166"/>
      <c r="F67" s="166"/>
      <c r="G67" s="166"/>
      <c r="H67" s="166"/>
      <c r="I67" s="166"/>
      <c r="J67" s="167">
        <f>J224</f>
        <v>0</v>
      </c>
      <c r="K67" s="164"/>
      <c r="L67" s="16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63"/>
      <c r="C68" s="164"/>
      <c r="D68" s="165" t="s">
        <v>100</v>
      </c>
      <c r="E68" s="166"/>
      <c r="F68" s="166"/>
      <c r="G68" s="166"/>
      <c r="H68" s="166"/>
      <c r="I68" s="166"/>
      <c r="J68" s="167">
        <f>J229</f>
        <v>0</v>
      </c>
      <c r="K68" s="164"/>
      <c r="L68" s="16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57"/>
      <c r="C69" s="158"/>
      <c r="D69" s="159" t="s">
        <v>101</v>
      </c>
      <c r="E69" s="160"/>
      <c r="F69" s="160"/>
      <c r="G69" s="160"/>
      <c r="H69" s="160"/>
      <c r="I69" s="160"/>
      <c r="J69" s="161">
        <f>J242</f>
        <v>0</v>
      </c>
      <c r="K69" s="158"/>
      <c r="L69" s="162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63"/>
      <c r="C70" s="164"/>
      <c r="D70" s="165" t="s">
        <v>102</v>
      </c>
      <c r="E70" s="166"/>
      <c r="F70" s="166"/>
      <c r="G70" s="166"/>
      <c r="H70" s="166"/>
      <c r="I70" s="166"/>
      <c r="J70" s="167">
        <f>J243</f>
        <v>0</v>
      </c>
      <c r="K70" s="164"/>
      <c r="L70" s="16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63"/>
      <c r="C71" s="164"/>
      <c r="D71" s="165" t="s">
        <v>103</v>
      </c>
      <c r="E71" s="166"/>
      <c r="F71" s="166"/>
      <c r="G71" s="166"/>
      <c r="H71" s="166"/>
      <c r="I71" s="166"/>
      <c r="J71" s="167">
        <f>J246</f>
        <v>0</v>
      </c>
      <c r="K71" s="164"/>
      <c r="L71" s="16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63"/>
      <c r="C72" s="164"/>
      <c r="D72" s="165" t="s">
        <v>104</v>
      </c>
      <c r="E72" s="166"/>
      <c r="F72" s="166"/>
      <c r="G72" s="166"/>
      <c r="H72" s="166"/>
      <c r="I72" s="166"/>
      <c r="J72" s="167">
        <f>J249</f>
        <v>0</v>
      </c>
      <c r="K72" s="164"/>
      <c r="L72" s="16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63"/>
      <c r="C73" s="164"/>
      <c r="D73" s="165" t="s">
        <v>105</v>
      </c>
      <c r="E73" s="166"/>
      <c r="F73" s="166"/>
      <c r="G73" s="166"/>
      <c r="H73" s="166"/>
      <c r="I73" s="166"/>
      <c r="J73" s="167">
        <f>J252</f>
        <v>0</v>
      </c>
      <c r="K73" s="164"/>
      <c r="L73" s="168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63"/>
      <c r="C74" s="164"/>
      <c r="D74" s="165" t="s">
        <v>106</v>
      </c>
      <c r="E74" s="166"/>
      <c r="F74" s="166"/>
      <c r="G74" s="166"/>
      <c r="H74" s="166"/>
      <c r="I74" s="166"/>
      <c r="J74" s="167">
        <f>J255</f>
        <v>0</v>
      </c>
      <c r="K74" s="164"/>
      <c r="L74" s="168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63"/>
      <c r="C75" s="164"/>
      <c r="D75" s="165" t="s">
        <v>107</v>
      </c>
      <c r="E75" s="166"/>
      <c r="F75" s="166"/>
      <c r="G75" s="166"/>
      <c r="H75" s="166"/>
      <c r="I75" s="166"/>
      <c r="J75" s="167">
        <f>J258</f>
        <v>0</v>
      </c>
      <c r="K75" s="164"/>
      <c r="L75" s="168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2" customFormat="1" ht="21.84" customHeigh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12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6.96" customHeight="1">
      <c r="A77" s="37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127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127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108</v>
      </c>
      <c r="D82" s="39"/>
      <c r="E82" s="39"/>
      <c r="F82" s="39"/>
      <c r="G82" s="39"/>
      <c r="H82" s="39"/>
      <c r="I82" s="39"/>
      <c r="J82" s="39"/>
      <c r="K82" s="39"/>
      <c r="L82" s="12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2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127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68" t="str">
        <f>E7</f>
        <v>ISŠTE Sokolov - Konektivita</v>
      </c>
      <c r="F85" s="39"/>
      <c r="G85" s="39"/>
      <c r="H85" s="39"/>
      <c r="I85" s="39"/>
      <c r="J85" s="39"/>
      <c r="K85" s="39"/>
      <c r="L85" s="127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12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2" customHeight="1">
      <c r="A87" s="37"/>
      <c r="B87" s="38"/>
      <c r="C87" s="31" t="s">
        <v>21</v>
      </c>
      <c r="D87" s="39"/>
      <c r="E87" s="39"/>
      <c r="F87" s="26" t="str">
        <f>F10</f>
        <v>Sokolov</v>
      </c>
      <c r="G87" s="39"/>
      <c r="H87" s="39"/>
      <c r="I87" s="31" t="s">
        <v>23</v>
      </c>
      <c r="J87" s="71" t="str">
        <f>IF(J10="","",J10)</f>
        <v>7. 12. 2023</v>
      </c>
      <c r="K87" s="39"/>
      <c r="L87" s="12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12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5.15" customHeight="1">
      <c r="A89" s="37"/>
      <c r="B89" s="38"/>
      <c r="C89" s="31" t="s">
        <v>25</v>
      </c>
      <c r="D89" s="39"/>
      <c r="E89" s="39"/>
      <c r="F89" s="26" t="str">
        <f>E13</f>
        <v>ISŠTE Sokolov, příspěvková organizace</v>
      </c>
      <c r="G89" s="39"/>
      <c r="H89" s="39"/>
      <c r="I89" s="31" t="s">
        <v>32</v>
      </c>
      <c r="J89" s="35" t="str">
        <f>E19</f>
        <v>ICS - systémy s.ro.</v>
      </c>
      <c r="K89" s="39"/>
      <c r="L89" s="12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15.15" customHeight="1">
      <c r="A90" s="37"/>
      <c r="B90" s="38"/>
      <c r="C90" s="31" t="s">
        <v>30</v>
      </c>
      <c r="D90" s="39"/>
      <c r="E90" s="39"/>
      <c r="F90" s="26" t="str">
        <f>IF(E16="","",E16)</f>
        <v>Vyplň údaj</v>
      </c>
      <c r="G90" s="39"/>
      <c r="H90" s="39"/>
      <c r="I90" s="31" t="s">
        <v>37</v>
      </c>
      <c r="J90" s="35" t="str">
        <f>E22</f>
        <v xml:space="preserve"> </v>
      </c>
      <c r="K90" s="39"/>
      <c r="L90" s="12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0.32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12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11" customFormat="1" ht="29.28" customHeight="1">
      <c r="A92" s="169"/>
      <c r="B92" s="170"/>
      <c r="C92" s="171" t="s">
        <v>109</v>
      </c>
      <c r="D92" s="172" t="s">
        <v>60</v>
      </c>
      <c r="E92" s="172" t="s">
        <v>56</v>
      </c>
      <c r="F92" s="172" t="s">
        <v>57</v>
      </c>
      <c r="G92" s="172" t="s">
        <v>110</v>
      </c>
      <c r="H92" s="172" t="s">
        <v>111</v>
      </c>
      <c r="I92" s="172" t="s">
        <v>112</v>
      </c>
      <c r="J92" s="172" t="s">
        <v>86</v>
      </c>
      <c r="K92" s="173" t="s">
        <v>113</v>
      </c>
      <c r="L92" s="174"/>
      <c r="M92" s="91" t="s">
        <v>19</v>
      </c>
      <c r="N92" s="92" t="s">
        <v>45</v>
      </c>
      <c r="O92" s="92" t="s">
        <v>114</v>
      </c>
      <c r="P92" s="92" t="s">
        <v>115</v>
      </c>
      <c r="Q92" s="92" t="s">
        <v>116</v>
      </c>
      <c r="R92" s="92" t="s">
        <v>117</v>
      </c>
      <c r="S92" s="92" t="s">
        <v>118</v>
      </c>
      <c r="T92" s="93" t="s">
        <v>119</v>
      </c>
      <c r="U92" s="169"/>
      <c r="V92" s="169"/>
      <c r="W92" s="169"/>
      <c r="X92" s="169"/>
      <c r="Y92" s="169"/>
      <c r="Z92" s="169"/>
      <c r="AA92" s="169"/>
      <c r="AB92" s="169"/>
      <c r="AC92" s="169"/>
      <c r="AD92" s="169"/>
      <c r="AE92" s="169"/>
    </row>
    <row r="93" s="2" customFormat="1" ht="22.8" customHeight="1">
      <c r="A93" s="37"/>
      <c r="B93" s="38"/>
      <c r="C93" s="98" t="s">
        <v>120</v>
      </c>
      <c r="D93" s="39"/>
      <c r="E93" s="39"/>
      <c r="F93" s="39"/>
      <c r="G93" s="39"/>
      <c r="H93" s="39"/>
      <c r="I93" s="39"/>
      <c r="J93" s="175">
        <f>BK93</f>
        <v>0</v>
      </c>
      <c r="K93" s="39"/>
      <c r="L93" s="43"/>
      <c r="M93" s="94"/>
      <c r="N93" s="176"/>
      <c r="O93" s="95"/>
      <c r="P93" s="177">
        <f>P94+P189+P214+P242</f>
        <v>0</v>
      </c>
      <c r="Q93" s="95"/>
      <c r="R93" s="177">
        <f>R94+R189+R214+R242</f>
        <v>19.006829999999997</v>
      </c>
      <c r="S93" s="95"/>
      <c r="T93" s="178">
        <f>T94+T189+T214+T242</f>
        <v>0.017999999999999999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6" t="s">
        <v>74</v>
      </c>
      <c r="AU93" s="16" t="s">
        <v>87</v>
      </c>
      <c r="BK93" s="179">
        <f>BK94+BK189+BK214+BK242</f>
        <v>0</v>
      </c>
    </row>
    <row r="94" s="12" customFormat="1" ht="25.92" customHeight="1">
      <c r="A94" s="12"/>
      <c r="B94" s="180"/>
      <c r="C94" s="181"/>
      <c r="D94" s="182" t="s">
        <v>74</v>
      </c>
      <c r="E94" s="183" t="s">
        <v>121</v>
      </c>
      <c r="F94" s="183" t="s">
        <v>122</v>
      </c>
      <c r="G94" s="181"/>
      <c r="H94" s="181"/>
      <c r="I94" s="184"/>
      <c r="J94" s="185">
        <f>BK94</f>
        <v>0</v>
      </c>
      <c r="K94" s="181"/>
      <c r="L94" s="186"/>
      <c r="M94" s="187"/>
      <c r="N94" s="188"/>
      <c r="O94" s="188"/>
      <c r="P94" s="189">
        <f>P95</f>
        <v>0</v>
      </c>
      <c r="Q94" s="188"/>
      <c r="R94" s="189">
        <f>R95</f>
        <v>2.7067300000000003</v>
      </c>
      <c r="S94" s="188"/>
      <c r="T94" s="190">
        <f>T95</f>
        <v>0.017999999999999999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191" t="s">
        <v>82</v>
      </c>
      <c r="AT94" s="192" t="s">
        <v>74</v>
      </c>
      <c r="AU94" s="192" t="s">
        <v>75</v>
      </c>
      <c r="AY94" s="191" t="s">
        <v>123</v>
      </c>
      <c r="BK94" s="193">
        <f>BK95</f>
        <v>0</v>
      </c>
    </row>
    <row r="95" s="12" customFormat="1" ht="22.8" customHeight="1">
      <c r="A95" s="12"/>
      <c r="B95" s="180"/>
      <c r="C95" s="181"/>
      <c r="D95" s="182" t="s">
        <v>74</v>
      </c>
      <c r="E95" s="194" t="s">
        <v>124</v>
      </c>
      <c r="F95" s="194" t="s">
        <v>125</v>
      </c>
      <c r="G95" s="181"/>
      <c r="H95" s="181"/>
      <c r="I95" s="184"/>
      <c r="J95" s="195">
        <f>BK95</f>
        <v>0</v>
      </c>
      <c r="K95" s="181"/>
      <c r="L95" s="186"/>
      <c r="M95" s="187"/>
      <c r="N95" s="188"/>
      <c r="O95" s="188"/>
      <c r="P95" s="189">
        <f>P96+P103+P125+P140+P172+P179</f>
        <v>0</v>
      </c>
      <c r="Q95" s="188"/>
      <c r="R95" s="189">
        <f>R96+R103+R125+R140+R172+R179</f>
        <v>2.7067300000000003</v>
      </c>
      <c r="S95" s="188"/>
      <c r="T95" s="190">
        <f>T96+T103+T125+T140+T172+T179</f>
        <v>0.017999999999999999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191" t="s">
        <v>82</v>
      </c>
      <c r="AT95" s="192" t="s">
        <v>74</v>
      </c>
      <c r="AU95" s="192" t="s">
        <v>80</v>
      </c>
      <c r="AY95" s="191" t="s">
        <v>123</v>
      </c>
      <c r="BK95" s="193">
        <f>BK96+BK103+BK125+BK140+BK172+BK179</f>
        <v>0</v>
      </c>
    </row>
    <row r="96" s="12" customFormat="1" ht="20.88" customHeight="1">
      <c r="A96" s="12"/>
      <c r="B96" s="180"/>
      <c r="C96" s="181"/>
      <c r="D96" s="182" t="s">
        <v>74</v>
      </c>
      <c r="E96" s="194" t="s">
        <v>126</v>
      </c>
      <c r="F96" s="194" t="s">
        <v>127</v>
      </c>
      <c r="G96" s="181"/>
      <c r="H96" s="181"/>
      <c r="I96" s="184"/>
      <c r="J96" s="195">
        <f>BK96</f>
        <v>0</v>
      </c>
      <c r="K96" s="181"/>
      <c r="L96" s="186"/>
      <c r="M96" s="187"/>
      <c r="N96" s="188"/>
      <c r="O96" s="188"/>
      <c r="P96" s="189">
        <f>SUM(P97:P102)</f>
        <v>0</v>
      </c>
      <c r="Q96" s="188"/>
      <c r="R96" s="189">
        <f>SUM(R97:R102)</f>
        <v>0.048000000000000001</v>
      </c>
      <c r="S96" s="188"/>
      <c r="T96" s="190">
        <f>SUM(T97:T102)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191" t="s">
        <v>82</v>
      </c>
      <c r="AT96" s="192" t="s">
        <v>74</v>
      </c>
      <c r="AU96" s="192" t="s">
        <v>82</v>
      </c>
      <c r="AY96" s="191" t="s">
        <v>123</v>
      </c>
      <c r="BK96" s="193">
        <f>SUM(BK97:BK102)</f>
        <v>0</v>
      </c>
    </row>
    <row r="97" s="2" customFormat="1" ht="16.5" customHeight="1">
      <c r="A97" s="37"/>
      <c r="B97" s="38"/>
      <c r="C97" s="196" t="s">
        <v>80</v>
      </c>
      <c r="D97" s="196" t="s">
        <v>128</v>
      </c>
      <c r="E97" s="197" t="s">
        <v>129</v>
      </c>
      <c r="F97" s="198" t="s">
        <v>130</v>
      </c>
      <c r="G97" s="199" t="s">
        <v>131</v>
      </c>
      <c r="H97" s="200">
        <v>3400</v>
      </c>
      <c r="I97" s="201"/>
      <c r="J97" s="202">
        <f>ROUND(I97*H97,2)</f>
        <v>0</v>
      </c>
      <c r="K97" s="198" t="s">
        <v>132</v>
      </c>
      <c r="L97" s="43"/>
      <c r="M97" s="203" t="s">
        <v>19</v>
      </c>
      <c r="N97" s="204" t="s">
        <v>46</v>
      </c>
      <c r="O97" s="83"/>
      <c r="P97" s="205">
        <f>O97*H97</f>
        <v>0</v>
      </c>
      <c r="Q97" s="205">
        <v>0</v>
      </c>
      <c r="R97" s="205">
        <f>Q97*H97</f>
        <v>0</v>
      </c>
      <c r="S97" s="205">
        <v>0</v>
      </c>
      <c r="T97" s="206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07" t="s">
        <v>133</v>
      </c>
      <c r="AT97" s="207" t="s">
        <v>128</v>
      </c>
      <c r="AU97" s="207" t="s">
        <v>134</v>
      </c>
      <c r="AY97" s="16" t="s">
        <v>123</v>
      </c>
      <c r="BE97" s="208">
        <f>IF(N97="základní",J97,0)</f>
        <v>0</v>
      </c>
      <c r="BF97" s="208">
        <f>IF(N97="snížená",J97,0)</f>
        <v>0</v>
      </c>
      <c r="BG97" s="208">
        <f>IF(N97="zákl. přenesená",J97,0)</f>
        <v>0</v>
      </c>
      <c r="BH97" s="208">
        <f>IF(N97="sníž. přenesená",J97,0)</f>
        <v>0</v>
      </c>
      <c r="BI97" s="208">
        <f>IF(N97="nulová",J97,0)</f>
        <v>0</v>
      </c>
      <c r="BJ97" s="16" t="s">
        <v>80</v>
      </c>
      <c r="BK97" s="208">
        <f>ROUND(I97*H97,2)</f>
        <v>0</v>
      </c>
      <c r="BL97" s="16" t="s">
        <v>133</v>
      </c>
      <c r="BM97" s="207" t="s">
        <v>135</v>
      </c>
    </row>
    <row r="98" s="2" customFormat="1">
      <c r="A98" s="37"/>
      <c r="B98" s="38"/>
      <c r="C98" s="39"/>
      <c r="D98" s="209" t="s">
        <v>136</v>
      </c>
      <c r="E98" s="39"/>
      <c r="F98" s="210" t="s">
        <v>137</v>
      </c>
      <c r="G98" s="39"/>
      <c r="H98" s="39"/>
      <c r="I98" s="211"/>
      <c r="J98" s="39"/>
      <c r="K98" s="39"/>
      <c r="L98" s="43"/>
      <c r="M98" s="212"/>
      <c r="N98" s="213"/>
      <c r="O98" s="83"/>
      <c r="P98" s="83"/>
      <c r="Q98" s="83"/>
      <c r="R98" s="83"/>
      <c r="S98" s="83"/>
      <c r="T98" s="84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16" t="s">
        <v>136</v>
      </c>
      <c r="AU98" s="16" t="s">
        <v>134</v>
      </c>
    </row>
    <row r="99" s="2" customFormat="1" ht="16.5" customHeight="1">
      <c r="A99" s="37"/>
      <c r="B99" s="38"/>
      <c r="C99" s="214" t="s">
        <v>82</v>
      </c>
      <c r="D99" s="214" t="s">
        <v>138</v>
      </c>
      <c r="E99" s="215" t="s">
        <v>139</v>
      </c>
      <c r="F99" s="216" t="s">
        <v>140</v>
      </c>
      <c r="G99" s="217" t="s">
        <v>131</v>
      </c>
      <c r="H99" s="218">
        <v>4080</v>
      </c>
      <c r="I99" s="219"/>
      <c r="J99" s="220">
        <f>ROUND(I99*H99,2)</f>
        <v>0</v>
      </c>
      <c r="K99" s="216" t="s">
        <v>132</v>
      </c>
      <c r="L99" s="221"/>
      <c r="M99" s="222" t="s">
        <v>19</v>
      </c>
      <c r="N99" s="223" t="s">
        <v>46</v>
      </c>
      <c r="O99" s="83"/>
      <c r="P99" s="205">
        <f>O99*H99</f>
        <v>0</v>
      </c>
      <c r="Q99" s="205">
        <v>1.0000000000000001E-05</v>
      </c>
      <c r="R99" s="205">
        <f>Q99*H99</f>
        <v>0.040800000000000003</v>
      </c>
      <c r="S99" s="205">
        <v>0</v>
      </c>
      <c r="T99" s="206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07" t="s">
        <v>141</v>
      </c>
      <c r="AT99" s="207" t="s">
        <v>138</v>
      </c>
      <c r="AU99" s="207" t="s">
        <v>134</v>
      </c>
      <c r="AY99" s="16" t="s">
        <v>123</v>
      </c>
      <c r="BE99" s="208">
        <f>IF(N99="základní",J99,0)</f>
        <v>0</v>
      </c>
      <c r="BF99" s="208">
        <f>IF(N99="snížená",J99,0)</f>
        <v>0</v>
      </c>
      <c r="BG99" s="208">
        <f>IF(N99="zákl. přenesená",J99,0)</f>
        <v>0</v>
      </c>
      <c r="BH99" s="208">
        <f>IF(N99="sníž. přenesená",J99,0)</f>
        <v>0</v>
      </c>
      <c r="BI99" s="208">
        <f>IF(N99="nulová",J99,0)</f>
        <v>0</v>
      </c>
      <c r="BJ99" s="16" t="s">
        <v>80</v>
      </c>
      <c r="BK99" s="208">
        <f>ROUND(I99*H99,2)</f>
        <v>0</v>
      </c>
      <c r="BL99" s="16" t="s">
        <v>133</v>
      </c>
      <c r="BM99" s="207" t="s">
        <v>142</v>
      </c>
    </row>
    <row r="100" s="2" customFormat="1" ht="16.5" customHeight="1">
      <c r="A100" s="37"/>
      <c r="B100" s="38"/>
      <c r="C100" s="196" t="s">
        <v>134</v>
      </c>
      <c r="D100" s="196" t="s">
        <v>128</v>
      </c>
      <c r="E100" s="197" t="s">
        <v>129</v>
      </c>
      <c r="F100" s="198" t="s">
        <v>130</v>
      </c>
      <c r="G100" s="199" t="s">
        <v>131</v>
      </c>
      <c r="H100" s="200">
        <v>600</v>
      </c>
      <c r="I100" s="201"/>
      <c r="J100" s="202">
        <f>ROUND(I100*H100,2)</f>
        <v>0</v>
      </c>
      <c r="K100" s="198" t="s">
        <v>132</v>
      </c>
      <c r="L100" s="43"/>
      <c r="M100" s="203" t="s">
        <v>19</v>
      </c>
      <c r="N100" s="204" t="s">
        <v>46</v>
      </c>
      <c r="O100" s="83"/>
      <c r="P100" s="205">
        <f>O100*H100</f>
        <v>0</v>
      </c>
      <c r="Q100" s="205">
        <v>0</v>
      </c>
      <c r="R100" s="205">
        <f>Q100*H100</f>
        <v>0</v>
      </c>
      <c r="S100" s="205">
        <v>0</v>
      </c>
      <c r="T100" s="206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07" t="s">
        <v>133</v>
      </c>
      <c r="AT100" s="207" t="s">
        <v>128</v>
      </c>
      <c r="AU100" s="207" t="s">
        <v>134</v>
      </c>
      <c r="AY100" s="16" t="s">
        <v>123</v>
      </c>
      <c r="BE100" s="208">
        <f>IF(N100="základní",J100,0)</f>
        <v>0</v>
      </c>
      <c r="BF100" s="208">
        <f>IF(N100="snížená",J100,0)</f>
        <v>0</v>
      </c>
      <c r="BG100" s="208">
        <f>IF(N100="zákl. přenesená",J100,0)</f>
        <v>0</v>
      </c>
      <c r="BH100" s="208">
        <f>IF(N100="sníž. přenesená",J100,0)</f>
        <v>0</v>
      </c>
      <c r="BI100" s="208">
        <f>IF(N100="nulová",J100,0)</f>
        <v>0</v>
      </c>
      <c r="BJ100" s="16" t="s">
        <v>80</v>
      </c>
      <c r="BK100" s="208">
        <f>ROUND(I100*H100,2)</f>
        <v>0</v>
      </c>
      <c r="BL100" s="16" t="s">
        <v>133</v>
      </c>
      <c r="BM100" s="207" t="s">
        <v>143</v>
      </c>
    </row>
    <row r="101" s="2" customFormat="1">
      <c r="A101" s="37"/>
      <c r="B101" s="38"/>
      <c r="C101" s="39"/>
      <c r="D101" s="209" t="s">
        <v>136</v>
      </c>
      <c r="E101" s="39"/>
      <c r="F101" s="210" t="s">
        <v>137</v>
      </c>
      <c r="G101" s="39"/>
      <c r="H101" s="39"/>
      <c r="I101" s="211"/>
      <c r="J101" s="39"/>
      <c r="K101" s="39"/>
      <c r="L101" s="43"/>
      <c r="M101" s="212"/>
      <c r="N101" s="213"/>
      <c r="O101" s="83"/>
      <c r="P101" s="83"/>
      <c r="Q101" s="83"/>
      <c r="R101" s="83"/>
      <c r="S101" s="83"/>
      <c r="T101" s="84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136</v>
      </c>
      <c r="AU101" s="16" t="s">
        <v>134</v>
      </c>
    </row>
    <row r="102" s="2" customFormat="1" ht="16.5" customHeight="1">
      <c r="A102" s="37"/>
      <c r="B102" s="38"/>
      <c r="C102" s="214" t="s">
        <v>144</v>
      </c>
      <c r="D102" s="214" t="s">
        <v>138</v>
      </c>
      <c r="E102" s="215" t="s">
        <v>145</v>
      </c>
      <c r="F102" s="216" t="s">
        <v>146</v>
      </c>
      <c r="G102" s="217" t="s">
        <v>131</v>
      </c>
      <c r="H102" s="218">
        <v>720</v>
      </c>
      <c r="I102" s="219"/>
      <c r="J102" s="220">
        <f>ROUND(I102*H102,2)</f>
        <v>0</v>
      </c>
      <c r="K102" s="216" t="s">
        <v>132</v>
      </c>
      <c r="L102" s="221"/>
      <c r="M102" s="222" t="s">
        <v>19</v>
      </c>
      <c r="N102" s="223" t="s">
        <v>46</v>
      </c>
      <c r="O102" s="83"/>
      <c r="P102" s="205">
        <f>O102*H102</f>
        <v>0</v>
      </c>
      <c r="Q102" s="205">
        <v>1.0000000000000001E-05</v>
      </c>
      <c r="R102" s="205">
        <f>Q102*H102</f>
        <v>0.0072000000000000007</v>
      </c>
      <c r="S102" s="205">
        <v>0</v>
      </c>
      <c r="T102" s="206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07" t="s">
        <v>141</v>
      </c>
      <c r="AT102" s="207" t="s">
        <v>138</v>
      </c>
      <c r="AU102" s="207" t="s">
        <v>134</v>
      </c>
      <c r="AY102" s="16" t="s">
        <v>123</v>
      </c>
      <c r="BE102" s="208">
        <f>IF(N102="základní",J102,0)</f>
        <v>0</v>
      </c>
      <c r="BF102" s="208">
        <f>IF(N102="snížená",J102,0)</f>
        <v>0</v>
      </c>
      <c r="BG102" s="208">
        <f>IF(N102="zákl. přenesená",J102,0)</f>
        <v>0</v>
      </c>
      <c r="BH102" s="208">
        <f>IF(N102="sníž. přenesená",J102,0)</f>
        <v>0</v>
      </c>
      <c r="BI102" s="208">
        <f>IF(N102="nulová",J102,0)</f>
        <v>0</v>
      </c>
      <c r="BJ102" s="16" t="s">
        <v>80</v>
      </c>
      <c r="BK102" s="208">
        <f>ROUND(I102*H102,2)</f>
        <v>0</v>
      </c>
      <c r="BL102" s="16" t="s">
        <v>133</v>
      </c>
      <c r="BM102" s="207" t="s">
        <v>147</v>
      </c>
    </row>
    <row r="103" s="12" customFormat="1" ht="20.88" customHeight="1">
      <c r="A103" s="12"/>
      <c r="B103" s="180"/>
      <c r="C103" s="181"/>
      <c r="D103" s="182" t="s">
        <v>74</v>
      </c>
      <c r="E103" s="194" t="s">
        <v>148</v>
      </c>
      <c r="F103" s="194" t="s">
        <v>149</v>
      </c>
      <c r="G103" s="181"/>
      <c r="H103" s="181"/>
      <c r="I103" s="184"/>
      <c r="J103" s="195">
        <f>BK103</f>
        <v>0</v>
      </c>
      <c r="K103" s="181"/>
      <c r="L103" s="186"/>
      <c r="M103" s="187"/>
      <c r="N103" s="188"/>
      <c r="O103" s="188"/>
      <c r="P103" s="189">
        <f>SUM(P104:P124)</f>
        <v>0</v>
      </c>
      <c r="Q103" s="188"/>
      <c r="R103" s="189">
        <f>SUM(R104:R124)</f>
        <v>0.5625</v>
      </c>
      <c r="S103" s="188"/>
      <c r="T103" s="190">
        <f>SUM(T104:T124)</f>
        <v>0.017999999999999999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191" t="s">
        <v>82</v>
      </c>
      <c r="AT103" s="192" t="s">
        <v>74</v>
      </c>
      <c r="AU103" s="192" t="s">
        <v>82</v>
      </c>
      <c r="AY103" s="191" t="s">
        <v>123</v>
      </c>
      <c r="BK103" s="193">
        <f>SUM(BK104:BK124)</f>
        <v>0</v>
      </c>
    </row>
    <row r="104" s="2" customFormat="1" ht="16.5" customHeight="1">
      <c r="A104" s="37"/>
      <c r="B104" s="38"/>
      <c r="C104" s="196" t="s">
        <v>150</v>
      </c>
      <c r="D104" s="196" t="s">
        <v>128</v>
      </c>
      <c r="E104" s="197" t="s">
        <v>151</v>
      </c>
      <c r="F104" s="198" t="s">
        <v>152</v>
      </c>
      <c r="G104" s="199" t="s">
        <v>153</v>
      </c>
      <c r="H104" s="200">
        <v>20</v>
      </c>
      <c r="I104" s="201"/>
      <c r="J104" s="202">
        <f>ROUND(I104*H104,2)</f>
        <v>0</v>
      </c>
      <c r="K104" s="198" t="s">
        <v>132</v>
      </c>
      <c r="L104" s="43"/>
      <c r="M104" s="203" t="s">
        <v>19</v>
      </c>
      <c r="N104" s="204" t="s">
        <v>46</v>
      </c>
      <c r="O104" s="83"/>
      <c r="P104" s="205">
        <f>O104*H104</f>
        <v>0</v>
      </c>
      <c r="Q104" s="205">
        <v>0</v>
      </c>
      <c r="R104" s="205">
        <f>Q104*H104</f>
        <v>0</v>
      </c>
      <c r="S104" s="205">
        <v>0.00089999999999999998</v>
      </c>
      <c r="T104" s="206">
        <f>S104*H104</f>
        <v>0.017999999999999999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07" t="s">
        <v>133</v>
      </c>
      <c r="AT104" s="207" t="s">
        <v>128</v>
      </c>
      <c r="AU104" s="207" t="s">
        <v>134</v>
      </c>
      <c r="AY104" s="16" t="s">
        <v>123</v>
      </c>
      <c r="BE104" s="208">
        <f>IF(N104="základní",J104,0)</f>
        <v>0</v>
      </c>
      <c r="BF104" s="208">
        <f>IF(N104="snížená",J104,0)</f>
        <v>0</v>
      </c>
      <c r="BG104" s="208">
        <f>IF(N104="zákl. přenesená",J104,0)</f>
        <v>0</v>
      </c>
      <c r="BH104" s="208">
        <f>IF(N104="sníž. přenesená",J104,0)</f>
        <v>0</v>
      </c>
      <c r="BI104" s="208">
        <f>IF(N104="nulová",J104,0)</f>
        <v>0</v>
      </c>
      <c r="BJ104" s="16" t="s">
        <v>80</v>
      </c>
      <c r="BK104" s="208">
        <f>ROUND(I104*H104,2)</f>
        <v>0</v>
      </c>
      <c r="BL104" s="16" t="s">
        <v>133</v>
      </c>
      <c r="BM104" s="207" t="s">
        <v>154</v>
      </c>
    </row>
    <row r="105" s="2" customFormat="1">
      <c r="A105" s="37"/>
      <c r="B105" s="38"/>
      <c r="C105" s="39"/>
      <c r="D105" s="209" t="s">
        <v>136</v>
      </c>
      <c r="E105" s="39"/>
      <c r="F105" s="210" t="s">
        <v>155</v>
      </c>
      <c r="G105" s="39"/>
      <c r="H105" s="39"/>
      <c r="I105" s="211"/>
      <c r="J105" s="39"/>
      <c r="K105" s="39"/>
      <c r="L105" s="43"/>
      <c r="M105" s="212"/>
      <c r="N105" s="213"/>
      <c r="O105" s="83"/>
      <c r="P105" s="83"/>
      <c r="Q105" s="83"/>
      <c r="R105" s="83"/>
      <c r="S105" s="83"/>
      <c r="T105" s="84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6" t="s">
        <v>136</v>
      </c>
      <c r="AU105" s="16" t="s">
        <v>134</v>
      </c>
    </row>
    <row r="106" s="2" customFormat="1" ht="16.5" customHeight="1">
      <c r="A106" s="37"/>
      <c r="B106" s="38"/>
      <c r="C106" s="196" t="s">
        <v>156</v>
      </c>
      <c r="D106" s="196" t="s">
        <v>128</v>
      </c>
      <c r="E106" s="197" t="s">
        <v>157</v>
      </c>
      <c r="F106" s="198" t="s">
        <v>158</v>
      </c>
      <c r="G106" s="199" t="s">
        <v>153</v>
      </c>
      <c r="H106" s="200">
        <v>1</v>
      </c>
      <c r="I106" s="201"/>
      <c r="J106" s="202">
        <f>ROUND(I106*H106,2)</f>
        <v>0</v>
      </c>
      <c r="K106" s="198" t="s">
        <v>132</v>
      </c>
      <c r="L106" s="43"/>
      <c r="M106" s="203" t="s">
        <v>19</v>
      </c>
      <c r="N106" s="204" t="s">
        <v>46</v>
      </c>
      <c r="O106" s="83"/>
      <c r="P106" s="205">
        <f>O106*H106</f>
        <v>0</v>
      </c>
      <c r="Q106" s="205">
        <v>0</v>
      </c>
      <c r="R106" s="205">
        <f>Q106*H106</f>
        <v>0</v>
      </c>
      <c r="S106" s="205">
        <v>0</v>
      </c>
      <c r="T106" s="206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07" t="s">
        <v>133</v>
      </c>
      <c r="AT106" s="207" t="s">
        <v>128</v>
      </c>
      <c r="AU106" s="207" t="s">
        <v>134</v>
      </c>
      <c r="AY106" s="16" t="s">
        <v>123</v>
      </c>
      <c r="BE106" s="208">
        <f>IF(N106="základní",J106,0)</f>
        <v>0</v>
      </c>
      <c r="BF106" s="208">
        <f>IF(N106="snížená",J106,0)</f>
        <v>0</v>
      </c>
      <c r="BG106" s="208">
        <f>IF(N106="zákl. přenesená",J106,0)</f>
        <v>0</v>
      </c>
      <c r="BH106" s="208">
        <f>IF(N106="sníž. přenesená",J106,0)</f>
        <v>0</v>
      </c>
      <c r="BI106" s="208">
        <f>IF(N106="nulová",J106,0)</f>
        <v>0</v>
      </c>
      <c r="BJ106" s="16" t="s">
        <v>80</v>
      </c>
      <c r="BK106" s="208">
        <f>ROUND(I106*H106,2)</f>
        <v>0</v>
      </c>
      <c r="BL106" s="16" t="s">
        <v>133</v>
      </c>
      <c r="BM106" s="207" t="s">
        <v>159</v>
      </c>
    </row>
    <row r="107" s="2" customFormat="1">
      <c r="A107" s="37"/>
      <c r="B107" s="38"/>
      <c r="C107" s="39"/>
      <c r="D107" s="209" t="s">
        <v>136</v>
      </c>
      <c r="E107" s="39"/>
      <c r="F107" s="210" t="s">
        <v>160</v>
      </c>
      <c r="G107" s="39"/>
      <c r="H107" s="39"/>
      <c r="I107" s="211"/>
      <c r="J107" s="39"/>
      <c r="K107" s="39"/>
      <c r="L107" s="43"/>
      <c r="M107" s="212"/>
      <c r="N107" s="213"/>
      <c r="O107" s="83"/>
      <c r="P107" s="83"/>
      <c r="Q107" s="83"/>
      <c r="R107" s="83"/>
      <c r="S107" s="83"/>
      <c r="T107" s="84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6" t="s">
        <v>136</v>
      </c>
      <c r="AU107" s="16" t="s">
        <v>134</v>
      </c>
    </row>
    <row r="108" s="2" customFormat="1" ht="16.5" customHeight="1">
      <c r="A108" s="37"/>
      <c r="B108" s="38"/>
      <c r="C108" s="214" t="s">
        <v>161</v>
      </c>
      <c r="D108" s="214" t="s">
        <v>138</v>
      </c>
      <c r="E108" s="215" t="s">
        <v>162</v>
      </c>
      <c r="F108" s="216" t="s">
        <v>163</v>
      </c>
      <c r="G108" s="217" t="s">
        <v>153</v>
      </c>
      <c r="H108" s="218">
        <v>1</v>
      </c>
      <c r="I108" s="219"/>
      <c r="J108" s="220">
        <f>ROUND(I108*H108,2)</f>
        <v>0</v>
      </c>
      <c r="K108" s="216" t="s">
        <v>132</v>
      </c>
      <c r="L108" s="221"/>
      <c r="M108" s="222" t="s">
        <v>19</v>
      </c>
      <c r="N108" s="223" t="s">
        <v>46</v>
      </c>
      <c r="O108" s="83"/>
      <c r="P108" s="205">
        <f>O108*H108</f>
        <v>0</v>
      </c>
      <c r="Q108" s="205">
        <v>0.030300000000000001</v>
      </c>
      <c r="R108" s="205">
        <f>Q108*H108</f>
        <v>0.030300000000000001</v>
      </c>
      <c r="S108" s="205">
        <v>0</v>
      </c>
      <c r="T108" s="206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07" t="s">
        <v>141</v>
      </c>
      <c r="AT108" s="207" t="s">
        <v>138</v>
      </c>
      <c r="AU108" s="207" t="s">
        <v>134</v>
      </c>
      <c r="AY108" s="16" t="s">
        <v>123</v>
      </c>
      <c r="BE108" s="208">
        <f>IF(N108="základní",J108,0)</f>
        <v>0</v>
      </c>
      <c r="BF108" s="208">
        <f>IF(N108="snížená",J108,0)</f>
        <v>0</v>
      </c>
      <c r="BG108" s="208">
        <f>IF(N108="zákl. přenesená",J108,0)</f>
        <v>0</v>
      </c>
      <c r="BH108" s="208">
        <f>IF(N108="sníž. přenesená",J108,0)</f>
        <v>0</v>
      </c>
      <c r="BI108" s="208">
        <f>IF(N108="nulová",J108,0)</f>
        <v>0</v>
      </c>
      <c r="BJ108" s="16" t="s">
        <v>80</v>
      </c>
      <c r="BK108" s="208">
        <f>ROUND(I108*H108,2)</f>
        <v>0</v>
      </c>
      <c r="BL108" s="16" t="s">
        <v>133</v>
      </c>
      <c r="BM108" s="207" t="s">
        <v>164</v>
      </c>
    </row>
    <row r="109" s="2" customFormat="1" ht="16.5" customHeight="1">
      <c r="A109" s="37"/>
      <c r="B109" s="38"/>
      <c r="C109" s="196" t="s">
        <v>165</v>
      </c>
      <c r="D109" s="196" t="s">
        <v>128</v>
      </c>
      <c r="E109" s="197" t="s">
        <v>166</v>
      </c>
      <c r="F109" s="198" t="s">
        <v>167</v>
      </c>
      <c r="G109" s="199" t="s">
        <v>153</v>
      </c>
      <c r="H109" s="200">
        <v>4</v>
      </c>
      <c r="I109" s="201"/>
      <c r="J109" s="202">
        <f>ROUND(I109*H109,2)</f>
        <v>0</v>
      </c>
      <c r="K109" s="198" t="s">
        <v>132</v>
      </c>
      <c r="L109" s="43"/>
      <c r="M109" s="203" t="s">
        <v>19</v>
      </c>
      <c r="N109" s="204" t="s">
        <v>46</v>
      </c>
      <c r="O109" s="83"/>
      <c r="P109" s="205">
        <f>O109*H109</f>
        <v>0</v>
      </c>
      <c r="Q109" s="205">
        <v>0</v>
      </c>
      <c r="R109" s="205">
        <f>Q109*H109</f>
        <v>0</v>
      </c>
      <c r="S109" s="205">
        <v>0</v>
      </c>
      <c r="T109" s="206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207" t="s">
        <v>133</v>
      </c>
      <c r="AT109" s="207" t="s">
        <v>128</v>
      </c>
      <c r="AU109" s="207" t="s">
        <v>134</v>
      </c>
      <c r="AY109" s="16" t="s">
        <v>123</v>
      </c>
      <c r="BE109" s="208">
        <f>IF(N109="základní",J109,0)</f>
        <v>0</v>
      </c>
      <c r="BF109" s="208">
        <f>IF(N109="snížená",J109,0)</f>
        <v>0</v>
      </c>
      <c r="BG109" s="208">
        <f>IF(N109="zákl. přenesená",J109,0)</f>
        <v>0</v>
      </c>
      <c r="BH109" s="208">
        <f>IF(N109="sníž. přenesená",J109,0)</f>
        <v>0</v>
      </c>
      <c r="BI109" s="208">
        <f>IF(N109="nulová",J109,0)</f>
        <v>0</v>
      </c>
      <c r="BJ109" s="16" t="s">
        <v>80</v>
      </c>
      <c r="BK109" s="208">
        <f>ROUND(I109*H109,2)</f>
        <v>0</v>
      </c>
      <c r="BL109" s="16" t="s">
        <v>133</v>
      </c>
      <c r="BM109" s="207" t="s">
        <v>168</v>
      </c>
    </row>
    <row r="110" s="2" customFormat="1">
      <c r="A110" s="37"/>
      <c r="B110" s="38"/>
      <c r="C110" s="39"/>
      <c r="D110" s="209" t="s">
        <v>136</v>
      </c>
      <c r="E110" s="39"/>
      <c r="F110" s="210" t="s">
        <v>169</v>
      </c>
      <c r="G110" s="39"/>
      <c r="H110" s="39"/>
      <c r="I110" s="211"/>
      <c r="J110" s="39"/>
      <c r="K110" s="39"/>
      <c r="L110" s="43"/>
      <c r="M110" s="212"/>
      <c r="N110" s="213"/>
      <c r="O110" s="83"/>
      <c r="P110" s="83"/>
      <c r="Q110" s="83"/>
      <c r="R110" s="83"/>
      <c r="S110" s="83"/>
      <c r="T110" s="84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T110" s="16" t="s">
        <v>136</v>
      </c>
      <c r="AU110" s="16" t="s">
        <v>134</v>
      </c>
    </row>
    <row r="111" s="2" customFormat="1" ht="16.5" customHeight="1">
      <c r="A111" s="37"/>
      <c r="B111" s="38"/>
      <c r="C111" s="214" t="s">
        <v>170</v>
      </c>
      <c r="D111" s="214" t="s">
        <v>138</v>
      </c>
      <c r="E111" s="215" t="s">
        <v>171</v>
      </c>
      <c r="F111" s="216" t="s">
        <v>172</v>
      </c>
      <c r="G111" s="217" t="s">
        <v>153</v>
      </c>
      <c r="H111" s="218">
        <v>4</v>
      </c>
      <c r="I111" s="219"/>
      <c r="J111" s="220">
        <f>ROUND(I111*H111,2)</f>
        <v>0</v>
      </c>
      <c r="K111" s="216" t="s">
        <v>132</v>
      </c>
      <c r="L111" s="221"/>
      <c r="M111" s="222" t="s">
        <v>19</v>
      </c>
      <c r="N111" s="223" t="s">
        <v>46</v>
      </c>
      <c r="O111" s="83"/>
      <c r="P111" s="205">
        <f>O111*H111</f>
        <v>0</v>
      </c>
      <c r="Q111" s="205">
        <v>0.10100000000000001</v>
      </c>
      <c r="R111" s="205">
        <f>Q111*H111</f>
        <v>0.40400000000000003</v>
      </c>
      <c r="S111" s="205">
        <v>0</v>
      </c>
      <c r="T111" s="206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207" t="s">
        <v>141</v>
      </c>
      <c r="AT111" s="207" t="s">
        <v>138</v>
      </c>
      <c r="AU111" s="207" t="s">
        <v>134</v>
      </c>
      <c r="AY111" s="16" t="s">
        <v>123</v>
      </c>
      <c r="BE111" s="208">
        <f>IF(N111="základní",J111,0)</f>
        <v>0</v>
      </c>
      <c r="BF111" s="208">
        <f>IF(N111="snížená",J111,0)</f>
        <v>0</v>
      </c>
      <c r="BG111" s="208">
        <f>IF(N111="zákl. přenesená",J111,0)</f>
        <v>0</v>
      </c>
      <c r="BH111" s="208">
        <f>IF(N111="sníž. přenesená",J111,0)</f>
        <v>0</v>
      </c>
      <c r="BI111" s="208">
        <f>IF(N111="nulová",J111,0)</f>
        <v>0</v>
      </c>
      <c r="BJ111" s="16" t="s">
        <v>80</v>
      </c>
      <c r="BK111" s="208">
        <f>ROUND(I111*H111,2)</f>
        <v>0</v>
      </c>
      <c r="BL111" s="16" t="s">
        <v>133</v>
      </c>
      <c r="BM111" s="207" t="s">
        <v>173</v>
      </c>
    </row>
    <row r="112" s="2" customFormat="1" ht="16.5" customHeight="1">
      <c r="A112" s="37"/>
      <c r="B112" s="38"/>
      <c r="C112" s="196" t="s">
        <v>174</v>
      </c>
      <c r="D112" s="196" t="s">
        <v>128</v>
      </c>
      <c r="E112" s="197" t="s">
        <v>175</v>
      </c>
      <c r="F112" s="198" t="s">
        <v>176</v>
      </c>
      <c r="G112" s="199" t="s">
        <v>153</v>
      </c>
      <c r="H112" s="200">
        <v>5</v>
      </c>
      <c r="I112" s="201"/>
      <c r="J112" s="202">
        <f>ROUND(I112*H112,2)</f>
        <v>0</v>
      </c>
      <c r="K112" s="198" t="s">
        <v>132</v>
      </c>
      <c r="L112" s="43"/>
      <c r="M112" s="203" t="s">
        <v>19</v>
      </c>
      <c r="N112" s="204" t="s">
        <v>46</v>
      </c>
      <c r="O112" s="83"/>
      <c r="P112" s="205">
        <f>O112*H112</f>
        <v>0</v>
      </c>
      <c r="Q112" s="205">
        <v>0</v>
      </c>
      <c r="R112" s="205">
        <f>Q112*H112</f>
        <v>0</v>
      </c>
      <c r="S112" s="205">
        <v>0</v>
      </c>
      <c r="T112" s="206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07" t="s">
        <v>133</v>
      </c>
      <c r="AT112" s="207" t="s">
        <v>128</v>
      </c>
      <c r="AU112" s="207" t="s">
        <v>134</v>
      </c>
      <c r="AY112" s="16" t="s">
        <v>123</v>
      </c>
      <c r="BE112" s="208">
        <f>IF(N112="základní",J112,0)</f>
        <v>0</v>
      </c>
      <c r="BF112" s="208">
        <f>IF(N112="snížená",J112,0)</f>
        <v>0</v>
      </c>
      <c r="BG112" s="208">
        <f>IF(N112="zákl. přenesená",J112,0)</f>
        <v>0</v>
      </c>
      <c r="BH112" s="208">
        <f>IF(N112="sníž. přenesená",J112,0)</f>
        <v>0</v>
      </c>
      <c r="BI112" s="208">
        <f>IF(N112="nulová",J112,0)</f>
        <v>0</v>
      </c>
      <c r="BJ112" s="16" t="s">
        <v>80</v>
      </c>
      <c r="BK112" s="208">
        <f>ROUND(I112*H112,2)</f>
        <v>0</v>
      </c>
      <c r="BL112" s="16" t="s">
        <v>133</v>
      </c>
      <c r="BM112" s="207" t="s">
        <v>177</v>
      </c>
    </row>
    <row r="113" s="2" customFormat="1">
      <c r="A113" s="37"/>
      <c r="B113" s="38"/>
      <c r="C113" s="39"/>
      <c r="D113" s="209" t="s">
        <v>136</v>
      </c>
      <c r="E113" s="39"/>
      <c r="F113" s="210" t="s">
        <v>178</v>
      </c>
      <c r="G113" s="39"/>
      <c r="H113" s="39"/>
      <c r="I113" s="211"/>
      <c r="J113" s="39"/>
      <c r="K113" s="39"/>
      <c r="L113" s="43"/>
      <c r="M113" s="212"/>
      <c r="N113" s="213"/>
      <c r="O113" s="83"/>
      <c r="P113" s="83"/>
      <c r="Q113" s="83"/>
      <c r="R113" s="83"/>
      <c r="S113" s="83"/>
      <c r="T113" s="84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16" t="s">
        <v>136</v>
      </c>
      <c r="AU113" s="16" t="s">
        <v>134</v>
      </c>
    </row>
    <row r="114" s="2" customFormat="1" ht="16.5" customHeight="1">
      <c r="A114" s="37"/>
      <c r="B114" s="38"/>
      <c r="C114" s="214" t="s">
        <v>179</v>
      </c>
      <c r="D114" s="214" t="s">
        <v>138</v>
      </c>
      <c r="E114" s="215" t="s">
        <v>180</v>
      </c>
      <c r="F114" s="216" t="s">
        <v>181</v>
      </c>
      <c r="G114" s="217" t="s">
        <v>153</v>
      </c>
      <c r="H114" s="218">
        <v>5</v>
      </c>
      <c r="I114" s="219"/>
      <c r="J114" s="220">
        <f>ROUND(I114*H114,2)</f>
        <v>0</v>
      </c>
      <c r="K114" s="216" t="s">
        <v>132</v>
      </c>
      <c r="L114" s="221"/>
      <c r="M114" s="222" t="s">
        <v>19</v>
      </c>
      <c r="N114" s="223" t="s">
        <v>46</v>
      </c>
      <c r="O114" s="83"/>
      <c r="P114" s="205">
        <f>O114*H114</f>
        <v>0</v>
      </c>
      <c r="Q114" s="205">
        <v>0.002</v>
      </c>
      <c r="R114" s="205">
        <f>Q114*H114</f>
        <v>0.01</v>
      </c>
      <c r="S114" s="205">
        <v>0</v>
      </c>
      <c r="T114" s="206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07" t="s">
        <v>141</v>
      </c>
      <c r="AT114" s="207" t="s">
        <v>138</v>
      </c>
      <c r="AU114" s="207" t="s">
        <v>134</v>
      </c>
      <c r="AY114" s="16" t="s">
        <v>123</v>
      </c>
      <c r="BE114" s="208">
        <f>IF(N114="základní",J114,0)</f>
        <v>0</v>
      </c>
      <c r="BF114" s="208">
        <f>IF(N114="snížená",J114,0)</f>
        <v>0</v>
      </c>
      <c r="BG114" s="208">
        <f>IF(N114="zákl. přenesená",J114,0)</f>
        <v>0</v>
      </c>
      <c r="BH114" s="208">
        <f>IF(N114="sníž. přenesená",J114,0)</f>
        <v>0</v>
      </c>
      <c r="BI114" s="208">
        <f>IF(N114="nulová",J114,0)</f>
        <v>0</v>
      </c>
      <c r="BJ114" s="16" t="s">
        <v>80</v>
      </c>
      <c r="BK114" s="208">
        <f>ROUND(I114*H114,2)</f>
        <v>0</v>
      </c>
      <c r="BL114" s="16" t="s">
        <v>133</v>
      </c>
      <c r="BM114" s="207" t="s">
        <v>182</v>
      </c>
    </row>
    <row r="115" s="2" customFormat="1" ht="21.75" customHeight="1">
      <c r="A115" s="37"/>
      <c r="B115" s="38"/>
      <c r="C115" s="196" t="s">
        <v>8</v>
      </c>
      <c r="D115" s="196" t="s">
        <v>128</v>
      </c>
      <c r="E115" s="197" t="s">
        <v>183</v>
      </c>
      <c r="F115" s="198" t="s">
        <v>184</v>
      </c>
      <c r="G115" s="199" t="s">
        <v>153</v>
      </c>
      <c r="H115" s="200">
        <v>62</v>
      </c>
      <c r="I115" s="201"/>
      <c r="J115" s="202">
        <f>ROUND(I115*H115,2)</f>
        <v>0</v>
      </c>
      <c r="K115" s="198" t="s">
        <v>132</v>
      </c>
      <c r="L115" s="43"/>
      <c r="M115" s="203" t="s">
        <v>19</v>
      </c>
      <c r="N115" s="204" t="s">
        <v>46</v>
      </c>
      <c r="O115" s="83"/>
      <c r="P115" s="205">
        <f>O115*H115</f>
        <v>0</v>
      </c>
      <c r="Q115" s="205">
        <v>0</v>
      </c>
      <c r="R115" s="205">
        <f>Q115*H115</f>
        <v>0</v>
      </c>
      <c r="S115" s="205">
        <v>0</v>
      </c>
      <c r="T115" s="206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207" t="s">
        <v>133</v>
      </c>
      <c r="AT115" s="207" t="s">
        <v>128</v>
      </c>
      <c r="AU115" s="207" t="s">
        <v>134</v>
      </c>
      <c r="AY115" s="16" t="s">
        <v>123</v>
      </c>
      <c r="BE115" s="208">
        <f>IF(N115="základní",J115,0)</f>
        <v>0</v>
      </c>
      <c r="BF115" s="208">
        <f>IF(N115="snížená",J115,0)</f>
        <v>0</v>
      </c>
      <c r="BG115" s="208">
        <f>IF(N115="zákl. přenesená",J115,0)</f>
        <v>0</v>
      </c>
      <c r="BH115" s="208">
        <f>IF(N115="sníž. přenesená",J115,0)</f>
        <v>0</v>
      </c>
      <c r="BI115" s="208">
        <f>IF(N115="nulová",J115,0)</f>
        <v>0</v>
      </c>
      <c r="BJ115" s="16" t="s">
        <v>80</v>
      </c>
      <c r="BK115" s="208">
        <f>ROUND(I115*H115,2)</f>
        <v>0</v>
      </c>
      <c r="BL115" s="16" t="s">
        <v>133</v>
      </c>
      <c r="BM115" s="207" t="s">
        <v>185</v>
      </c>
    </row>
    <row r="116" s="2" customFormat="1">
      <c r="A116" s="37"/>
      <c r="B116" s="38"/>
      <c r="C116" s="39"/>
      <c r="D116" s="209" t="s">
        <v>136</v>
      </c>
      <c r="E116" s="39"/>
      <c r="F116" s="210" t="s">
        <v>186</v>
      </c>
      <c r="G116" s="39"/>
      <c r="H116" s="39"/>
      <c r="I116" s="211"/>
      <c r="J116" s="39"/>
      <c r="K116" s="39"/>
      <c r="L116" s="43"/>
      <c r="M116" s="212"/>
      <c r="N116" s="213"/>
      <c r="O116" s="83"/>
      <c r="P116" s="83"/>
      <c r="Q116" s="83"/>
      <c r="R116" s="83"/>
      <c r="S116" s="83"/>
      <c r="T116" s="84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T116" s="16" t="s">
        <v>136</v>
      </c>
      <c r="AU116" s="16" t="s">
        <v>134</v>
      </c>
    </row>
    <row r="117" s="2" customFormat="1" ht="16.5" customHeight="1">
      <c r="A117" s="37"/>
      <c r="B117" s="38"/>
      <c r="C117" s="214" t="s">
        <v>187</v>
      </c>
      <c r="D117" s="214" t="s">
        <v>138</v>
      </c>
      <c r="E117" s="215" t="s">
        <v>188</v>
      </c>
      <c r="F117" s="216" t="s">
        <v>189</v>
      </c>
      <c r="G117" s="217" t="s">
        <v>153</v>
      </c>
      <c r="H117" s="218">
        <v>62</v>
      </c>
      <c r="I117" s="219"/>
      <c r="J117" s="220">
        <f>ROUND(I117*H117,2)</f>
        <v>0</v>
      </c>
      <c r="K117" s="216" t="s">
        <v>132</v>
      </c>
      <c r="L117" s="221"/>
      <c r="M117" s="222" t="s">
        <v>19</v>
      </c>
      <c r="N117" s="223" t="s">
        <v>46</v>
      </c>
      <c r="O117" s="83"/>
      <c r="P117" s="205">
        <f>O117*H117</f>
        <v>0</v>
      </c>
      <c r="Q117" s="205">
        <v>0.00010000000000000001</v>
      </c>
      <c r="R117" s="205">
        <f>Q117*H117</f>
        <v>0.0062000000000000006</v>
      </c>
      <c r="S117" s="205">
        <v>0</v>
      </c>
      <c r="T117" s="206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207" t="s">
        <v>141</v>
      </c>
      <c r="AT117" s="207" t="s">
        <v>138</v>
      </c>
      <c r="AU117" s="207" t="s">
        <v>134</v>
      </c>
      <c r="AY117" s="16" t="s">
        <v>123</v>
      </c>
      <c r="BE117" s="208">
        <f>IF(N117="základní",J117,0)</f>
        <v>0</v>
      </c>
      <c r="BF117" s="208">
        <f>IF(N117="snížená",J117,0)</f>
        <v>0</v>
      </c>
      <c r="BG117" s="208">
        <f>IF(N117="zákl. přenesená",J117,0)</f>
        <v>0</v>
      </c>
      <c r="BH117" s="208">
        <f>IF(N117="sníž. přenesená",J117,0)</f>
        <v>0</v>
      </c>
      <c r="BI117" s="208">
        <f>IF(N117="nulová",J117,0)</f>
        <v>0</v>
      </c>
      <c r="BJ117" s="16" t="s">
        <v>80</v>
      </c>
      <c r="BK117" s="208">
        <f>ROUND(I117*H117,2)</f>
        <v>0</v>
      </c>
      <c r="BL117" s="16" t="s">
        <v>133</v>
      </c>
      <c r="BM117" s="207" t="s">
        <v>190</v>
      </c>
    </row>
    <row r="118" s="2" customFormat="1" ht="16.5" customHeight="1">
      <c r="A118" s="37"/>
      <c r="B118" s="38"/>
      <c r="C118" s="196" t="s">
        <v>191</v>
      </c>
      <c r="D118" s="196" t="s">
        <v>128</v>
      </c>
      <c r="E118" s="197" t="s">
        <v>192</v>
      </c>
      <c r="F118" s="198" t="s">
        <v>193</v>
      </c>
      <c r="G118" s="199" t="s">
        <v>153</v>
      </c>
      <c r="H118" s="200">
        <v>10</v>
      </c>
      <c r="I118" s="201"/>
      <c r="J118" s="202">
        <f>ROUND(I118*H118,2)</f>
        <v>0</v>
      </c>
      <c r="K118" s="198" t="s">
        <v>132</v>
      </c>
      <c r="L118" s="43"/>
      <c r="M118" s="203" t="s">
        <v>19</v>
      </c>
      <c r="N118" s="204" t="s">
        <v>46</v>
      </c>
      <c r="O118" s="83"/>
      <c r="P118" s="205">
        <f>O118*H118</f>
        <v>0</v>
      </c>
      <c r="Q118" s="205">
        <v>0</v>
      </c>
      <c r="R118" s="205">
        <f>Q118*H118</f>
        <v>0</v>
      </c>
      <c r="S118" s="205">
        <v>0</v>
      </c>
      <c r="T118" s="206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07" t="s">
        <v>133</v>
      </c>
      <c r="AT118" s="207" t="s">
        <v>128</v>
      </c>
      <c r="AU118" s="207" t="s">
        <v>134</v>
      </c>
      <c r="AY118" s="16" t="s">
        <v>123</v>
      </c>
      <c r="BE118" s="208">
        <f>IF(N118="základní",J118,0)</f>
        <v>0</v>
      </c>
      <c r="BF118" s="208">
        <f>IF(N118="snížená",J118,0)</f>
        <v>0</v>
      </c>
      <c r="BG118" s="208">
        <f>IF(N118="zákl. přenesená",J118,0)</f>
        <v>0</v>
      </c>
      <c r="BH118" s="208">
        <f>IF(N118="sníž. přenesená",J118,0)</f>
        <v>0</v>
      </c>
      <c r="BI118" s="208">
        <f>IF(N118="nulová",J118,0)</f>
        <v>0</v>
      </c>
      <c r="BJ118" s="16" t="s">
        <v>80</v>
      </c>
      <c r="BK118" s="208">
        <f>ROUND(I118*H118,2)</f>
        <v>0</v>
      </c>
      <c r="BL118" s="16" t="s">
        <v>133</v>
      </c>
      <c r="BM118" s="207" t="s">
        <v>194</v>
      </c>
    </row>
    <row r="119" s="2" customFormat="1">
      <c r="A119" s="37"/>
      <c r="B119" s="38"/>
      <c r="C119" s="39"/>
      <c r="D119" s="209" t="s">
        <v>136</v>
      </c>
      <c r="E119" s="39"/>
      <c r="F119" s="210" t="s">
        <v>195</v>
      </c>
      <c r="G119" s="39"/>
      <c r="H119" s="39"/>
      <c r="I119" s="211"/>
      <c r="J119" s="39"/>
      <c r="K119" s="39"/>
      <c r="L119" s="43"/>
      <c r="M119" s="212"/>
      <c r="N119" s="213"/>
      <c r="O119" s="83"/>
      <c r="P119" s="83"/>
      <c r="Q119" s="83"/>
      <c r="R119" s="83"/>
      <c r="S119" s="83"/>
      <c r="T119" s="84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136</v>
      </c>
      <c r="AU119" s="16" t="s">
        <v>134</v>
      </c>
    </row>
    <row r="120" s="2" customFormat="1" ht="16.5" customHeight="1">
      <c r="A120" s="37"/>
      <c r="B120" s="38"/>
      <c r="C120" s="214" t="s">
        <v>196</v>
      </c>
      <c r="D120" s="214" t="s">
        <v>138</v>
      </c>
      <c r="E120" s="215" t="s">
        <v>197</v>
      </c>
      <c r="F120" s="216" t="s">
        <v>198</v>
      </c>
      <c r="G120" s="217" t="s">
        <v>153</v>
      </c>
      <c r="H120" s="218">
        <v>10</v>
      </c>
      <c r="I120" s="219"/>
      <c r="J120" s="220">
        <f>ROUND(I120*H120,2)</f>
        <v>0</v>
      </c>
      <c r="K120" s="216" t="s">
        <v>132</v>
      </c>
      <c r="L120" s="221"/>
      <c r="M120" s="222" t="s">
        <v>19</v>
      </c>
      <c r="N120" s="223" t="s">
        <v>46</v>
      </c>
      <c r="O120" s="83"/>
      <c r="P120" s="205">
        <f>O120*H120</f>
        <v>0</v>
      </c>
      <c r="Q120" s="205">
        <v>0.002</v>
      </c>
      <c r="R120" s="205">
        <f>Q120*H120</f>
        <v>0.02</v>
      </c>
      <c r="S120" s="205">
        <v>0</v>
      </c>
      <c r="T120" s="206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07" t="s">
        <v>141</v>
      </c>
      <c r="AT120" s="207" t="s">
        <v>138</v>
      </c>
      <c r="AU120" s="207" t="s">
        <v>134</v>
      </c>
      <c r="AY120" s="16" t="s">
        <v>123</v>
      </c>
      <c r="BE120" s="208">
        <f>IF(N120="základní",J120,0)</f>
        <v>0</v>
      </c>
      <c r="BF120" s="208">
        <f>IF(N120="snížená",J120,0)</f>
        <v>0</v>
      </c>
      <c r="BG120" s="208">
        <f>IF(N120="zákl. přenesená",J120,0)</f>
        <v>0</v>
      </c>
      <c r="BH120" s="208">
        <f>IF(N120="sníž. přenesená",J120,0)</f>
        <v>0</v>
      </c>
      <c r="BI120" s="208">
        <f>IF(N120="nulová",J120,0)</f>
        <v>0</v>
      </c>
      <c r="BJ120" s="16" t="s">
        <v>80</v>
      </c>
      <c r="BK120" s="208">
        <f>ROUND(I120*H120,2)</f>
        <v>0</v>
      </c>
      <c r="BL120" s="16" t="s">
        <v>133</v>
      </c>
      <c r="BM120" s="207" t="s">
        <v>199</v>
      </c>
    </row>
    <row r="121" s="2" customFormat="1" ht="16.5" customHeight="1">
      <c r="A121" s="37"/>
      <c r="B121" s="38"/>
      <c r="C121" s="196" t="s">
        <v>133</v>
      </c>
      <c r="D121" s="196" t="s">
        <v>128</v>
      </c>
      <c r="E121" s="197" t="s">
        <v>200</v>
      </c>
      <c r="F121" s="198" t="s">
        <v>201</v>
      </c>
      <c r="G121" s="199" t="s">
        <v>153</v>
      </c>
      <c r="H121" s="200">
        <v>40</v>
      </c>
      <c r="I121" s="201"/>
      <c r="J121" s="202">
        <f>ROUND(I121*H121,2)</f>
        <v>0</v>
      </c>
      <c r="K121" s="198" t="s">
        <v>132</v>
      </c>
      <c r="L121" s="43"/>
      <c r="M121" s="203" t="s">
        <v>19</v>
      </c>
      <c r="N121" s="204" t="s">
        <v>46</v>
      </c>
      <c r="O121" s="83"/>
      <c r="P121" s="205">
        <f>O121*H121</f>
        <v>0</v>
      </c>
      <c r="Q121" s="205">
        <v>0</v>
      </c>
      <c r="R121" s="205">
        <f>Q121*H121</f>
        <v>0</v>
      </c>
      <c r="S121" s="205">
        <v>0</v>
      </c>
      <c r="T121" s="206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07" t="s">
        <v>133</v>
      </c>
      <c r="AT121" s="207" t="s">
        <v>128</v>
      </c>
      <c r="AU121" s="207" t="s">
        <v>134</v>
      </c>
      <c r="AY121" s="16" t="s">
        <v>123</v>
      </c>
      <c r="BE121" s="208">
        <f>IF(N121="základní",J121,0)</f>
        <v>0</v>
      </c>
      <c r="BF121" s="208">
        <f>IF(N121="snížená",J121,0)</f>
        <v>0</v>
      </c>
      <c r="BG121" s="208">
        <f>IF(N121="zákl. přenesená",J121,0)</f>
        <v>0</v>
      </c>
      <c r="BH121" s="208">
        <f>IF(N121="sníž. přenesená",J121,0)</f>
        <v>0</v>
      </c>
      <c r="BI121" s="208">
        <f>IF(N121="nulová",J121,0)</f>
        <v>0</v>
      </c>
      <c r="BJ121" s="16" t="s">
        <v>80</v>
      </c>
      <c r="BK121" s="208">
        <f>ROUND(I121*H121,2)</f>
        <v>0</v>
      </c>
      <c r="BL121" s="16" t="s">
        <v>133</v>
      </c>
      <c r="BM121" s="207" t="s">
        <v>202</v>
      </c>
    </row>
    <row r="122" s="2" customFormat="1">
      <c r="A122" s="37"/>
      <c r="B122" s="38"/>
      <c r="C122" s="39"/>
      <c r="D122" s="209" t="s">
        <v>136</v>
      </c>
      <c r="E122" s="39"/>
      <c r="F122" s="210" t="s">
        <v>203</v>
      </c>
      <c r="G122" s="39"/>
      <c r="H122" s="39"/>
      <c r="I122" s="211"/>
      <c r="J122" s="39"/>
      <c r="K122" s="39"/>
      <c r="L122" s="43"/>
      <c r="M122" s="212"/>
      <c r="N122" s="213"/>
      <c r="O122" s="83"/>
      <c r="P122" s="83"/>
      <c r="Q122" s="83"/>
      <c r="R122" s="83"/>
      <c r="S122" s="83"/>
      <c r="T122" s="84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136</v>
      </c>
      <c r="AU122" s="16" t="s">
        <v>134</v>
      </c>
    </row>
    <row r="123" s="2" customFormat="1">
      <c r="A123" s="37"/>
      <c r="B123" s="38"/>
      <c r="C123" s="39"/>
      <c r="D123" s="224" t="s">
        <v>204</v>
      </c>
      <c r="E123" s="39"/>
      <c r="F123" s="225" t="s">
        <v>205</v>
      </c>
      <c r="G123" s="39"/>
      <c r="H123" s="39"/>
      <c r="I123" s="211"/>
      <c r="J123" s="39"/>
      <c r="K123" s="39"/>
      <c r="L123" s="43"/>
      <c r="M123" s="212"/>
      <c r="N123" s="213"/>
      <c r="O123" s="83"/>
      <c r="P123" s="83"/>
      <c r="Q123" s="83"/>
      <c r="R123" s="83"/>
      <c r="S123" s="83"/>
      <c r="T123" s="84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204</v>
      </c>
      <c r="AU123" s="16" t="s">
        <v>134</v>
      </c>
    </row>
    <row r="124" s="2" customFormat="1" ht="16.5" customHeight="1">
      <c r="A124" s="37"/>
      <c r="B124" s="38"/>
      <c r="C124" s="196" t="s">
        <v>206</v>
      </c>
      <c r="D124" s="196" t="s">
        <v>128</v>
      </c>
      <c r="E124" s="197" t="s">
        <v>207</v>
      </c>
      <c r="F124" s="198" t="s">
        <v>208</v>
      </c>
      <c r="G124" s="199" t="s">
        <v>153</v>
      </c>
      <c r="H124" s="200">
        <v>2</v>
      </c>
      <c r="I124" s="201"/>
      <c r="J124" s="202">
        <f>ROUND(I124*H124,2)</f>
        <v>0</v>
      </c>
      <c r="K124" s="198" t="s">
        <v>19</v>
      </c>
      <c r="L124" s="43"/>
      <c r="M124" s="203" t="s">
        <v>19</v>
      </c>
      <c r="N124" s="204" t="s">
        <v>46</v>
      </c>
      <c r="O124" s="83"/>
      <c r="P124" s="205">
        <f>O124*H124</f>
        <v>0</v>
      </c>
      <c r="Q124" s="205">
        <v>0.045999999999999999</v>
      </c>
      <c r="R124" s="205">
        <f>Q124*H124</f>
        <v>0.091999999999999998</v>
      </c>
      <c r="S124" s="205">
        <v>0</v>
      </c>
      <c r="T124" s="206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07" t="s">
        <v>133</v>
      </c>
      <c r="AT124" s="207" t="s">
        <v>128</v>
      </c>
      <c r="AU124" s="207" t="s">
        <v>134</v>
      </c>
      <c r="AY124" s="16" t="s">
        <v>123</v>
      </c>
      <c r="BE124" s="208">
        <f>IF(N124="základní",J124,0)</f>
        <v>0</v>
      </c>
      <c r="BF124" s="208">
        <f>IF(N124="snížená",J124,0)</f>
        <v>0</v>
      </c>
      <c r="BG124" s="208">
        <f>IF(N124="zákl. přenesená",J124,0)</f>
        <v>0</v>
      </c>
      <c r="BH124" s="208">
        <f>IF(N124="sníž. přenesená",J124,0)</f>
        <v>0</v>
      </c>
      <c r="BI124" s="208">
        <f>IF(N124="nulová",J124,0)</f>
        <v>0</v>
      </c>
      <c r="BJ124" s="16" t="s">
        <v>80</v>
      </c>
      <c r="BK124" s="208">
        <f>ROUND(I124*H124,2)</f>
        <v>0</v>
      </c>
      <c r="BL124" s="16" t="s">
        <v>133</v>
      </c>
      <c r="BM124" s="207" t="s">
        <v>209</v>
      </c>
    </row>
    <row r="125" s="12" customFormat="1" ht="20.88" customHeight="1">
      <c r="A125" s="12"/>
      <c r="B125" s="180"/>
      <c r="C125" s="181"/>
      <c r="D125" s="182" t="s">
        <v>74</v>
      </c>
      <c r="E125" s="194" t="s">
        <v>210</v>
      </c>
      <c r="F125" s="194" t="s">
        <v>211</v>
      </c>
      <c r="G125" s="181"/>
      <c r="H125" s="181"/>
      <c r="I125" s="184"/>
      <c r="J125" s="195">
        <f>BK125</f>
        <v>0</v>
      </c>
      <c r="K125" s="181"/>
      <c r="L125" s="186"/>
      <c r="M125" s="187"/>
      <c r="N125" s="188"/>
      <c r="O125" s="188"/>
      <c r="P125" s="189">
        <f>SUM(P126:P139)</f>
        <v>0</v>
      </c>
      <c r="Q125" s="188"/>
      <c r="R125" s="189">
        <f>SUM(R126:R139)</f>
        <v>0.25668000000000002</v>
      </c>
      <c r="S125" s="188"/>
      <c r="T125" s="190">
        <f>SUM(T126:T139)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91" t="s">
        <v>82</v>
      </c>
      <c r="AT125" s="192" t="s">
        <v>74</v>
      </c>
      <c r="AU125" s="192" t="s">
        <v>82</v>
      </c>
      <c r="AY125" s="191" t="s">
        <v>123</v>
      </c>
      <c r="BK125" s="193">
        <f>SUM(BK126:BK139)</f>
        <v>0</v>
      </c>
    </row>
    <row r="126" s="2" customFormat="1" ht="16.5" customHeight="1">
      <c r="A126" s="37"/>
      <c r="B126" s="38"/>
      <c r="C126" s="196" t="s">
        <v>212</v>
      </c>
      <c r="D126" s="196" t="s">
        <v>128</v>
      </c>
      <c r="E126" s="197" t="s">
        <v>213</v>
      </c>
      <c r="F126" s="198" t="s">
        <v>214</v>
      </c>
      <c r="G126" s="199" t="s">
        <v>153</v>
      </c>
      <c r="H126" s="200">
        <v>62</v>
      </c>
      <c r="I126" s="201"/>
      <c r="J126" s="202">
        <f>ROUND(I126*H126,2)</f>
        <v>0</v>
      </c>
      <c r="K126" s="198" t="s">
        <v>132</v>
      </c>
      <c r="L126" s="43"/>
      <c r="M126" s="203" t="s">
        <v>19</v>
      </c>
      <c r="N126" s="204" t="s">
        <v>46</v>
      </c>
      <c r="O126" s="83"/>
      <c r="P126" s="205">
        <f>O126*H126</f>
        <v>0</v>
      </c>
      <c r="Q126" s="205">
        <v>0</v>
      </c>
      <c r="R126" s="205">
        <f>Q126*H126</f>
        <v>0</v>
      </c>
      <c r="S126" s="205">
        <v>0</v>
      </c>
      <c r="T126" s="206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07" t="s">
        <v>133</v>
      </c>
      <c r="AT126" s="207" t="s">
        <v>128</v>
      </c>
      <c r="AU126" s="207" t="s">
        <v>134</v>
      </c>
      <c r="AY126" s="16" t="s">
        <v>123</v>
      </c>
      <c r="BE126" s="208">
        <f>IF(N126="základní",J126,0)</f>
        <v>0</v>
      </c>
      <c r="BF126" s="208">
        <f>IF(N126="snížená",J126,0)</f>
        <v>0</v>
      </c>
      <c r="BG126" s="208">
        <f>IF(N126="zákl. přenesená",J126,0)</f>
        <v>0</v>
      </c>
      <c r="BH126" s="208">
        <f>IF(N126="sníž. přenesená",J126,0)</f>
        <v>0</v>
      </c>
      <c r="BI126" s="208">
        <f>IF(N126="nulová",J126,0)</f>
        <v>0</v>
      </c>
      <c r="BJ126" s="16" t="s">
        <v>80</v>
      </c>
      <c r="BK126" s="208">
        <f>ROUND(I126*H126,2)</f>
        <v>0</v>
      </c>
      <c r="BL126" s="16" t="s">
        <v>133</v>
      </c>
      <c r="BM126" s="207" t="s">
        <v>215</v>
      </c>
    </row>
    <row r="127" s="2" customFormat="1">
      <c r="A127" s="37"/>
      <c r="B127" s="38"/>
      <c r="C127" s="39"/>
      <c r="D127" s="209" t="s">
        <v>136</v>
      </c>
      <c r="E127" s="39"/>
      <c r="F127" s="210" t="s">
        <v>216</v>
      </c>
      <c r="G127" s="39"/>
      <c r="H127" s="39"/>
      <c r="I127" s="211"/>
      <c r="J127" s="39"/>
      <c r="K127" s="39"/>
      <c r="L127" s="43"/>
      <c r="M127" s="212"/>
      <c r="N127" s="213"/>
      <c r="O127" s="83"/>
      <c r="P127" s="83"/>
      <c r="Q127" s="83"/>
      <c r="R127" s="83"/>
      <c r="S127" s="83"/>
      <c r="T127" s="84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136</v>
      </c>
      <c r="AU127" s="16" t="s">
        <v>134</v>
      </c>
    </row>
    <row r="128" s="2" customFormat="1" ht="16.5" customHeight="1">
      <c r="A128" s="37"/>
      <c r="B128" s="38"/>
      <c r="C128" s="214" t="s">
        <v>217</v>
      </c>
      <c r="D128" s="214" t="s">
        <v>138</v>
      </c>
      <c r="E128" s="215" t="s">
        <v>218</v>
      </c>
      <c r="F128" s="216" t="s">
        <v>219</v>
      </c>
      <c r="G128" s="217" t="s">
        <v>153</v>
      </c>
      <c r="H128" s="218">
        <v>62</v>
      </c>
      <c r="I128" s="219"/>
      <c r="J128" s="220">
        <f>ROUND(I128*H128,2)</f>
        <v>0</v>
      </c>
      <c r="K128" s="216" t="s">
        <v>220</v>
      </c>
      <c r="L128" s="221"/>
      <c r="M128" s="222" t="s">
        <v>19</v>
      </c>
      <c r="N128" s="223" t="s">
        <v>46</v>
      </c>
      <c r="O128" s="83"/>
      <c r="P128" s="205">
        <f>O128*H128</f>
        <v>0</v>
      </c>
      <c r="Q128" s="205">
        <v>0.00029999999999999997</v>
      </c>
      <c r="R128" s="205">
        <f>Q128*H128</f>
        <v>0.018599999999999998</v>
      </c>
      <c r="S128" s="205">
        <v>0</v>
      </c>
      <c r="T128" s="206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07" t="s">
        <v>141</v>
      </c>
      <c r="AT128" s="207" t="s">
        <v>138</v>
      </c>
      <c r="AU128" s="207" t="s">
        <v>134</v>
      </c>
      <c r="AY128" s="16" t="s">
        <v>123</v>
      </c>
      <c r="BE128" s="208">
        <f>IF(N128="základní",J128,0)</f>
        <v>0</v>
      </c>
      <c r="BF128" s="208">
        <f>IF(N128="snížená",J128,0)</f>
        <v>0</v>
      </c>
      <c r="BG128" s="208">
        <f>IF(N128="zákl. přenesená",J128,0)</f>
        <v>0</v>
      </c>
      <c r="BH128" s="208">
        <f>IF(N128="sníž. přenesená",J128,0)</f>
        <v>0</v>
      </c>
      <c r="BI128" s="208">
        <f>IF(N128="nulová",J128,0)</f>
        <v>0</v>
      </c>
      <c r="BJ128" s="16" t="s">
        <v>80</v>
      </c>
      <c r="BK128" s="208">
        <f>ROUND(I128*H128,2)</f>
        <v>0</v>
      </c>
      <c r="BL128" s="16" t="s">
        <v>133</v>
      </c>
      <c r="BM128" s="207" t="s">
        <v>221</v>
      </c>
    </row>
    <row r="129" s="2" customFormat="1" ht="21.75" customHeight="1">
      <c r="A129" s="37"/>
      <c r="B129" s="38"/>
      <c r="C129" s="196" t="s">
        <v>222</v>
      </c>
      <c r="D129" s="196" t="s">
        <v>128</v>
      </c>
      <c r="E129" s="197" t="s">
        <v>223</v>
      </c>
      <c r="F129" s="198" t="s">
        <v>224</v>
      </c>
      <c r="G129" s="199" t="s">
        <v>153</v>
      </c>
      <c r="H129" s="200">
        <v>1488</v>
      </c>
      <c r="I129" s="201"/>
      <c r="J129" s="202">
        <f>ROUND(I129*H129,2)</f>
        <v>0</v>
      </c>
      <c r="K129" s="198" t="s">
        <v>132</v>
      </c>
      <c r="L129" s="43"/>
      <c r="M129" s="203" t="s">
        <v>19</v>
      </c>
      <c r="N129" s="204" t="s">
        <v>46</v>
      </c>
      <c r="O129" s="83"/>
      <c r="P129" s="205">
        <f>O129*H129</f>
        <v>0</v>
      </c>
      <c r="Q129" s="205">
        <v>0</v>
      </c>
      <c r="R129" s="205">
        <f>Q129*H129</f>
        <v>0</v>
      </c>
      <c r="S129" s="205">
        <v>0</v>
      </c>
      <c r="T129" s="206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07" t="s">
        <v>133</v>
      </c>
      <c r="AT129" s="207" t="s">
        <v>128</v>
      </c>
      <c r="AU129" s="207" t="s">
        <v>134</v>
      </c>
      <c r="AY129" s="16" t="s">
        <v>123</v>
      </c>
      <c r="BE129" s="208">
        <f>IF(N129="základní",J129,0)</f>
        <v>0</v>
      </c>
      <c r="BF129" s="208">
        <f>IF(N129="snížená",J129,0)</f>
        <v>0</v>
      </c>
      <c r="BG129" s="208">
        <f>IF(N129="zákl. přenesená",J129,0)</f>
        <v>0</v>
      </c>
      <c r="BH129" s="208">
        <f>IF(N129="sníž. přenesená",J129,0)</f>
        <v>0</v>
      </c>
      <c r="BI129" s="208">
        <f>IF(N129="nulová",J129,0)</f>
        <v>0</v>
      </c>
      <c r="BJ129" s="16" t="s">
        <v>80</v>
      </c>
      <c r="BK129" s="208">
        <f>ROUND(I129*H129,2)</f>
        <v>0</v>
      </c>
      <c r="BL129" s="16" t="s">
        <v>133</v>
      </c>
      <c r="BM129" s="207" t="s">
        <v>225</v>
      </c>
    </row>
    <row r="130" s="2" customFormat="1">
      <c r="A130" s="37"/>
      <c r="B130" s="38"/>
      <c r="C130" s="39"/>
      <c r="D130" s="209" t="s">
        <v>136</v>
      </c>
      <c r="E130" s="39"/>
      <c r="F130" s="210" t="s">
        <v>226</v>
      </c>
      <c r="G130" s="39"/>
      <c r="H130" s="39"/>
      <c r="I130" s="211"/>
      <c r="J130" s="39"/>
      <c r="K130" s="39"/>
      <c r="L130" s="43"/>
      <c r="M130" s="212"/>
      <c r="N130" s="213"/>
      <c r="O130" s="83"/>
      <c r="P130" s="83"/>
      <c r="Q130" s="83"/>
      <c r="R130" s="83"/>
      <c r="S130" s="83"/>
      <c r="T130" s="84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136</v>
      </c>
      <c r="AU130" s="16" t="s">
        <v>134</v>
      </c>
    </row>
    <row r="131" s="2" customFormat="1" ht="16.5" customHeight="1">
      <c r="A131" s="37"/>
      <c r="B131" s="38"/>
      <c r="C131" s="214" t="s">
        <v>7</v>
      </c>
      <c r="D131" s="214" t="s">
        <v>138</v>
      </c>
      <c r="E131" s="215" t="s">
        <v>227</v>
      </c>
      <c r="F131" s="216" t="s">
        <v>228</v>
      </c>
      <c r="G131" s="217" t="s">
        <v>153</v>
      </c>
      <c r="H131" s="218">
        <v>1488</v>
      </c>
      <c r="I131" s="219"/>
      <c r="J131" s="220">
        <f>ROUND(I131*H131,2)</f>
        <v>0</v>
      </c>
      <c r="K131" s="216" t="s">
        <v>132</v>
      </c>
      <c r="L131" s="221"/>
      <c r="M131" s="222" t="s">
        <v>19</v>
      </c>
      <c r="N131" s="223" t="s">
        <v>46</v>
      </c>
      <c r="O131" s="83"/>
      <c r="P131" s="205">
        <f>O131*H131</f>
        <v>0</v>
      </c>
      <c r="Q131" s="205">
        <v>5.0000000000000002E-05</v>
      </c>
      <c r="R131" s="205">
        <f>Q131*H131</f>
        <v>0.074400000000000008</v>
      </c>
      <c r="S131" s="205">
        <v>0</v>
      </c>
      <c r="T131" s="206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07" t="s">
        <v>141</v>
      </c>
      <c r="AT131" s="207" t="s">
        <v>138</v>
      </c>
      <c r="AU131" s="207" t="s">
        <v>134</v>
      </c>
      <c r="AY131" s="16" t="s">
        <v>123</v>
      </c>
      <c r="BE131" s="208">
        <f>IF(N131="základní",J131,0)</f>
        <v>0</v>
      </c>
      <c r="BF131" s="208">
        <f>IF(N131="snížená",J131,0)</f>
        <v>0</v>
      </c>
      <c r="BG131" s="208">
        <f>IF(N131="zákl. přenesená",J131,0)</f>
        <v>0</v>
      </c>
      <c r="BH131" s="208">
        <f>IF(N131="sníž. přenesená",J131,0)</f>
        <v>0</v>
      </c>
      <c r="BI131" s="208">
        <f>IF(N131="nulová",J131,0)</f>
        <v>0</v>
      </c>
      <c r="BJ131" s="16" t="s">
        <v>80</v>
      </c>
      <c r="BK131" s="208">
        <f>ROUND(I131*H131,2)</f>
        <v>0</v>
      </c>
      <c r="BL131" s="16" t="s">
        <v>133</v>
      </c>
      <c r="BM131" s="207" t="s">
        <v>229</v>
      </c>
    </row>
    <row r="132" s="2" customFormat="1" ht="16.5" customHeight="1">
      <c r="A132" s="37"/>
      <c r="B132" s="38"/>
      <c r="C132" s="196" t="s">
        <v>230</v>
      </c>
      <c r="D132" s="196" t="s">
        <v>128</v>
      </c>
      <c r="E132" s="197" t="s">
        <v>231</v>
      </c>
      <c r="F132" s="198" t="s">
        <v>232</v>
      </c>
      <c r="G132" s="199" t="s">
        <v>153</v>
      </c>
      <c r="H132" s="200">
        <v>1488</v>
      </c>
      <c r="I132" s="201"/>
      <c r="J132" s="202">
        <f>ROUND(I132*H132,2)</f>
        <v>0</v>
      </c>
      <c r="K132" s="198" t="s">
        <v>132</v>
      </c>
      <c r="L132" s="43"/>
      <c r="M132" s="203" t="s">
        <v>19</v>
      </c>
      <c r="N132" s="204" t="s">
        <v>46</v>
      </c>
      <c r="O132" s="83"/>
      <c r="P132" s="205">
        <f>O132*H132</f>
        <v>0</v>
      </c>
      <c r="Q132" s="205">
        <v>0</v>
      </c>
      <c r="R132" s="205">
        <f>Q132*H132</f>
        <v>0</v>
      </c>
      <c r="S132" s="205">
        <v>0</v>
      </c>
      <c r="T132" s="206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07" t="s">
        <v>133</v>
      </c>
      <c r="AT132" s="207" t="s">
        <v>128</v>
      </c>
      <c r="AU132" s="207" t="s">
        <v>134</v>
      </c>
      <c r="AY132" s="16" t="s">
        <v>123</v>
      </c>
      <c r="BE132" s="208">
        <f>IF(N132="základní",J132,0)</f>
        <v>0</v>
      </c>
      <c r="BF132" s="208">
        <f>IF(N132="snížená",J132,0)</f>
        <v>0</v>
      </c>
      <c r="BG132" s="208">
        <f>IF(N132="zákl. přenesená",J132,0)</f>
        <v>0</v>
      </c>
      <c r="BH132" s="208">
        <f>IF(N132="sníž. přenesená",J132,0)</f>
        <v>0</v>
      </c>
      <c r="BI132" s="208">
        <f>IF(N132="nulová",J132,0)</f>
        <v>0</v>
      </c>
      <c r="BJ132" s="16" t="s">
        <v>80</v>
      </c>
      <c r="BK132" s="208">
        <f>ROUND(I132*H132,2)</f>
        <v>0</v>
      </c>
      <c r="BL132" s="16" t="s">
        <v>133</v>
      </c>
      <c r="BM132" s="207" t="s">
        <v>233</v>
      </c>
    </row>
    <row r="133" s="2" customFormat="1">
      <c r="A133" s="37"/>
      <c r="B133" s="38"/>
      <c r="C133" s="39"/>
      <c r="D133" s="209" t="s">
        <v>136</v>
      </c>
      <c r="E133" s="39"/>
      <c r="F133" s="210" t="s">
        <v>234</v>
      </c>
      <c r="G133" s="39"/>
      <c r="H133" s="39"/>
      <c r="I133" s="211"/>
      <c r="J133" s="39"/>
      <c r="K133" s="39"/>
      <c r="L133" s="43"/>
      <c r="M133" s="212"/>
      <c r="N133" s="213"/>
      <c r="O133" s="83"/>
      <c r="P133" s="83"/>
      <c r="Q133" s="83"/>
      <c r="R133" s="83"/>
      <c r="S133" s="83"/>
      <c r="T133" s="84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136</v>
      </c>
      <c r="AU133" s="16" t="s">
        <v>134</v>
      </c>
    </row>
    <row r="134" s="2" customFormat="1" ht="16.5" customHeight="1">
      <c r="A134" s="37"/>
      <c r="B134" s="38"/>
      <c r="C134" s="214" t="s">
        <v>235</v>
      </c>
      <c r="D134" s="214" t="s">
        <v>138</v>
      </c>
      <c r="E134" s="215" t="s">
        <v>236</v>
      </c>
      <c r="F134" s="216" t="s">
        <v>237</v>
      </c>
      <c r="G134" s="217" t="s">
        <v>153</v>
      </c>
      <c r="H134" s="218">
        <v>1488</v>
      </c>
      <c r="I134" s="219"/>
      <c r="J134" s="220">
        <f>ROUND(I134*H134,2)</f>
        <v>0</v>
      </c>
      <c r="K134" s="216" t="s">
        <v>132</v>
      </c>
      <c r="L134" s="221"/>
      <c r="M134" s="222" t="s">
        <v>19</v>
      </c>
      <c r="N134" s="223" t="s">
        <v>46</v>
      </c>
      <c r="O134" s="83"/>
      <c r="P134" s="205">
        <f>O134*H134</f>
        <v>0</v>
      </c>
      <c r="Q134" s="205">
        <v>0.00010000000000000001</v>
      </c>
      <c r="R134" s="205">
        <f>Q134*H134</f>
        <v>0.14880000000000002</v>
      </c>
      <c r="S134" s="205">
        <v>0</v>
      </c>
      <c r="T134" s="206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07" t="s">
        <v>141</v>
      </c>
      <c r="AT134" s="207" t="s">
        <v>138</v>
      </c>
      <c r="AU134" s="207" t="s">
        <v>134</v>
      </c>
      <c r="AY134" s="16" t="s">
        <v>123</v>
      </c>
      <c r="BE134" s="208">
        <f>IF(N134="základní",J134,0)</f>
        <v>0</v>
      </c>
      <c r="BF134" s="208">
        <f>IF(N134="snížená",J134,0)</f>
        <v>0</v>
      </c>
      <c r="BG134" s="208">
        <f>IF(N134="zákl. přenesená",J134,0)</f>
        <v>0</v>
      </c>
      <c r="BH134" s="208">
        <f>IF(N134="sníž. přenesená",J134,0)</f>
        <v>0</v>
      </c>
      <c r="BI134" s="208">
        <f>IF(N134="nulová",J134,0)</f>
        <v>0</v>
      </c>
      <c r="BJ134" s="16" t="s">
        <v>80</v>
      </c>
      <c r="BK134" s="208">
        <f>ROUND(I134*H134,2)</f>
        <v>0</v>
      </c>
      <c r="BL134" s="16" t="s">
        <v>133</v>
      </c>
      <c r="BM134" s="207" t="s">
        <v>238</v>
      </c>
    </row>
    <row r="135" s="2" customFormat="1" ht="21.75" customHeight="1">
      <c r="A135" s="37"/>
      <c r="B135" s="38"/>
      <c r="C135" s="196" t="s">
        <v>239</v>
      </c>
      <c r="D135" s="196" t="s">
        <v>128</v>
      </c>
      <c r="E135" s="197" t="s">
        <v>240</v>
      </c>
      <c r="F135" s="198" t="s">
        <v>241</v>
      </c>
      <c r="G135" s="199" t="s">
        <v>153</v>
      </c>
      <c r="H135" s="200">
        <v>1488</v>
      </c>
      <c r="I135" s="201"/>
      <c r="J135" s="202">
        <f>ROUND(I135*H135,2)</f>
        <v>0</v>
      </c>
      <c r="K135" s="198" t="s">
        <v>132</v>
      </c>
      <c r="L135" s="43"/>
      <c r="M135" s="203" t="s">
        <v>19</v>
      </c>
      <c r="N135" s="204" t="s">
        <v>46</v>
      </c>
      <c r="O135" s="83"/>
      <c r="P135" s="205">
        <f>O135*H135</f>
        <v>0</v>
      </c>
      <c r="Q135" s="205">
        <v>0</v>
      </c>
      <c r="R135" s="205">
        <f>Q135*H135</f>
        <v>0</v>
      </c>
      <c r="S135" s="205">
        <v>0</v>
      </c>
      <c r="T135" s="206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07" t="s">
        <v>133</v>
      </c>
      <c r="AT135" s="207" t="s">
        <v>128</v>
      </c>
      <c r="AU135" s="207" t="s">
        <v>134</v>
      </c>
      <c r="AY135" s="16" t="s">
        <v>123</v>
      </c>
      <c r="BE135" s="208">
        <f>IF(N135="základní",J135,0)</f>
        <v>0</v>
      </c>
      <c r="BF135" s="208">
        <f>IF(N135="snížená",J135,0)</f>
        <v>0</v>
      </c>
      <c r="BG135" s="208">
        <f>IF(N135="zákl. přenesená",J135,0)</f>
        <v>0</v>
      </c>
      <c r="BH135" s="208">
        <f>IF(N135="sníž. přenesená",J135,0)</f>
        <v>0</v>
      </c>
      <c r="BI135" s="208">
        <f>IF(N135="nulová",J135,0)</f>
        <v>0</v>
      </c>
      <c r="BJ135" s="16" t="s">
        <v>80</v>
      </c>
      <c r="BK135" s="208">
        <f>ROUND(I135*H135,2)</f>
        <v>0</v>
      </c>
      <c r="BL135" s="16" t="s">
        <v>133</v>
      </c>
      <c r="BM135" s="207" t="s">
        <v>242</v>
      </c>
    </row>
    <row r="136" s="2" customFormat="1">
      <c r="A136" s="37"/>
      <c r="B136" s="38"/>
      <c r="C136" s="39"/>
      <c r="D136" s="209" t="s">
        <v>136</v>
      </c>
      <c r="E136" s="39"/>
      <c r="F136" s="210" t="s">
        <v>243</v>
      </c>
      <c r="G136" s="39"/>
      <c r="H136" s="39"/>
      <c r="I136" s="211"/>
      <c r="J136" s="39"/>
      <c r="K136" s="39"/>
      <c r="L136" s="43"/>
      <c r="M136" s="212"/>
      <c r="N136" s="213"/>
      <c r="O136" s="83"/>
      <c r="P136" s="83"/>
      <c r="Q136" s="83"/>
      <c r="R136" s="83"/>
      <c r="S136" s="83"/>
      <c r="T136" s="84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136</v>
      </c>
      <c r="AU136" s="16" t="s">
        <v>134</v>
      </c>
    </row>
    <row r="137" s="2" customFormat="1" ht="16.5" customHeight="1">
      <c r="A137" s="37"/>
      <c r="B137" s="38"/>
      <c r="C137" s="214" t="s">
        <v>244</v>
      </c>
      <c r="D137" s="214" t="s">
        <v>138</v>
      </c>
      <c r="E137" s="215" t="s">
        <v>245</v>
      </c>
      <c r="F137" s="216" t="s">
        <v>246</v>
      </c>
      <c r="G137" s="217" t="s">
        <v>153</v>
      </c>
      <c r="H137" s="218">
        <v>1488</v>
      </c>
      <c r="I137" s="219"/>
      <c r="J137" s="220">
        <f>ROUND(I137*H137,2)</f>
        <v>0</v>
      </c>
      <c r="K137" s="216" t="s">
        <v>132</v>
      </c>
      <c r="L137" s="221"/>
      <c r="M137" s="222" t="s">
        <v>19</v>
      </c>
      <c r="N137" s="223" t="s">
        <v>46</v>
      </c>
      <c r="O137" s="83"/>
      <c r="P137" s="205">
        <f>O137*H137</f>
        <v>0</v>
      </c>
      <c r="Q137" s="205">
        <v>1.0000000000000001E-05</v>
      </c>
      <c r="R137" s="205">
        <f>Q137*H137</f>
        <v>0.014880000000000001</v>
      </c>
      <c r="S137" s="205">
        <v>0</v>
      </c>
      <c r="T137" s="206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07" t="s">
        <v>141</v>
      </c>
      <c r="AT137" s="207" t="s">
        <v>138</v>
      </c>
      <c r="AU137" s="207" t="s">
        <v>134</v>
      </c>
      <c r="AY137" s="16" t="s">
        <v>123</v>
      </c>
      <c r="BE137" s="208">
        <f>IF(N137="základní",J137,0)</f>
        <v>0</v>
      </c>
      <c r="BF137" s="208">
        <f>IF(N137="snížená",J137,0)</f>
        <v>0</v>
      </c>
      <c r="BG137" s="208">
        <f>IF(N137="zákl. přenesená",J137,0)</f>
        <v>0</v>
      </c>
      <c r="BH137" s="208">
        <f>IF(N137="sníž. přenesená",J137,0)</f>
        <v>0</v>
      </c>
      <c r="BI137" s="208">
        <f>IF(N137="nulová",J137,0)</f>
        <v>0</v>
      </c>
      <c r="BJ137" s="16" t="s">
        <v>80</v>
      </c>
      <c r="BK137" s="208">
        <f>ROUND(I137*H137,2)</f>
        <v>0</v>
      </c>
      <c r="BL137" s="16" t="s">
        <v>133</v>
      </c>
      <c r="BM137" s="207" t="s">
        <v>247</v>
      </c>
    </row>
    <row r="138" s="2" customFormat="1" ht="16.5" customHeight="1">
      <c r="A138" s="37"/>
      <c r="B138" s="38"/>
      <c r="C138" s="196" t="s">
        <v>248</v>
      </c>
      <c r="D138" s="196" t="s">
        <v>128</v>
      </c>
      <c r="E138" s="197" t="s">
        <v>249</v>
      </c>
      <c r="F138" s="198" t="s">
        <v>250</v>
      </c>
      <c r="G138" s="199" t="s">
        <v>153</v>
      </c>
      <c r="H138" s="200">
        <v>372</v>
      </c>
      <c r="I138" s="201"/>
      <c r="J138" s="202">
        <f>ROUND(I138*H138,2)</f>
        <v>0</v>
      </c>
      <c r="K138" s="198" t="s">
        <v>132</v>
      </c>
      <c r="L138" s="43"/>
      <c r="M138" s="203" t="s">
        <v>19</v>
      </c>
      <c r="N138" s="204" t="s">
        <v>46</v>
      </c>
      <c r="O138" s="83"/>
      <c r="P138" s="205">
        <f>O138*H138</f>
        <v>0</v>
      </c>
      <c r="Q138" s="205">
        <v>0</v>
      </c>
      <c r="R138" s="205">
        <f>Q138*H138</f>
        <v>0</v>
      </c>
      <c r="S138" s="205">
        <v>0</v>
      </c>
      <c r="T138" s="206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07" t="s">
        <v>133</v>
      </c>
      <c r="AT138" s="207" t="s">
        <v>128</v>
      </c>
      <c r="AU138" s="207" t="s">
        <v>134</v>
      </c>
      <c r="AY138" s="16" t="s">
        <v>123</v>
      </c>
      <c r="BE138" s="208">
        <f>IF(N138="základní",J138,0)</f>
        <v>0</v>
      </c>
      <c r="BF138" s="208">
        <f>IF(N138="snížená",J138,0)</f>
        <v>0</v>
      </c>
      <c r="BG138" s="208">
        <f>IF(N138="zákl. přenesená",J138,0)</f>
        <v>0</v>
      </c>
      <c r="BH138" s="208">
        <f>IF(N138="sníž. přenesená",J138,0)</f>
        <v>0</v>
      </c>
      <c r="BI138" s="208">
        <f>IF(N138="nulová",J138,0)</f>
        <v>0</v>
      </c>
      <c r="BJ138" s="16" t="s">
        <v>80</v>
      </c>
      <c r="BK138" s="208">
        <f>ROUND(I138*H138,2)</f>
        <v>0</v>
      </c>
      <c r="BL138" s="16" t="s">
        <v>133</v>
      </c>
      <c r="BM138" s="207" t="s">
        <v>251</v>
      </c>
    </row>
    <row r="139" s="2" customFormat="1">
      <c r="A139" s="37"/>
      <c r="B139" s="38"/>
      <c r="C139" s="39"/>
      <c r="D139" s="209" t="s">
        <v>136</v>
      </c>
      <c r="E139" s="39"/>
      <c r="F139" s="210" t="s">
        <v>252</v>
      </c>
      <c r="G139" s="39"/>
      <c r="H139" s="39"/>
      <c r="I139" s="211"/>
      <c r="J139" s="39"/>
      <c r="K139" s="39"/>
      <c r="L139" s="43"/>
      <c r="M139" s="212"/>
      <c r="N139" s="213"/>
      <c r="O139" s="83"/>
      <c r="P139" s="83"/>
      <c r="Q139" s="83"/>
      <c r="R139" s="83"/>
      <c r="S139" s="83"/>
      <c r="T139" s="84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136</v>
      </c>
      <c r="AU139" s="16" t="s">
        <v>134</v>
      </c>
    </row>
    <row r="140" s="12" customFormat="1" ht="20.88" customHeight="1">
      <c r="A140" s="12"/>
      <c r="B140" s="180"/>
      <c r="C140" s="181"/>
      <c r="D140" s="182" t="s">
        <v>74</v>
      </c>
      <c r="E140" s="194" t="s">
        <v>253</v>
      </c>
      <c r="F140" s="194" t="s">
        <v>254</v>
      </c>
      <c r="G140" s="181"/>
      <c r="H140" s="181"/>
      <c r="I140" s="184"/>
      <c r="J140" s="195">
        <f>BK140</f>
        <v>0</v>
      </c>
      <c r="K140" s="181"/>
      <c r="L140" s="186"/>
      <c r="M140" s="187"/>
      <c r="N140" s="188"/>
      <c r="O140" s="188"/>
      <c r="P140" s="189">
        <f>SUM(P141:P171)</f>
        <v>0</v>
      </c>
      <c r="Q140" s="188"/>
      <c r="R140" s="189">
        <f>SUM(R141:R171)</f>
        <v>1.7649000000000001</v>
      </c>
      <c r="S140" s="188"/>
      <c r="T140" s="190">
        <f>SUM(T141:T171)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91" t="s">
        <v>82</v>
      </c>
      <c r="AT140" s="192" t="s">
        <v>74</v>
      </c>
      <c r="AU140" s="192" t="s">
        <v>82</v>
      </c>
      <c r="AY140" s="191" t="s">
        <v>123</v>
      </c>
      <c r="BK140" s="193">
        <f>SUM(BK141:BK171)</f>
        <v>0</v>
      </c>
    </row>
    <row r="141" s="2" customFormat="1" ht="16.5" customHeight="1">
      <c r="A141" s="37"/>
      <c r="B141" s="38"/>
      <c r="C141" s="196" t="s">
        <v>255</v>
      </c>
      <c r="D141" s="196" t="s">
        <v>128</v>
      </c>
      <c r="E141" s="197" t="s">
        <v>256</v>
      </c>
      <c r="F141" s="198" t="s">
        <v>257</v>
      </c>
      <c r="G141" s="199" t="s">
        <v>131</v>
      </c>
      <c r="H141" s="200">
        <v>500</v>
      </c>
      <c r="I141" s="201"/>
      <c r="J141" s="202">
        <f>ROUND(I141*H141,2)</f>
        <v>0</v>
      </c>
      <c r="K141" s="198" t="s">
        <v>132</v>
      </c>
      <c r="L141" s="43"/>
      <c r="M141" s="203" t="s">
        <v>19</v>
      </c>
      <c r="N141" s="204" t="s">
        <v>46</v>
      </c>
      <c r="O141" s="83"/>
      <c r="P141" s="205">
        <f>O141*H141</f>
        <v>0</v>
      </c>
      <c r="Q141" s="205">
        <v>0</v>
      </c>
      <c r="R141" s="205">
        <f>Q141*H141</f>
        <v>0</v>
      </c>
      <c r="S141" s="205">
        <v>0</v>
      </c>
      <c r="T141" s="206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07" t="s">
        <v>133</v>
      </c>
      <c r="AT141" s="207" t="s">
        <v>128</v>
      </c>
      <c r="AU141" s="207" t="s">
        <v>134</v>
      </c>
      <c r="AY141" s="16" t="s">
        <v>123</v>
      </c>
      <c r="BE141" s="208">
        <f>IF(N141="základní",J141,0)</f>
        <v>0</v>
      </c>
      <c r="BF141" s="208">
        <f>IF(N141="snížená",J141,0)</f>
        <v>0</v>
      </c>
      <c r="BG141" s="208">
        <f>IF(N141="zákl. přenesená",J141,0)</f>
        <v>0</v>
      </c>
      <c r="BH141" s="208">
        <f>IF(N141="sníž. přenesená",J141,0)</f>
        <v>0</v>
      </c>
      <c r="BI141" s="208">
        <f>IF(N141="nulová",J141,0)</f>
        <v>0</v>
      </c>
      <c r="BJ141" s="16" t="s">
        <v>80</v>
      </c>
      <c r="BK141" s="208">
        <f>ROUND(I141*H141,2)</f>
        <v>0</v>
      </c>
      <c r="BL141" s="16" t="s">
        <v>133</v>
      </c>
      <c r="BM141" s="207" t="s">
        <v>258</v>
      </c>
    </row>
    <row r="142" s="2" customFormat="1">
      <c r="A142" s="37"/>
      <c r="B142" s="38"/>
      <c r="C142" s="39"/>
      <c r="D142" s="209" t="s">
        <v>136</v>
      </c>
      <c r="E142" s="39"/>
      <c r="F142" s="210" t="s">
        <v>259</v>
      </c>
      <c r="G142" s="39"/>
      <c r="H142" s="39"/>
      <c r="I142" s="211"/>
      <c r="J142" s="39"/>
      <c r="K142" s="39"/>
      <c r="L142" s="43"/>
      <c r="M142" s="212"/>
      <c r="N142" s="213"/>
      <c r="O142" s="83"/>
      <c r="P142" s="83"/>
      <c r="Q142" s="83"/>
      <c r="R142" s="83"/>
      <c r="S142" s="83"/>
      <c r="T142" s="84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136</v>
      </c>
      <c r="AU142" s="16" t="s">
        <v>134</v>
      </c>
    </row>
    <row r="143" s="2" customFormat="1" ht="16.5" customHeight="1">
      <c r="A143" s="37"/>
      <c r="B143" s="38"/>
      <c r="C143" s="214" t="s">
        <v>260</v>
      </c>
      <c r="D143" s="214" t="s">
        <v>138</v>
      </c>
      <c r="E143" s="215" t="s">
        <v>261</v>
      </c>
      <c r="F143" s="216" t="s">
        <v>262</v>
      </c>
      <c r="G143" s="217" t="s">
        <v>131</v>
      </c>
      <c r="H143" s="218">
        <v>525</v>
      </c>
      <c r="I143" s="219"/>
      <c r="J143" s="220">
        <f>ROUND(I143*H143,2)</f>
        <v>0</v>
      </c>
      <c r="K143" s="216" t="s">
        <v>132</v>
      </c>
      <c r="L143" s="221"/>
      <c r="M143" s="222" t="s">
        <v>19</v>
      </c>
      <c r="N143" s="223" t="s">
        <v>46</v>
      </c>
      <c r="O143" s="83"/>
      <c r="P143" s="205">
        <f>O143*H143</f>
        <v>0</v>
      </c>
      <c r="Q143" s="205">
        <v>0.00010000000000000001</v>
      </c>
      <c r="R143" s="205">
        <f>Q143*H143</f>
        <v>0.052500000000000005</v>
      </c>
      <c r="S143" s="205">
        <v>0</v>
      </c>
      <c r="T143" s="206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07" t="s">
        <v>141</v>
      </c>
      <c r="AT143" s="207" t="s">
        <v>138</v>
      </c>
      <c r="AU143" s="207" t="s">
        <v>134</v>
      </c>
      <c r="AY143" s="16" t="s">
        <v>123</v>
      </c>
      <c r="BE143" s="208">
        <f>IF(N143="základní",J143,0)</f>
        <v>0</v>
      </c>
      <c r="BF143" s="208">
        <f>IF(N143="snížená",J143,0)</f>
        <v>0</v>
      </c>
      <c r="BG143" s="208">
        <f>IF(N143="zákl. přenesená",J143,0)</f>
        <v>0</v>
      </c>
      <c r="BH143" s="208">
        <f>IF(N143="sníž. přenesená",J143,0)</f>
        <v>0</v>
      </c>
      <c r="BI143" s="208">
        <f>IF(N143="nulová",J143,0)</f>
        <v>0</v>
      </c>
      <c r="BJ143" s="16" t="s">
        <v>80</v>
      </c>
      <c r="BK143" s="208">
        <f>ROUND(I143*H143,2)</f>
        <v>0</v>
      </c>
      <c r="BL143" s="16" t="s">
        <v>133</v>
      </c>
      <c r="BM143" s="207" t="s">
        <v>263</v>
      </c>
    </row>
    <row r="144" s="2" customFormat="1" ht="16.5" customHeight="1">
      <c r="A144" s="37"/>
      <c r="B144" s="38"/>
      <c r="C144" s="196" t="s">
        <v>264</v>
      </c>
      <c r="D144" s="196" t="s">
        <v>128</v>
      </c>
      <c r="E144" s="197" t="s">
        <v>265</v>
      </c>
      <c r="F144" s="198" t="s">
        <v>266</v>
      </c>
      <c r="G144" s="199" t="s">
        <v>131</v>
      </c>
      <c r="H144" s="200">
        <v>1000</v>
      </c>
      <c r="I144" s="201"/>
      <c r="J144" s="202">
        <f>ROUND(I144*H144,2)</f>
        <v>0</v>
      </c>
      <c r="K144" s="198" t="s">
        <v>132</v>
      </c>
      <c r="L144" s="43"/>
      <c r="M144" s="203" t="s">
        <v>19</v>
      </c>
      <c r="N144" s="204" t="s">
        <v>46</v>
      </c>
      <c r="O144" s="83"/>
      <c r="P144" s="205">
        <f>O144*H144</f>
        <v>0</v>
      </c>
      <c r="Q144" s="205">
        <v>0</v>
      </c>
      <c r="R144" s="205">
        <f>Q144*H144</f>
        <v>0</v>
      </c>
      <c r="S144" s="205">
        <v>0</v>
      </c>
      <c r="T144" s="206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07" t="s">
        <v>133</v>
      </c>
      <c r="AT144" s="207" t="s">
        <v>128</v>
      </c>
      <c r="AU144" s="207" t="s">
        <v>134</v>
      </c>
      <c r="AY144" s="16" t="s">
        <v>123</v>
      </c>
      <c r="BE144" s="208">
        <f>IF(N144="základní",J144,0)</f>
        <v>0</v>
      </c>
      <c r="BF144" s="208">
        <f>IF(N144="snížená",J144,0)</f>
        <v>0</v>
      </c>
      <c r="BG144" s="208">
        <f>IF(N144="zákl. přenesená",J144,0)</f>
        <v>0</v>
      </c>
      <c r="BH144" s="208">
        <f>IF(N144="sníž. přenesená",J144,0)</f>
        <v>0</v>
      </c>
      <c r="BI144" s="208">
        <f>IF(N144="nulová",J144,0)</f>
        <v>0</v>
      </c>
      <c r="BJ144" s="16" t="s">
        <v>80</v>
      </c>
      <c r="BK144" s="208">
        <f>ROUND(I144*H144,2)</f>
        <v>0</v>
      </c>
      <c r="BL144" s="16" t="s">
        <v>133</v>
      </c>
      <c r="BM144" s="207" t="s">
        <v>267</v>
      </c>
    </row>
    <row r="145" s="2" customFormat="1">
      <c r="A145" s="37"/>
      <c r="B145" s="38"/>
      <c r="C145" s="39"/>
      <c r="D145" s="209" t="s">
        <v>136</v>
      </c>
      <c r="E145" s="39"/>
      <c r="F145" s="210" t="s">
        <v>268</v>
      </c>
      <c r="G145" s="39"/>
      <c r="H145" s="39"/>
      <c r="I145" s="211"/>
      <c r="J145" s="39"/>
      <c r="K145" s="39"/>
      <c r="L145" s="43"/>
      <c r="M145" s="212"/>
      <c r="N145" s="213"/>
      <c r="O145" s="83"/>
      <c r="P145" s="83"/>
      <c r="Q145" s="83"/>
      <c r="R145" s="83"/>
      <c r="S145" s="83"/>
      <c r="T145" s="84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136</v>
      </c>
      <c r="AU145" s="16" t="s">
        <v>134</v>
      </c>
    </row>
    <row r="146" s="2" customFormat="1" ht="16.5" customHeight="1">
      <c r="A146" s="37"/>
      <c r="B146" s="38"/>
      <c r="C146" s="214" t="s">
        <v>269</v>
      </c>
      <c r="D146" s="214" t="s">
        <v>138</v>
      </c>
      <c r="E146" s="215" t="s">
        <v>270</v>
      </c>
      <c r="F146" s="216" t="s">
        <v>271</v>
      </c>
      <c r="G146" s="217" t="s">
        <v>131</v>
      </c>
      <c r="H146" s="218">
        <v>1050</v>
      </c>
      <c r="I146" s="219"/>
      <c r="J146" s="220">
        <f>ROUND(I146*H146,2)</f>
        <v>0</v>
      </c>
      <c r="K146" s="216" t="s">
        <v>132</v>
      </c>
      <c r="L146" s="221"/>
      <c r="M146" s="222" t="s">
        <v>19</v>
      </c>
      <c r="N146" s="223" t="s">
        <v>46</v>
      </c>
      <c r="O146" s="83"/>
      <c r="P146" s="205">
        <f>O146*H146</f>
        <v>0</v>
      </c>
      <c r="Q146" s="205">
        <v>0.00038999999999999999</v>
      </c>
      <c r="R146" s="205">
        <f>Q146*H146</f>
        <v>0.40949999999999998</v>
      </c>
      <c r="S146" s="205">
        <v>0</v>
      </c>
      <c r="T146" s="206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07" t="s">
        <v>141</v>
      </c>
      <c r="AT146" s="207" t="s">
        <v>138</v>
      </c>
      <c r="AU146" s="207" t="s">
        <v>134</v>
      </c>
      <c r="AY146" s="16" t="s">
        <v>123</v>
      </c>
      <c r="BE146" s="208">
        <f>IF(N146="základní",J146,0)</f>
        <v>0</v>
      </c>
      <c r="BF146" s="208">
        <f>IF(N146="snížená",J146,0)</f>
        <v>0</v>
      </c>
      <c r="BG146" s="208">
        <f>IF(N146="zákl. přenesená",J146,0)</f>
        <v>0</v>
      </c>
      <c r="BH146" s="208">
        <f>IF(N146="sníž. přenesená",J146,0)</f>
        <v>0</v>
      </c>
      <c r="BI146" s="208">
        <f>IF(N146="nulová",J146,0)</f>
        <v>0</v>
      </c>
      <c r="BJ146" s="16" t="s">
        <v>80</v>
      </c>
      <c r="BK146" s="208">
        <f>ROUND(I146*H146,2)</f>
        <v>0</v>
      </c>
      <c r="BL146" s="16" t="s">
        <v>133</v>
      </c>
      <c r="BM146" s="207" t="s">
        <v>272</v>
      </c>
    </row>
    <row r="147" s="2" customFormat="1" ht="16.5" customHeight="1">
      <c r="A147" s="37"/>
      <c r="B147" s="38"/>
      <c r="C147" s="196" t="s">
        <v>273</v>
      </c>
      <c r="D147" s="196" t="s">
        <v>128</v>
      </c>
      <c r="E147" s="197" t="s">
        <v>274</v>
      </c>
      <c r="F147" s="198" t="s">
        <v>275</v>
      </c>
      <c r="G147" s="199" t="s">
        <v>131</v>
      </c>
      <c r="H147" s="200">
        <v>100</v>
      </c>
      <c r="I147" s="201"/>
      <c r="J147" s="202">
        <f>ROUND(I147*H147,2)</f>
        <v>0</v>
      </c>
      <c r="K147" s="198" t="s">
        <v>132</v>
      </c>
      <c r="L147" s="43"/>
      <c r="M147" s="203" t="s">
        <v>19</v>
      </c>
      <c r="N147" s="204" t="s">
        <v>46</v>
      </c>
      <c r="O147" s="83"/>
      <c r="P147" s="205">
        <f>O147*H147</f>
        <v>0</v>
      </c>
      <c r="Q147" s="205">
        <v>0</v>
      </c>
      <c r="R147" s="205">
        <f>Q147*H147</f>
        <v>0</v>
      </c>
      <c r="S147" s="205">
        <v>0</v>
      </c>
      <c r="T147" s="206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07" t="s">
        <v>133</v>
      </c>
      <c r="AT147" s="207" t="s">
        <v>128</v>
      </c>
      <c r="AU147" s="207" t="s">
        <v>134</v>
      </c>
      <c r="AY147" s="16" t="s">
        <v>123</v>
      </c>
      <c r="BE147" s="208">
        <f>IF(N147="základní",J147,0)</f>
        <v>0</v>
      </c>
      <c r="BF147" s="208">
        <f>IF(N147="snížená",J147,0)</f>
        <v>0</v>
      </c>
      <c r="BG147" s="208">
        <f>IF(N147="zákl. přenesená",J147,0)</f>
        <v>0</v>
      </c>
      <c r="BH147" s="208">
        <f>IF(N147="sníž. přenesená",J147,0)</f>
        <v>0</v>
      </c>
      <c r="BI147" s="208">
        <f>IF(N147="nulová",J147,0)</f>
        <v>0</v>
      </c>
      <c r="BJ147" s="16" t="s">
        <v>80</v>
      </c>
      <c r="BK147" s="208">
        <f>ROUND(I147*H147,2)</f>
        <v>0</v>
      </c>
      <c r="BL147" s="16" t="s">
        <v>133</v>
      </c>
      <c r="BM147" s="207" t="s">
        <v>276</v>
      </c>
    </row>
    <row r="148" s="2" customFormat="1">
      <c r="A148" s="37"/>
      <c r="B148" s="38"/>
      <c r="C148" s="39"/>
      <c r="D148" s="209" t="s">
        <v>136</v>
      </c>
      <c r="E148" s="39"/>
      <c r="F148" s="210" t="s">
        <v>277</v>
      </c>
      <c r="G148" s="39"/>
      <c r="H148" s="39"/>
      <c r="I148" s="211"/>
      <c r="J148" s="39"/>
      <c r="K148" s="39"/>
      <c r="L148" s="43"/>
      <c r="M148" s="212"/>
      <c r="N148" s="213"/>
      <c r="O148" s="83"/>
      <c r="P148" s="83"/>
      <c r="Q148" s="83"/>
      <c r="R148" s="83"/>
      <c r="S148" s="83"/>
      <c r="T148" s="84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136</v>
      </c>
      <c r="AU148" s="16" t="s">
        <v>134</v>
      </c>
    </row>
    <row r="149" s="2" customFormat="1" ht="16.5" customHeight="1">
      <c r="A149" s="37"/>
      <c r="B149" s="38"/>
      <c r="C149" s="214" t="s">
        <v>141</v>
      </c>
      <c r="D149" s="214" t="s">
        <v>138</v>
      </c>
      <c r="E149" s="215" t="s">
        <v>278</v>
      </c>
      <c r="F149" s="216" t="s">
        <v>279</v>
      </c>
      <c r="G149" s="217" t="s">
        <v>131</v>
      </c>
      <c r="H149" s="218">
        <v>100</v>
      </c>
      <c r="I149" s="219"/>
      <c r="J149" s="220">
        <f>ROUND(I149*H149,2)</f>
        <v>0</v>
      </c>
      <c r="K149" s="216" t="s">
        <v>132</v>
      </c>
      <c r="L149" s="221"/>
      <c r="M149" s="222" t="s">
        <v>19</v>
      </c>
      <c r="N149" s="223" t="s">
        <v>46</v>
      </c>
      <c r="O149" s="83"/>
      <c r="P149" s="205">
        <f>O149*H149</f>
        <v>0</v>
      </c>
      <c r="Q149" s="205">
        <v>0.0028999999999999998</v>
      </c>
      <c r="R149" s="205">
        <f>Q149*H149</f>
        <v>0.28999999999999998</v>
      </c>
      <c r="S149" s="205">
        <v>0</v>
      </c>
      <c r="T149" s="206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07" t="s">
        <v>141</v>
      </c>
      <c r="AT149" s="207" t="s">
        <v>138</v>
      </c>
      <c r="AU149" s="207" t="s">
        <v>134</v>
      </c>
      <c r="AY149" s="16" t="s">
        <v>123</v>
      </c>
      <c r="BE149" s="208">
        <f>IF(N149="základní",J149,0)</f>
        <v>0</v>
      </c>
      <c r="BF149" s="208">
        <f>IF(N149="snížená",J149,0)</f>
        <v>0</v>
      </c>
      <c r="BG149" s="208">
        <f>IF(N149="zákl. přenesená",J149,0)</f>
        <v>0</v>
      </c>
      <c r="BH149" s="208">
        <f>IF(N149="sníž. přenesená",J149,0)</f>
        <v>0</v>
      </c>
      <c r="BI149" s="208">
        <f>IF(N149="nulová",J149,0)</f>
        <v>0</v>
      </c>
      <c r="BJ149" s="16" t="s">
        <v>80</v>
      </c>
      <c r="BK149" s="208">
        <f>ROUND(I149*H149,2)</f>
        <v>0</v>
      </c>
      <c r="BL149" s="16" t="s">
        <v>133</v>
      </c>
      <c r="BM149" s="207" t="s">
        <v>280</v>
      </c>
    </row>
    <row r="150" s="2" customFormat="1" ht="16.5" customHeight="1">
      <c r="A150" s="37"/>
      <c r="B150" s="38"/>
      <c r="C150" s="214" t="s">
        <v>281</v>
      </c>
      <c r="D150" s="214" t="s">
        <v>138</v>
      </c>
      <c r="E150" s="215" t="s">
        <v>282</v>
      </c>
      <c r="F150" s="216" t="s">
        <v>283</v>
      </c>
      <c r="G150" s="217" t="s">
        <v>284</v>
      </c>
      <c r="H150" s="218">
        <v>100</v>
      </c>
      <c r="I150" s="219"/>
      <c r="J150" s="220">
        <f>ROUND(I150*H150,2)</f>
        <v>0</v>
      </c>
      <c r="K150" s="216" t="s">
        <v>132</v>
      </c>
      <c r="L150" s="221"/>
      <c r="M150" s="222" t="s">
        <v>19</v>
      </c>
      <c r="N150" s="223" t="s">
        <v>46</v>
      </c>
      <c r="O150" s="83"/>
      <c r="P150" s="205">
        <f>O150*H150</f>
        <v>0</v>
      </c>
      <c r="Q150" s="205">
        <v>3.0000000000000001E-05</v>
      </c>
      <c r="R150" s="205">
        <f>Q150*H150</f>
        <v>0.0030000000000000001</v>
      </c>
      <c r="S150" s="205">
        <v>0</v>
      </c>
      <c r="T150" s="206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07" t="s">
        <v>141</v>
      </c>
      <c r="AT150" s="207" t="s">
        <v>138</v>
      </c>
      <c r="AU150" s="207" t="s">
        <v>134</v>
      </c>
      <c r="AY150" s="16" t="s">
        <v>123</v>
      </c>
      <c r="BE150" s="208">
        <f>IF(N150="základní",J150,0)</f>
        <v>0</v>
      </c>
      <c r="BF150" s="208">
        <f>IF(N150="snížená",J150,0)</f>
        <v>0</v>
      </c>
      <c r="BG150" s="208">
        <f>IF(N150="zákl. přenesená",J150,0)</f>
        <v>0</v>
      </c>
      <c r="BH150" s="208">
        <f>IF(N150="sníž. přenesená",J150,0)</f>
        <v>0</v>
      </c>
      <c r="BI150" s="208">
        <f>IF(N150="nulová",J150,0)</f>
        <v>0</v>
      </c>
      <c r="BJ150" s="16" t="s">
        <v>80</v>
      </c>
      <c r="BK150" s="208">
        <f>ROUND(I150*H150,2)</f>
        <v>0</v>
      </c>
      <c r="BL150" s="16" t="s">
        <v>133</v>
      </c>
      <c r="BM150" s="207" t="s">
        <v>285</v>
      </c>
    </row>
    <row r="151" s="2" customFormat="1" ht="16.5" customHeight="1">
      <c r="A151" s="37"/>
      <c r="B151" s="38"/>
      <c r="C151" s="196" t="s">
        <v>286</v>
      </c>
      <c r="D151" s="196" t="s">
        <v>128</v>
      </c>
      <c r="E151" s="197" t="s">
        <v>287</v>
      </c>
      <c r="F151" s="198" t="s">
        <v>288</v>
      </c>
      <c r="G151" s="199" t="s">
        <v>153</v>
      </c>
      <c r="H151" s="200">
        <v>200</v>
      </c>
      <c r="I151" s="201"/>
      <c r="J151" s="202">
        <f>ROUND(I151*H151,2)</f>
        <v>0</v>
      </c>
      <c r="K151" s="198" t="s">
        <v>132</v>
      </c>
      <c r="L151" s="43"/>
      <c r="M151" s="203" t="s">
        <v>19</v>
      </c>
      <c r="N151" s="204" t="s">
        <v>46</v>
      </c>
      <c r="O151" s="83"/>
      <c r="P151" s="205">
        <f>O151*H151</f>
        <v>0</v>
      </c>
      <c r="Q151" s="205">
        <v>0</v>
      </c>
      <c r="R151" s="205">
        <f>Q151*H151</f>
        <v>0</v>
      </c>
      <c r="S151" s="205">
        <v>0</v>
      </c>
      <c r="T151" s="206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07" t="s">
        <v>133</v>
      </c>
      <c r="AT151" s="207" t="s">
        <v>128</v>
      </c>
      <c r="AU151" s="207" t="s">
        <v>134</v>
      </c>
      <c r="AY151" s="16" t="s">
        <v>123</v>
      </c>
      <c r="BE151" s="208">
        <f>IF(N151="základní",J151,0)</f>
        <v>0</v>
      </c>
      <c r="BF151" s="208">
        <f>IF(N151="snížená",J151,0)</f>
        <v>0</v>
      </c>
      <c r="BG151" s="208">
        <f>IF(N151="zákl. přenesená",J151,0)</f>
        <v>0</v>
      </c>
      <c r="BH151" s="208">
        <f>IF(N151="sníž. přenesená",J151,0)</f>
        <v>0</v>
      </c>
      <c r="BI151" s="208">
        <f>IF(N151="nulová",J151,0)</f>
        <v>0</v>
      </c>
      <c r="BJ151" s="16" t="s">
        <v>80</v>
      </c>
      <c r="BK151" s="208">
        <f>ROUND(I151*H151,2)</f>
        <v>0</v>
      </c>
      <c r="BL151" s="16" t="s">
        <v>133</v>
      </c>
      <c r="BM151" s="207" t="s">
        <v>289</v>
      </c>
    </row>
    <row r="152" s="2" customFormat="1">
      <c r="A152" s="37"/>
      <c r="B152" s="38"/>
      <c r="C152" s="39"/>
      <c r="D152" s="209" t="s">
        <v>136</v>
      </c>
      <c r="E152" s="39"/>
      <c r="F152" s="210" t="s">
        <v>290</v>
      </c>
      <c r="G152" s="39"/>
      <c r="H152" s="39"/>
      <c r="I152" s="211"/>
      <c r="J152" s="39"/>
      <c r="K152" s="39"/>
      <c r="L152" s="43"/>
      <c r="M152" s="212"/>
      <c r="N152" s="213"/>
      <c r="O152" s="83"/>
      <c r="P152" s="83"/>
      <c r="Q152" s="83"/>
      <c r="R152" s="83"/>
      <c r="S152" s="83"/>
      <c r="T152" s="84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136</v>
      </c>
      <c r="AU152" s="16" t="s">
        <v>134</v>
      </c>
    </row>
    <row r="153" s="2" customFormat="1" ht="16.5" customHeight="1">
      <c r="A153" s="37"/>
      <c r="B153" s="38"/>
      <c r="C153" s="214" t="s">
        <v>291</v>
      </c>
      <c r="D153" s="214" t="s">
        <v>138</v>
      </c>
      <c r="E153" s="215" t="s">
        <v>292</v>
      </c>
      <c r="F153" s="216" t="s">
        <v>293</v>
      </c>
      <c r="G153" s="217" t="s">
        <v>153</v>
      </c>
      <c r="H153" s="218">
        <v>200</v>
      </c>
      <c r="I153" s="219"/>
      <c r="J153" s="220">
        <f>ROUND(I153*H153,2)</f>
        <v>0</v>
      </c>
      <c r="K153" s="216" t="s">
        <v>132</v>
      </c>
      <c r="L153" s="221"/>
      <c r="M153" s="222" t="s">
        <v>19</v>
      </c>
      <c r="N153" s="223" t="s">
        <v>46</v>
      </c>
      <c r="O153" s="83"/>
      <c r="P153" s="205">
        <f>O153*H153</f>
        <v>0</v>
      </c>
      <c r="Q153" s="205">
        <v>0.001</v>
      </c>
      <c r="R153" s="205">
        <f>Q153*H153</f>
        <v>0.20000000000000001</v>
      </c>
      <c r="S153" s="205">
        <v>0</v>
      </c>
      <c r="T153" s="206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07" t="s">
        <v>141</v>
      </c>
      <c r="AT153" s="207" t="s">
        <v>138</v>
      </c>
      <c r="AU153" s="207" t="s">
        <v>134</v>
      </c>
      <c r="AY153" s="16" t="s">
        <v>123</v>
      </c>
      <c r="BE153" s="208">
        <f>IF(N153="základní",J153,0)</f>
        <v>0</v>
      </c>
      <c r="BF153" s="208">
        <f>IF(N153="snížená",J153,0)</f>
        <v>0</v>
      </c>
      <c r="BG153" s="208">
        <f>IF(N153="zákl. přenesená",J153,0)</f>
        <v>0</v>
      </c>
      <c r="BH153" s="208">
        <f>IF(N153="sníž. přenesená",J153,0)</f>
        <v>0</v>
      </c>
      <c r="BI153" s="208">
        <f>IF(N153="nulová",J153,0)</f>
        <v>0</v>
      </c>
      <c r="BJ153" s="16" t="s">
        <v>80</v>
      </c>
      <c r="BK153" s="208">
        <f>ROUND(I153*H153,2)</f>
        <v>0</v>
      </c>
      <c r="BL153" s="16" t="s">
        <v>133</v>
      </c>
      <c r="BM153" s="207" t="s">
        <v>294</v>
      </c>
    </row>
    <row r="154" s="2" customFormat="1" ht="16.5" customHeight="1">
      <c r="A154" s="37"/>
      <c r="B154" s="38"/>
      <c r="C154" s="214" t="s">
        <v>295</v>
      </c>
      <c r="D154" s="214" t="s">
        <v>138</v>
      </c>
      <c r="E154" s="215" t="s">
        <v>296</v>
      </c>
      <c r="F154" s="216" t="s">
        <v>297</v>
      </c>
      <c r="G154" s="217" t="s">
        <v>131</v>
      </c>
      <c r="H154" s="218">
        <v>200</v>
      </c>
      <c r="I154" s="219"/>
      <c r="J154" s="220">
        <f>ROUND(I154*H154,2)</f>
        <v>0</v>
      </c>
      <c r="K154" s="216" t="s">
        <v>132</v>
      </c>
      <c r="L154" s="221"/>
      <c r="M154" s="222" t="s">
        <v>19</v>
      </c>
      <c r="N154" s="223" t="s">
        <v>46</v>
      </c>
      <c r="O154" s="83"/>
      <c r="P154" s="205">
        <f>O154*H154</f>
        <v>0</v>
      </c>
      <c r="Q154" s="205">
        <v>0.00031</v>
      </c>
      <c r="R154" s="205">
        <f>Q154*H154</f>
        <v>0.062</v>
      </c>
      <c r="S154" s="205">
        <v>0</v>
      </c>
      <c r="T154" s="206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07" t="s">
        <v>141</v>
      </c>
      <c r="AT154" s="207" t="s">
        <v>138</v>
      </c>
      <c r="AU154" s="207" t="s">
        <v>134</v>
      </c>
      <c r="AY154" s="16" t="s">
        <v>123</v>
      </c>
      <c r="BE154" s="208">
        <f>IF(N154="základní",J154,0)</f>
        <v>0</v>
      </c>
      <c r="BF154" s="208">
        <f>IF(N154="snížená",J154,0)</f>
        <v>0</v>
      </c>
      <c r="BG154" s="208">
        <f>IF(N154="zákl. přenesená",J154,0)</f>
        <v>0</v>
      </c>
      <c r="BH154" s="208">
        <f>IF(N154="sníž. přenesená",J154,0)</f>
        <v>0</v>
      </c>
      <c r="BI154" s="208">
        <f>IF(N154="nulová",J154,0)</f>
        <v>0</v>
      </c>
      <c r="BJ154" s="16" t="s">
        <v>80</v>
      </c>
      <c r="BK154" s="208">
        <f>ROUND(I154*H154,2)</f>
        <v>0</v>
      </c>
      <c r="BL154" s="16" t="s">
        <v>133</v>
      </c>
      <c r="BM154" s="207" t="s">
        <v>298</v>
      </c>
    </row>
    <row r="155" s="2" customFormat="1" ht="16.5" customHeight="1">
      <c r="A155" s="37"/>
      <c r="B155" s="38"/>
      <c r="C155" s="196" t="s">
        <v>299</v>
      </c>
      <c r="D155" s="196" t="s">
        <v>128</v>
      </c>
      <c r="E155" s="197" t="s">
        <v>300</v>
      </c>
      <c r="F155" s="198" t="s">
        <v>301</v>
      </c>
      <c r="G155" s="199" t="s">
        <v>131</v>
      </c>
      <c r="H155" s="200">
        <v>300</v>
      </c>
      <c r="I155" s="201"/>
      <c r="J155" s="202">
        <f>ROUND(I155*H155,2)</f>
        <v>0</v>
      </c>
      <c r="K155" s="198" t="s">
        <v>132</v>
      </c>
      <c r="L155" s="43"/>
      <c r="M155" s="203" t="s">
        <v>19</v>
      </c>
      <c r="N155" s="204" t="s">
        <v>46</v>
      </c>
      <c r="O155" s="83"/>
      <c r="P155" s="205">
        <f>O155*H155</f>
        <v>0</v>
      </c>
      <c r="Q155" s="205">
        <v>0</v>
      </c>
      <c r="R155" s="205">
        <f>Q155*H155</f>
        <v>0</v>
      </c>
      <c r="S155" s="205">
        <v>0</v>
      </c>
      <c r="T155" s="206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07" t="s">
        <v>133</v>
      </c>
      <c r="AT155" s="207" t="s">
        <v>128</v>
      </c>
      <c r="AU155" s="207" t="s">
        <v>134</v>
      </c>
      <c r="AY155" s="16" t="s">
        <v>123</v>
      </c>
      <c r="BE155" s="208">
        <f>IF(N155="základní",J155,0)</f>
        <v>0</v>
      </c>
      <c r="BF155" s="208">
        <f>IF(N155="snížená",J155,0)</f>
        <v>0</v>
      </c>
      <c r="BG155" s="208">
        <f>IF(N155="zákl. přenesená",J155,0)</f>
        <v>0</v>
      </c>
      <c r="BH155" s="208">
        <f>IF(N155="sníž. přenesená",J155,0)</f>
        <v>0</v>
      </c>
      <c r="BI155" s="208">
        <f>IF(N155="nulová",J155,0)</f>
        <v>0</v>
      </c>
      <c r="BJ155" s="16" t="s">
        <v>80</v>
      </c>
      <c r="BK155" s="208">
        <f>ROUND(I155*H155,2)</f>
        <v>0</v>
      </c>
      <c r="BL155" s="16" t="s">
        <v>133</v>
      </c>
      <c r="BM155" s="207" t="s">
        <v>302</v>
      </c>
    </row>
    <row r="156" s="2" customFormat="1">
      <c r="A156" s="37"/>
      <c r="B156" s="38"/>
      <c r="C156" s="39"/>
      <c r="D156" s="209" t="s">
        <v>136</v>
      </c>
      <c r="E156" s="39"/>
      <c r="F156" s="210" t="s">
        <v>303</v>
      </c>
      <c r="G156" s="39"/>
      <c r="H156" s="39"/>
      <c r="I156" s="211"/>
      <c r="J156" s="39"/>
      <c r="K156" s="39"/>
      <c r="L156" s="43"/>
      <c r="M156" s="212"/>
      <c r="N156" s="213"/>
      <c r="O156" s="83"/>
      <c r="P156" s="83"/>
      <c r="Q156" s="83"/>
      <c r="R156" s="83"/>
      <c r="S156" s="83"/>
      <c r="T156" s="84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136</v>
      </c>
      <c r="AU156" s="16" t="s">
        <v>134</v>
      </c>
    </row>
    <row r="157" s="2" customFormat="1" ht="16.5" customHeight="1">
      <c r="A157" s="37"/>
      <c r="B157" s="38"/>
      <c r="C157" s="214" t="s">
        <v>304</v>
      </c>
      <c r="D157" s="214" t="s">
        <v>138</v>
      </c>
      <c r="E157" s="215" t="s">
        <v>282</v>
      </c>
      <c r="F157" s="216" t="s">
        <v>283</v>
      </c>
      <c r="G157" s="217" t="s">
        <v>284</v>
      </c>
      <c r="H157" s="218">
        <v>300</v>
      </c>
      <c r="I157" s="219"/>
      <c r="J157" s="220">
        <f>ROUND(I157*H157,2)</f>
        <v>0</v>
      </c>
      <c r="K157" s="216" t="s">
        <v>132</v>
      </c>
      <c r="L157" s="221"/>
      <c r="M157" s="222" t="s">
        <v>19</v>
      </c>
      <c r="N157" s="223" t="s">
        <v>46</v>
      </c>
      <c r="O157" s="83"/>
      <c r="P157" s="205">
        <f>O157*H157</f>
        <v>0</v>
      </c>
      <c r="Q157" s="205">
        <v>3.0000000000000001E-05</v>
      </c>
      <c r="R157" s="205">
        <f>Q157*H157</f>
        <v>0.0090000000000000011</v>
      </c>
      <c r="S157" s="205">
        <v>0</v>
      </c>
      <c r="T157" s="206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07" t="s">
        <v>141</v>
      </c>
      <c r="AT157" s="207" t="s">
        <v>138</v>
      </c>
      <c r="AU157" s="207" t="s">
        <v>134</v>
      </c>
      <c r="AY157" s="16" t="s">
        <v>123</v>
      </c>
      <c r="BE157" s="208">
        <f>IF(N157="základní",J157,0)</f>
        <v>0</v>
      </c>
      <c r="BF157" s="208">
        <f>IF(N157="snížená",J157,0)</f>
        <v>0</v>
      </c>
      <c r="BG157" s="208">
        <f>IF(N157="zákl. přenesená",J157,0)</f>
        <v>0</v>
      </c>
      <c r="BH157" s="208">
        <f>IF(N157="sníž. přenesená",J157,0)</f>
        <v>0</v>
      </c>
      <c r="BI157" s="208">
        <f>IF(N157="nulová",J157,0)</f>
        <v>0</v>
      </c>
      <c r="BJ157" s="16" t="s">
        <v>80</v>
      </c>
      <c r="BK157" s="208">
        <f>ROUND(I157*H157,2)</f>
        <v>0</v>
      </c>
      <c r="BL157" s="16" t="s">
        <v>133</v>
      </c>
      <c r="BM157" s="207" t="s">
        <v>305</v>
      </c>
    </row>
    <row r="158" s="2" customFormat="1" ht="16.5" customHeight="1">
      <c r="A158" s="37"/>
      <c r="B158" s="38"/>
      <c r="C158" s="214" t="s">
        <v>306</v>
      </c>
      <c r="D158" s="214" t="s">
        <v>138</v>
      </c>
      <c r="E158" s="215" t="s">
        <v>307</v>
      </c>
      <c r="F158" s="216" t="s">
        <v>308</v>
      </c>
      <c r="G158" s="217" t="s">
        <v>131</v>
      </c>
      <c r="H158" s="218">
        <v>300</v>
      </c>
      <c r="I158" s="219"/>
      <c r="J158" s="220">
        <f>ROUND(I158*H158,2)</f>
        <v>0</v>
      </c>
      <c r="K158" s="216" t="s">
        <v>132</v>
      </c>
      <c r="L158" s="221"/>
      <c r="M158" s="222" t="s">
        <v>19</v>
      </c>
      <c r="N158" s="223" t="s">
        <v>46</v>
      </c>
      <c r="O158" s="83"/>
      <c r="P158" s="205">
        <f>O158*H158</f>
        <v>0</v>
      </c>
      <c r="Q158" s="205">
        <v>0.0015</v>
      </c>
      <c r="R158" s="205">
        <f>Q158*H158</f>
        <v>0.45000000000000001</v>
      </c>
      <c r="S158" s="205">
        <v>0</v>
      </c>
      <c r="T158" s="206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07" t="s">
        <v>141</v>
      </c>
      <c r="AT158" s="207" t="s">
        <v>138</v>
      </c>
      <c r="AU158" s="207" t="s">
        <v>134</v>
      </c>
      <c r="AY158" s="16" t="s">
        <v>123</v>
      </c>
      <c r="BE158" s="208">
        <f>IF(N158="základní",J158,0)</f>
        <v>0</v>
      </c>
      <c r="BF158" s="208">
        <f>IF(N158="snížená",J158,0)</f>
        <v>0</v>
      </c>
      <c r="BG158" s="208">
        <f>IF(N158="zákl. přenesená",J158,0)</f>
        <v>0</v>
      </c>
      <c r="BH158" s="208">
        <f>IF(N158="sníž. přenesená",J158,0)</f>
        <v>0</v>
      </c>
      <c r="BI158" s="208">
        <f>IF(N158="nulová",J158,0)</f>
        <v>0</v>
      </c>
      <c r="BJ158" s="16" t="s">
        <v>80</v>
      </c>
      <c r="BK158" s="208">
        <f>ROUND(I158*H158,2)</f>
        <v>0</v>
      </c>
      <c r="BL158" s="16" t="s">
        <v>133</v>
      </c>
      <c r="BM158" s="207" t="s">
        <v>309</v>
      </c>
    </row>
    <row r="159" s="2" customFormat="1" ht="16.5" customHeight="1">
      <c r="A159" s="37"/>
      <c r="B159" s="38"/>
      <c r="C159" s="196" t="s">
        <v>310</v>
      </c>
      <c r="D159" s="196" t="s">
        <v>128</v>
      </c>
      <c r="E159" s="197" t="s">
        <v>311</v>
      </c>
      <c r="F159" s="198" t="s">
        <v>312</v>
      </c>
      <c r="G159" s="199" t="s">
        <v>153</v>
      </c>
      <c r="H159" s="200">
        <v>600</v>
      </c>
      <c r="I159" s="201"/>
      <c r="J159" s="202">
        <f>ROUND(I159*H159,2)</f>
        <v>0</v>
      </c>
      <c r="K159" s="198" t="s">
        <v>132</v>
      </c>
      <c r="L159" s="43"/>
      <c r="M159" s="203" t="s">
        <v>19</v>
      </c>
      <c r="N159" s="204" t="s">
        <v>46</v>
      </c>
      <c r="O159" s="83"/>
      <c r="P159" s="205">
        <f>O159*H159</f>
        <v>0</v>
      </c>
      <c r="Q159" s="205">
        <v>0</v>
      </c>
      <c r="R159" s="205">
        <f>Q159*H159</f>
        <v>0</v>
      </c>
      <c r="S159" s="205">
        <v>0</v>
      </c>
      <c r="T159" s="206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07" t="s">
        <v>133</v>
      </c>
      <c r="AT159" s="207" t="s">
        <v>128</v>
      </c>
      <c r="AU159" s="207" t="s">
        <v>134</v>
      </c>
      <c r="AY159" s="16" t="s">
        <v>123</v>
      </c>
      <c r="BE159" s="208">
        <f>IF(N159="základní",J159,0)</f>
        <v>0</v>
      </c>
      <c r="BF159" s="208">
        <f>IF(N159="snížená",J159,0)</f>
        <v>0</v>
      </c>
      <c r="BG159" s="208">
        <f>IF(N159="zákl. přenesená",J159,0)</f>
        <v>0</v>
      </c>
      <c r="BH159" s="208">
        <f>IF(N159="sníž. přenesená",J159,0)</f>
        <v>0</v>
      </c>
      <c r="BI159" s="208">
        <f>IF(N159="nulová",J159,0)</f>
        <v>0</v>
      </c>
      <c r="BJ159" s="16" t="s">
        <v>80</v>
      </c>
      <c r="BK159" s="208">
        <f>ROUND(I159*H159,2)</f>
        <v>0</v>
      </c>
      <c r="BL159" s="16" t="s">
        <v>133</v>
      </c>
      <c r="BM159" s="207" t="s">
        <v>313</v>
      </c>
    </row>
    <row r="160" s="2" customFormat="1">
      <c r="A160" s="37"/>
      <c r="B160" s="38"/>
      <c r="C160" s="39"/>
      <c r="D160" s="209" t="s">
        <v>136</v>
      </c>
      <c r="E160" s="39"/>
      <c r="F160" s="210" t="s">
        <v>314</v>
      </c>
      <c r="G160" s="39"/>
      <c r="H160" s="39"/>
      <c r="I160" s="211"/>
      <c r="J160" s="39"/>
      <c r="K160" s="39"/>
      <c r="L160" s="43"/>
      <c r="M160" s="212"/>
      <c r="N160" s="213"/>
      <c r="O160" s="83"/>
      <c r="P160" s="83"/>
      <c r="Q160" s="83"/>
      <c r="R160" s="83"/>
      <c r="S160" s="83"/>
      <c r="T160" s="84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136</v>
      </c>
      <c r="AU160" s="16" t="s">
        <v>134</v>
      </c>
    </row>
    <row r="161" s="2" customFormat="1" ht="16.5" customHeight="1">
      <c r="A161" s="37"/>
      <c r="B161" s="38"/>
      <c r="C161" s="214" t="s">
        <v>315</v>
      </c>
      <c r="D161" s="214" t="s">
        <v>138</v>
      </c>
      <c r="E161" s="215" t="s">
        <v>316</v>
      </c>
      <c r="F161" s="216" t="s">
        <v>317</v>
      </c>
      <c r="G161" s="217" t="s">
        <v>153</v>
      </c>
      <c r="H161" s="218">
        <v>600</v>
      </c>
      <c r="I161" s="219"/>
      <c r="J161" s="220">
        <f>ROUND(I161*H161,2)</f>
        <v>0</v>
      </c>
      <c r="K161" s="216" t="s">
        <v>132</v>
      </c>
      <c r="L161" s="221"/>
      <c r="M161" s="222" t="s">
        <v>19</v>
      </c>
      <c r="N161" s="223" t="s">
        <v>46</v>
      </c>
      <c r="O161" s="83"/>
      <c r="P161" s="205">
        <f>O161*H161</f>
        <v>0</v>
      </c>
      <c r="Q161" s="205">
        <v>0.00024000000000000001</v>
      </c>
      <c r="R161" s="205">
        <f>Q161*H161</f>
        <v>0.14400000000000002</v>
      </c>
      <c r="S161" s="205">
        <v>0</v>
      </c>
      <c r="T161" s="206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07" t="s">
        <v>141</v>
      </c>
      <c r="AT161" s="207" t="s">
        <v>138</v>
      </c>
      <c r="AU161" s="207" t="s">
        <v>134</v>
      </c>
      <c r="AY161" s="16" t="s">
        <v>123</v>
      </c>
      <c r="BE161" s="208">
        <f>IF(N161="základní",J161,0)</f>
        <v>0</v>
      </c>
      <c r="BF161" s="208">
        <f>IF(N161="snížená",J161,0)</f>
        <v>0</v>
      </c>
      <c r="BG161" s="208">
        <f>IF(N161="zákl. přenesená",J161,0)</f>
        <v>0</v>
      </c>
      <c r="BH161" s="208">
        <f>IF(N161="sníž. přenesená",J161,0)</f>
        <v>0</v>
      </c>
      <c r="BI161" s="208">
        <f>IF(N161="nulová",J161,0)</f>
        <v>0</v>
      </c>
      <c r="BJ161" s="16" t="s">
        <v>80</v>
      </c>
      <c r="BK161" s="208">
        <f>ROUND(I161*H161,2)</f>
        <v>0</v>
      </c>
      <c r="BL161" s="16" t="s">
        <v>133</v>
      </c>
      <c r="BM161" s="207" t="s">
        <v>318</v>
      </c>
    </row>
    <row r="162" s="2" customFormat="1" ht="16.5" customHeight="1">
      <c r="A162" s="37"/>
      <c r="B162" s="38"/>
      <c r="C162" s="196" t="s">
        <v>319</v>
      </c>
      <c r="D162" s="196" t="s">
        <v>128</v>
      </c>
      <c r="E162" s="197" t="s">
        <v>320</v>
      </c>
      <c r="F162" s="198" t="s">
        <v>321</v>
      </c>
      <c r="G162" s="199" t="s">
        <v>153</v>
      </c>
      <c r="H162" s="200">
        <v>5000</v>
      </c>
      <c r="I162" s="201"/>
      <c r="J162" s="202">
        <f>ROUND(I162*H162,2)</f>
        <v>0</v>
      </c>
      <c r="K162" s="198" t="s">
        <v>132</v>
      </c>
      <c r="L162" s="43"/>
      <c r="M162" s="203" t="s">
        <v>19</v>
      </c>
      <c r="N162" s="204" t="s">
        <v>46</v>
      </c>
      <c r="O162" s="83"/>
      <c r="P162" s="205">
        <f>O162*H162</f>
        <v>0</v>
      </c>
      <c r="Q162" s="205">
        <v>0</v>
      </c>
      <c r="R162" s="205">
        <f>Q162*H162</f>
        <v>0</v>
      </c>
      <c r="S162" s="205">
        <v>0</v>
      </c>
      <c r="T162" s="206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07" t="s">
        <v>133</v>
      </c>
      <c r="AT162" s="207" t="s">
        <v>128</v>
      </c>
      <c r="AU162" s="207" t="s">
        <v>134</v>
      </c>
      <c r="AY162" s="16" t="s">
        <v>123</v>
      </c>
      <c r="BE162" s="208">
        <f>IF(N162="základní",J162,0)</f>
        <v>0</v>
      </c>
      <c r="BF162" s="208">
        <f>IF(N162="snížená",J162,0)</f>
        <v>0</v>
      </c>
      <c r="BG162" s="208">
        <f>IF(N162="zákl. přenesená",J162,0)</f>
        <v>0</v>
      </c>
      <c r="BH162" s="208">
        <f>IF(N162="sníž. přenesená",J162,0)</f>
        <v>0</v>
      </c>
      <c r="BI162" s="208">
        <f>IF(N162="nulová",J162,0)</f>
        <v>0</v>
      </c>
      <c r="BJ162" s="16" t="s">
        <v>80</v>
      </c>
      <c r="BK162" s="208">
        <f>ROUND(I162*H162,2)</f>
        <v>0</v>
      </c>
      <c r="BL162" s="16" t="s">
        <v>133</v>
      </c>
      <c r="BM162" s="207" t="s">
        <v>322</v>
      </c>
    </row>
    <row r="163" s="2" customFormat="1">
      <c r="A163" s="37"/>
      <c r="B163" s="38"/>
      <c r="C163" s="39"/>
      <c r="D163" s="209" t="s">
        <v>136</v>
      </c>
      <c r="E163" s="39"/>
      <c r="F163" s="210" t="s">
        <v>323</v>
      </c>
      <c r="G163" s="39"/>
      <c r="H163" s="39"/>
      <c r="I163" s="211"/>
      <c r="J163" s="39"/>
      <c r="K163" s="39"/>
      <c r="L163" s="43"/>
      <c r="M163" s="212"/>
      <c r="N163" s="213"/>
      <c r="O163" s="83"/>
      <c r="P163" s="83"/>
      <c r="Q163" s="83"/>
      <c r="R163" s="83"/>
      <c r="S163" s="83"/>
      <c r="T163" s="84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136</v>
      </c>
      <c r="AU163" s="16" t="s">
        <v>134</v>
      </c>
    </row>
    <row r="164" s="2" customFormat="1" ht="16.5" customHeight="1">
      <c r="A164" s="37"/>
      <c r="B164" s="38"/>
      <c r="C164" s="214" t="s">
        <v>324</v>
      </c>
      <c r="D164" s="214" t="s">
        <v>138</v>
      </c>
      <c r="E164" s="215" t="s">
        <v>325</v>
      </c>
      <c r="F164" s="216" t="s">
        <v>326</v>
      </c>
      <c r="G164" s="217" t="s">
        <v>153</v>
      </c>
      <c r="H164" s="218">
        <v>5000</v>
      </c>
      <c r="I164" s="219"/>
      <c r="J164" s="220">
        <f>ROUND(I164*H164,2)</f>
        <v>0</v>
      </c>
      <c r="K164" s="216" t="s">
        <v>132</v>
      </c>
      <c r="L164" s="221"/>
      <c r="M164" s="222" t="s">
        <v>19</v>
      </c>
      <c r="N164" s="223" t="s">
        <v>46</v>
      </c>
      <c r="O164" s="83"/>
      <c r="P164" s="205">
        <f>O164*H164</f>
        <v>0</v>
      </c>
      <c r="Q164" s="205">
        <v>1.0000000000000001E-05</v>
      </c>
      <c r="R164" s="205">
        <f>Q164*H164</f>
        <v>0.050000000000000003</v>
      </c>
      <c r="S164" s="205">
        <v>0</v>
      </c>
      <c r="T164" s="206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07" t="s">
        <v>141</v>
      </c>
      <c r="AT164" s="207" t="s">
        <v>138</v>
      </c>
      <c r="AU164" s="207" t="s">
        <v>134</v>
      </c>
      <c r="AY164" s="16" t="s">
        <v>123</v>
      </c>
      <c r="BE164" s="208">
        <f>IF(N164="základní",J164,0)</f>
        <v>0</v>
      </c>
      <c r="BF164" s="208">
        <f>IF(N164="snížená",J164,0)</f>
        <v>0</v>
      </c>
      <c r="BG164" s="208">
        <f>IF(N164="zákl. přenesená",J164,0)</f>
        <v>0</v>
      </c>
      <c r="BH164" s="208">
        <f>IF(N164="sníž. přenesená",J164,0)</f>
        <v>0</v>
      </c>
      <c r="BI164" s="208">
        <f>IF(N164="nulová",J164,0)</f>
        <v>0</v>
      </c>
      <c r="BJ164" s="16" t="s">
        <v>80</v>
      </c>
      <c r="BK164" s="208">
        <f>ROUND(I164*H164,2)</f>
        <v>0</v>
      </c>
      <c r="BL164" s="16" t="s">
        <v>133</v>
      </c>
      <c r="BM164" s="207" t="s">
        <v>327</v>
      </c>
    </row>
    <row r="165" s="2" customFormat="1" ht="24.15" customHeight="1">
      <c r="A165" s="37"/>
      <c r="B165" s="38"/>
      <c r="C165" s="214" t="s">
        <v>328</v>
      </c>
      <c r="D165" s="214" t="s">
        <v>138</v>
      </c>
      <c r="E165" s="215" t="s">
        <v>329</v>
      </c>
      <c r="F165" s="216" t="s">
        <v>330</v>
      </c>
      <c r="G165" s="217" t="s">
        <v>331</v>
      </c>
      <c r="H165" s="218">
        <v>50</v>
      </c>
      <c r="I165" s="219"/>
      <c r="J165" s="220">
        <f>ROUND(I165*H165,2)</f>
        <v>0</v>
      </c>
      <c r="K165" s="216" t="s">
        <v>132</v>
      </c>
      <c r="L165" s="221"/>
      <c r="M165" s="222" t="s">
        <v>19</v>
      </c>
      <c r="N165" s="223" t="s">
        <v>46</v>
      </c>
      <c r="O165" s="83"/>
      <c r="P165" s="205">
        <f>O165*H165</f>
        <v>0</v>
      </c>
      <c r="Q165" s="205">
        <v>0.00080000000000000004</v>
      </c>
      <c r="R165" s="205">
        <f>Q165*H165</f>
        <v>0.040000000000000001</v>
      </c>
      <c r="S165" s="205">
        <v>0</v>
      </c>
      <c r="T165" s="206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07" t="s">
        <v>141</v>
      </c>
      <c r="AT165" s="207" t="s">
        <v>138</v>
      </c>
      <c r="AU165" s="207" t="s">
        <v>134</v>
      </c>
      <c r="AY165" s="16" t="s">
        <v>123</v>
      </c>
      <c r="BE165" s="208">
        <f>IF(N165="základní",J165,0)</f>
        <v>0</v>
      </c>
      <c r="BF165" s="208">
        <f>IF(N165="snížená",J165,0)</f>
        <v>0</v>
      </c>
      <c r="BG165" s="208">
        <f>IF(N165="zákl. přenesená",J165,0)</f>
        <v>0</v>
      </c>
      <c r="BH165" s="208">
        <f>IF(N165="sníž. přenesená",J165,0)</f>
        <v>0</v>
      </c>
      <c r="BI165" s="208">
        <f>IF(N165="nulová",J165,0)</f>
        <v>0</v>
      </c>
      <c r="BJ165" s="16" t="s">
        <v>80</v>
      </c>
      <c r="BK165" s="208">
        <f>ROUND(I165*H165,2)</f>
        <v>0</v>
      </c>
      <c r="BL165" s="16" t="s">
        <v>133</v>
      </c>
      <c r="BM165" s="207" t="s">
        <v>332</v>
      </c>
    </row>
    <row r="166" s="2" customFormat="1" ht="24.15" customHeight="1">
      <c r="A166" s="37"/>
      <c r="B166" s="38"/>
      <c r="C166" s="214" t="s">
        <v>333</v>
      </c>
      <c r="D166" s="214" t="s">
        <v>138</v>
      </c>
      <c r="E166" s="215" t="s">
        <v>334</v>
      </c>
      <c r="F166" s="216" t="s">
        <v>335</v>
      </c>
      <c r="G166" s="217" t="s">
        <v>331</v>
      </c>
      <c r="H166" s="218">
        <v>50</v>
      </c>
      <c r="I166" s="219"/>
      <c r="J166" s="220">
        <f>ROUND(I166*H166,2)</f>
        <v>0</v>
      </c>
      <c r="K166" s="216" t="s">
        <v>132</v>
      </c>
      <c r="L166" s="221"/>
      <c r="M166" s="222" t="s">
        <v>19</v>
      </c>
      <c r="N166" s="223" t="s">
        <v>46</v>
      </c>
      <c r="O166" s="83"/>
      <c r="P166" s="205">
        <f>O166*H166</f>
        <v>0</v>
      </c>
      <c r="Q166" s="205">
        <v>0.001</v>
      </c>
      <c r="R166" s="205">
        <f>Q166*H166</f>
        <v>0.050000000000000003</v>
      </c>
      <c r="S166" s="205">
        <v>0</v>
      </c>
      <c r="T166" s="206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07" t="s">
        <v>141</v>
      </c>
      <c r="AT166" s="207" t="s">
        <v>138</v>
      </c>
      <c r="AU166" s="207" t="s">
        <v>134</v>
      </c>
      <c r="AY166" s="16" t="s">
        <v>123</v>
      </c>
      <c r="BE166" s="208">
        <f>IF(N166="základní",J166,0)</f>
        <v>0</v>
      </c>
      <c r="BF166" s="208">
        <f>IF(N166="snížená",J166,0)</f>
        <v>0</v>
      </c>
      <c r="BG166" s="208">
        <f>IF(N166="zákl. přenesená",J166,0)</f>
        <v>0</v>
      </c>
      <c r="BH166" s="208">
        <f>IF(N166="sníž. přenesená",J166,0)</f>
        <v>0</v>
      </c>
      <c r="BI166" s="208">
        <f>IF(N166="nulová",J166,0)</f>
        <v>0</v>
      </c>
      <c r="BJ166" s="16" t="s">
        <v>80</v>
      </c>
      <c r="BK166" s="208">
        <f>ROUND(I166*H166,2)</f>
        <v>0</v>
      </c>
      <c r="BL166" s="16" t="s">
        <v>133</v>
      </c>
      <c r="BM166" s="207" t="s">
        <v>336</v>
      </c>
    </row>
    <row r="167" s="2" customFormat="1" ht="16.5" customHeight="1">
      <c r="A167" s="37"/>
      <c r="B167" s="38"/>
      <c r="C167" s="196" t="s">
        <v>337</v>
      </c>
      <c r="D167" s="196" t="s">
        <v>128</v>
      </c>
      <c r="E167" s="197" t="s">
        <v>338</v>
      </c>
      <c r="F167" s="198" t="s">
        <v>339</v>
      </c>
      <c r="G167" s="199" t="s">
        <v>131</v>
      </c>
      <c r="H167" s="200">
        <v>500</v>
      </c>
      <c r="I167" s="201"/>
      <c r="J167" s="202">
        <f>ROUND(I167*H167,2)</f>
        <v>0</v>
      </c>
      <c r="K167" s="198" t="s">
        <v>132</v>
      </c>
      <c r="L167" s="43"/>
      <c r="M167" s="203" t="s">
        <v>19</v>
      </c>
      <c r="N167" s="204" t="s">
        <v>46</v>
      </c>
      <c r="O167" s="83"/>
      <c r="P167" s="205">
        <f>O167*H167</f>
        <v>0</v>
      </c>
      <c r="Q167" s="205">
        <v>0</v>
      </c>
      <c r="R167" s="205">
        <f>Q167*H167</f>
        <v>0</v>
      </c>
      <c r="S167" s="205">
        <v>0</v>
      </c>
      <c r="T167" s="206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07" t="s">
        <v>133</v>
      </c>
      <c r="AT167" s="207" t="s">
        <v>128</v>
      </c>
      <c r="AU167" s="207" t="s">
        <v>134</v>
      </c>
      <c r="AY167" s="16" t="s">
        <v>123</v>
      </c>
      <c r="BE167" s="208">
        <f>IF(N167="základní",J167,0)</f>
        <v>0</v>
      </c>
      <c r="BF167" s="208">
        <f>IF(N167="snížená",J167,0)</f>
        <v>0</v>
      </c>
      <c r="BG167" s="208">
        <f>IF(N167="zákl. přenesená",J167,0)</f>
        <v>0</v>
      </c>
      <c r="BH167" s="208">
        <f>IF(N167="sníž. přenesená",J167,0)</f>
        <v>0</v>
      </c>
      <c r="BI167" s="208">
        <f>IF(N167="nulová",J167,0)</f>
        <v>0</v>
      </c>
      <c r="BJ167" s="16" t="s">
        <v>80</v>
      </c>
      <c r="BK167" s="208">
        <f>ROUND(I167*H167,2)</f>
        <v>0</v>
      </c>
      <c r="BL167" s="16" t="s">
        <v>133</v>
      </c>
      <c r="BM167" s="207" t="s">
        <v>340</v>
      </c>
    </row>
    <row r="168" s="2" customFormat="1">
      <c r="A168" s="37"/>
      <c r="B168" s="38"/>
      <c r="C168" s="39"/>
      <c r="D168" s="209" t="s">
        <v>136</v>
      </c>
      <c r="E168" s="39"/>
      <c r="F168" s="210" t="s">
        <v>341</v>
      </c>
      <c r="G168" s="39"/>
      <c r="H168" s="39"/>
      <c r="I168" s="211"/>
      <c r="J168" s="39"/>
      <c r="K168" s="39"/>
      <c r="L168" s="43"/>
      <c r="M168" s="212"/>
      <c r="N168" s="213"/>
      <c r="O168" s="83"/>
      <c r="P168" s="83"/>
      <c r="Q168" s="83"/>
      <c r="R168" s="83"/>
      <c r="S168" s="83"/>
      <c r="T168" s="84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136</v>
      </c>
      <c r="AU168" s="16" t="s">
        <v>134</v>
      </c>
    </row>
    <row r="169" s="2" customFormat="1" ht="24.15" customHeight="1">
      <c r="A169" s="37"/>
      <c r="B169" s="38"/>
      <c r="C169" s="214" t="s">
        <v>342</v>
      </c>
      <c r="D169" s="214" t="s">
        <v>138</v>
      </c>
      <c r="E169" s="215" t="s">
        <v>343</v>
      </c>
      <c r="F169" s="216" t="s">
        <v>344</v>
      </c>
      <c r="G169" s="217" t="s">
        <v>331</v>
      </c>
      <c r="H169" s="218">
        <v>5</v>
      </c>
      <c r="I169" s="219"/>
      <c r="J169" s="220">
        <f>ROUND(I169*H169,2)</f>
        <v>0</v>
      </c>
      <c r="K169" s="216" t="s">
        <v>132</v>
      </c>
      <c r="L169" s="221"/>
      <c r="M169" s="222" t="s">
        <v>19</v>
      </c>
      <c r="N169" s="223" t="s">
        <v>46</v>
      </c>
      <c r="O169" s="83"/>
      <c r="P169" s="205">
        <f>O169*H169</f>
        <v>0</v>
      </c>
      <c r="Q169" s="205">
        <v>0.00097999999999999997</v>
      </c>
      <c r="R169" s="205">
        <f>Q169*H169</f>
        <v>0.0048999999999999998</v>
      </c>
      <c r="S169" s="205">
        <v>0</v>
      </c>
      <c r="T169" s="206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07" t="s">
        <v>141</v>
      </c>
      <c r="AT169" s="207" t="s">
        <v>138</v>
      </c>
      <c r="AU169" s="207" t="s">
        <v>134</v>
      </c>
      <c r="AY169" s="16" t="s">
        <v>123</v>
      </c>
      <c r="BE169" s="208">
        <f>IF(N169="základní",J169,0)</f>
        <v>0</v>
      </c>
      <c r="BF169" s="208">
        <f>IF(N169="snížená",J169,0)</f>
        <v>0</v>
      </c>
      <c r="BG169" s="208">
        <f>IF(N169="zákl. přenesená",J169,0)</f>
        <v>0</v>
      </c>
      <c r="BH169" s="208">
        <f>IF(N169="sníž. přenesená",J169,0)</f>
        <v>0</v>
      </c>
      <c r="BI169" s="208">
        <f>IF(N169="nulová",J169,0)</f>
        <v>0</v>
      </c>
      <c r="BJ169" s="16" t="s">
        <v>80</v>
      </c>
      <c r="BK169" s="208">
        <f>ROUND(I169*H169,2)</f>
        <v>0</v>
      </c>
      <c r="BL169" s="16" t="s">
        <v>133</v>
      </c>
      <c r="BM169" s="207" t="s">
        <v>345</v>
      </c>
    </row>
    <row r="170" s="2" customFormat="1" ht="16.5" customHeight="1">
      <c r="A170" s="37"/>
      <c r="B170" s="38"/>
      <c r="C170" s="196" t="s">
        <v>346</v>
      </c>
      <c r="D170" s="196" t="s">
        <v>128</v>
      </c>
      <c r="E170" s="197" t="s">
        <v>347</v>
      </c>
      <c r="F170" s="198" t="s">
        <v>348</v>
      </c>
      <c r="G170" s="199" t="s">
        <v>131</v>
      </c>
      <c r="H170" s="200">
        <v>4000</v>
      </c>
      <c r="I170" s="201"/>
      <c r="J170" s="202">
        <f>ROUND(I170*H170,2)</f>
        <v>0</v>
      </c>
      <c r="K170" s="198" t="s">
        <v>132</v>
      </c>
      <c r="L170" s="43"/>
      <c r="M170" s="203" t="s">
        <v>19</v>
      </c>
      <c r="N170" s="204" t="s">
        <v>46</v>
      </c>
      <c r="O170" s="83"/>
      <c r="P170" s="205">
        <f>O170*H170</f>
        <v>0</v>
      </c>
      <c r="Q170" s="205">
        <v>0</v>
      </c>
      <c r="R170" s="205">
        <f>Q170*H170</f>
        <v>0</v>
      </c>
      <c r="S170" s="205">
        <v>0</v>
      </c>
      <c r="T170" s="206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07" t="s">
        <v>133</v>
      </c>
      <c r="AT170" s="207" t="s">
        <v>128</v>
      </c>
      <c r="AU170" s="207" t="s">
        <v>134</v>
      </c>
      <c r="AY170" s="16" t="s">
        <v>123</v>
      </c>
      <c r="BE170" s="208">
        <f>IF(N170="základní",J170,0)</f>
        <v>0</v>
      </c>
      <c r="BF170" s="208">
        <f>IF(N170="snížená",J170,0)</f>
        <v>0</v>
      </c>
      <c r="BG170" s="208">
        <f>IF(N170="zákl. přenesená",J170,0)</f>
        <v>0</v>
      </c>
      <c r="BH170" s="208">
        <f>IF(N170="sníž. přenesená",J170,0)</f>
        <v>0</v>
      </c>
      <c r="BI170" s="208">
        <f>IF(N170="nulová",J170,0)</f>
        <v>0</v>
      </c>
      <c r="BJ170" s="16" t="s">
        <v>80</v>
      </c>
      <c r="BK170" s="208">
        <f>ROUND(I170*H170,2)</f>
        <v>0</v>
      </c>
      <c r="BL170" s="16" t="s">
        <v>133</v>
      </c>
      <c r="BM170" s="207" t="s">
        <v>349</v>
      </c>
    </row>
    <row r="171" s="2" customFormat="1">
      <c r="A171" s="37"/>
      <c r="B171" s="38"/>
      <c r="C171" s="39"/>
      <c r="D171" s="209" t="s">
        <v>136</v>
      </c>
      <c r="E171" s="39"/>
      <c r="F171" s="210" t="s">
        <v>350</v>
      </c>
      <c r="G171" s="39"/>
      <c r="H171" s="39"/>
      <c r="I171" s="211"/>
      <c r="J171" s="39"/>
      <c r="K171" s="39"/>
      <c r="L171" s="43"/>
      <c r="M171" s="212"/>
      <c r="N171" s="213"/>
      <c r="O171" s="83"/>
      <c r="P171" s="83"/>
      <c r="Q171" s="83"/>
      <c r="R171" s="83"/>
      <c r="S171" s="83"/>
      <c r="T171" s="84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136</v>
      </c>
      <c r="AU171" s="16" t="s">
        <v>134</v>
      </c>
    </row>
    <row r="172" s="12" customFormat="1" ht="20.88" customHeight="1">
      <c r="A172" s="12"/>
      <c r="B172" s="180"/>
      <c r="C172" s="181"/>
      <c r="D172" s="182" t="s">
        <v>74</v>
      </c>
      <c r="E172" s="194" t="s">
        <v>351</v>
      </c>
      <c r="F172" s="194" t="s">
        <v>352</v>
      </c>
      <c r="G172" s="181"/>
      <c r="H172" s="181"/>
      <c r="I172" s="184"/>
      <c r="J172" s="195">
        <f>BK172</f>
        <v>0</v>
      </c>
      <c r="K172" s="181"/>
      <c r="L172" s="186"/>
      <c r="M172" s="187"/>
      <c r="N172" s="188"/>
      <c r="O172" s="188"/>
      <c r="P172" s="189">
        <f>SUM(P173:P178)</f>
        <v>0</v>
      </c>
      <c r="Q172" s="188"/>
      <c r="R172" s="189">
        <f>SUM(R173:R178)</f>
        <v>0.021150000000000002</v>
      </c>
      <c r="S172" s="188"/>
      <c r="T172" s="190">
        <f>SUM(T173:T178)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191" t="s">
        <v>82</v>
      </c>
      <c r="AT172" s="192" t="s">
        <v>74</v>
      </c>
      <c r="AU172" s="192" t="s">
        <v>82</v>
      </c>
      <c r="AY172" s="191" t="s">
        <v>123</v>
      </c>
      <c r="BK172" s="193">
        <f>SUM(BK173:BK178)</f>
        <v>0</v>
      </c>
    </row>
    <row r="173" s="2" customFormat="1" ht="24.15" customHeight="1">
      <c r="A173" s="37"/>
      <c r="B173" s="38"/>
      <c r="C173" s="196" t="s">
        <v>353</v>
      </c>
      <c r="D173" s="196" t="s">
        <v>128</v>
      </c>
      <c r="E173" s="197" t="s">
        <v>354</v>
      </c>
      <c r="F173" s="198" t="s">
        <v>355</v>
      </c>
      <c r="G173" s="199" t="s">
        <v>131</v>
      </c>
      <c r="H173" s="200">
        <v>100</v>
      </c>
      <c r="I173" s="201"/>
      <c r="J173" s="202">
        <f>ROUND(I173*H173,2)</f>
        <v>0</v>
      </c>
      <c r="K173" s="198" t="s">
        <v>220</v>
      </c>
      <c r="L173" s="43"/>
      <c r="M173" s="203" t="s">
        <v>19</v>
      </c>
      <c r="N173" s="204" t="s">
        <v>46</v>
      </c>
      <c r="O173" s="83"/>
      <c r="P173" s="205">
        <f>O173*H173</f>
        <v>0</v>
      </c>
      <c r="Q173" s="205">
        <v>0</v>
      </c>
      <c r="R173" s="205">
        <f>Q173*H173</f>
        <v>0</v>
      </c>
      <c r="S173" s="205">
        <v>0</v>
      </c>
      <c r="T173" s="206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07" t="s">
        <v>133</v>
      </c>
      <c r="AT173" s="207" t="s">
        <v>128</v>
      </c>
      <c r="AU173" s="207" t="s">
        <v>134</v>
      </c>
      <c r="AY173" s="16" t="s">
        <v>123</v>
      </c>
      <c r="BE173" s="208">
        <f>IF(N173="základní",J173,0)</f>
        <v>0</v>
      </c>
      <c r="BF173" s="208">
        <f>IF(N173="snížená",J173,0)</f>
        <v>0</v>
      </c>
      <c r="BG173" s="208">
        <f>IF(N173="zákl. přenesená",J173,0)</f>
        <v>0</v>
      </c>
      <c r="BH173" s="208">
        <f>IF(N173="sníž. přenesená",J173,0)</f>
        <v>0</v>
      </c>
      <c r="BI173" s="208">
        <f>IF(N173="nulová",J173,0)</f>
        <v>0</v>
      </c>
      <c r="BJ173" s="16" t="s">
        <v>80</v>
      </c>
      <c r="BK173" s="208">
        <f>ROUND(I173*H173,2)</f>
        <v>0</v>
      </c>
      <c r="BL173" s="16" t="s">
        <v>133</v>
      </c>
      <c r="BM173" s="207" t="s">
        <v>356</v>
      </c>
    </row>
    <row r="174" s="2" customFormat="1">
      <c r="A174" s="37"/>
      <c r="B174" s="38"/>
      <c r="C174" s="39"/>
      <c r="D174" s="209" t="s">
        <v>136</v>
      </c>
      <c r="E174" s="39"/>
      <c r="F174" s="210" t="s">
        <v>357</v>
      </c>
      <c r="G174" s="39"/>
      <c r="H174" s="39"/>
      <c r="I174" s="211"/>
      <c r="J174" s="39"/>
      <c r="K174" s="39"/>
      <c r="L174" s="43"/>
      <c r="M174" s="212"/>
      <c r="N174" s="213"/>
      <c r="O174" s="83"/>
      <c r="P174" s="83"/>
      <c r="Q174" s="83"/>
      <c r="R174" s="83"/>
      <c r="S174" s="83"/>
      <c r="T174" s="84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136</v>
      </c>
      <c r="AU174" s="16" t="s">
        <v>134</v>
      </c>
    </row>
    <row r="175" s="2" customFormat="1" ht="16.5" customHeight="1">
      <c r="A175" s="37"/>
      <c r="B175" s="38"/>
      <c r="C175" s="214" t="s">
        <v>358</v>
      </c>
      <c r="D175" s="214" t="s">
        <v>138</v>
      </c>
      <c r="E175" s="215" t="s">
        <v>359</v>
      </c>
      <c r="F175" s="216" t="s">
        <v>360</v>
      </c>
      <c r="G175" s="217" t="s">
        <v>131</v>
      </c>
      <c r="H175" s="218">
        <v>115</v>
      </c>
      <c r="I175" s="219"/>
      <c r="J175" s="220">
        <f>ROUND(I175*H175,2)</f>
        <v>0</v>
      </c>
      <c r="K175" s="216" t="s">
        <v>220</v>
      </c>
      <c r="L175" s="221"/>
      <c r="M175" s="222" t="s">
        <v>19</v>
      </c>
      <c r="N175" s="223" t="s">
        <v>46</v>
      </c>
      <c r="O175" s="83"/>
      <c r="P175" s="205">
        <f>O175*H175</f>
        <v>0</v>
      </c>
      <c r="Q175" s="205">
        <v>0.00017000000000000001</v>
      </c>
      <c r="R175" s="205">
        <f>Q175*H175</f>
        <v>0.019550000000000001</v>
      </c>
      <c r="S175" s="205">
        <v>0</v>
      </c>
      <c r="T175" s="206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07" t="s">
        <v>141</v>
      </c>
      <c r="AT175" s="207" t="s">
        <v>138</v>
      </c>
      <c r="AU175" s="207" t="s">
        <v>134</v>
      </c>
      <c r="AY175" s="16" t="s">
        <v>123</v>
      </c>
      <c r="BE175" s="208">
        <f>IF(N175="základní",J175,0)</f>
        <v>0</v>
      </c>
      <c r="BF175" s="208">
        <f>IF(N175="snížená",J175,0)</f>
        <v>0</v>
      </c>
      <c r="BG175" s="208">
        <f>IF(N175="zákl. přenesená",J175,0)</f>
        <v>0</v>
      </c>
      <c r="BH175" s="208">
        <f>IF(N175="sníž. přenesená",J175,0)</f>
        <v>0</v>
      </c>
      <c r="BI175" s="208">
        <f>IF(N175="nulová",J175,0)</f>
        <v>0</v>
      </c>
      <c r="BJ175" s="16" t="s">
        <v>80</v>
      </c>
      <c r="BK175" s="208">
        <f>ROUND(I175*H175,2)</f>
        <v>0</v>
      </c>
      <c r="BL175" s="16" t="s">
        <v>133</v>
      </c>
      <c r="BM175" s="207" t="s">
        <v>361</v>
      </c>
    </row>
    <row r="176" s="2" customFormat="1" ht="16.5" customHeight="1">
      <c r="A176" s="37"/>
      <c r="B176" s="38"/>
      <c r="C176" s="196" t="s">
        <v>362</v>
      </c>
      <c r="D176" s="196" t="s">
        <v>128</v>
      </c>
      <c r="E176" s="197" t="s">
        <v>363</v>
      </c>
      <c r="F176" s="198" t="s">
        <v>364</v>
      </c>
      <c r="G176" s="199" t="s">
        <v>153</v>
      </c>
      <c r="H176" s="200">
        <v>4</v>
      </c>
      <c r="I176" s="201"/>
      <c r="J176" s="202">
        <f>ROUND(I176*H176,2)</f>
        <v>0</v>
      </c>
      <c r="K176" s="198" t="s">
        <v>220</v>
      </c>
      <c r="L176" s="43"/>
      <c r="M176" s="203" t="s">
        <v>19</v>
      </c>
      <c r="N176" s="204" t="s">
        <v>46</v>
      </c>
      <c r="O176" s="83"/>
      <c r="P176" s="205">
        <f>O176*H176</f>
        <v>0</v>
      </c>
      <c r="Q176" s="205">
        <v>0</v>
      </c>
      <c r="R176" s="205">
        <f>Q176*H176</f>
        <v>0</v>
      </c>
      <c r="S176" s="205">
        <v>0</v>
      </c>
      <c r="T176" s="206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07" t="s">
        <v>133</v>
      </c>
      <c r="AT176" s="207" t="s">
        <v>128</v>
      </c>
      <c r="AU176" s="207" t="s">
        <v>134</v>
      </c>
      <c r="AY176" s="16" t="s">
        <v>123</v>
      </c>
      <c r="BE176" s="208">
        <f>IF(N176="základní",J176,0)</f>
        <v>0</v>
      </c>
      <c r="BF176" s="208">
        <f>IF(N176="snížená",J176,0)</f>
        <v>0</v>
      </c>
      <c r="BG176" s="208">
        <f>IF(N176="zákl. přenesená",J176,0)</f>
        <v>0</v>
      </c>
      <c r="BH176" s="208">
        <f>IF(N176="sníž. přenesená",J176,0)</f>
        <v>0</v>
      </c>
      <c r="BI176" s="208">
        <f>IF(N176="nulová",J176,0)</f>
        <v>0</v>
      </c>
      <c r="BJ176" s="16" t="s">
        <v>80</v>
      </c>
      <c r="BK176" s="208">
        <f>ROUND(I176*H176,2)</f>
        <v>0</v>
      </c>
      <c r="BL176" s="16" t="s">
        <v>133</v>
      </c>
      <c r="BM176" s="207" t="s">
        <v>365</v>
      </c>
    </row>
    <row r="177" s="2" customFormat="1">
      <c r="A177" s="37"/>
      <c r="B177" s="38"/>
      <c r="C177" s="39"/>
      <c r="D177" s="209" t="s">
        <v>136</v>
      </c>
      <c r="E177" s="39"/>
      <c r="F177" s="210" t="s">
        <v>366</v>
      </c>
      <c r="G177" s="39"/>
      <c r="H177" s="39"/>
      <c r="I177" s="211"/>
      <c r="J177" s="39"/>
      <c r="K177" s="39"/>
      <c r="L177" s="43"/>
      <c r="M177" s="212"/>
      <c r="N177" s="213"/>
      <c r="O177" s="83"/>
      <c r="P177" s="83"/>
      <c r="Q177" s="83"/>
      <c r="R177" s="83"/>
      <c r="S177" s="83"/>
      <c r="T177" s="84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136</v>
      </c>
      <c r="AU177" s="16" t="s">
        <v>134</v>
      </c>
    </row>
    <row r="178" s="2" customFormat="1" ht="16.5" customHeight="1">
      <c r="A178" s="37"/>
      <c r="B178" s="38"/>
      <c r="C178" s="214" t="s">
        <v>367</v>
      </c>
      <c r="D178" s="214" t="s">
        <v>138</v>
      </c>
      <c r="E178" s="215" t="s">
        <v>368</v>
      </c>
      <c r="F178" s="216" t="s">
        <v>369</v>
      </c>
      <c r="G178" s="217" t="s">
        <v>153</v>
      </c>
      <c r="H178" s="218">
        <v>4</v>
      </c>
      <c r="I178" s="219"/>
      <c r="J178" s="220">
        <f>ROUND(I178*H178,2)</f>
        <v>0</v>
      </c>
      <c r="K178" s="216" t="s">
        <v>220</v>
      </c>
      <c r="L178" s="221"/>
      <c r="M178" s="222" t="s">
        <v>19</v>
      </c>
      <c r="N178" s="223" t="s">
        <v>46</v>
      </c>
      <c r="O178" s="83"/>
      <c r="P178" s="205">
        <f>O178*H178</f>
        <v>0</v>
      </c>
      <c r="Q178" s="205">
        <v>0.00040000000000000002</v>
      </c>
      <c r="R178" s="205">
        <f>Q178*H178</f>
        <v>0.0016000000000000001</v>
      </c>
      <c r="S178" s="205">
        <v>0</v>
      </c>
      <c r="T178" s="206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07" t="s">
        <v>141</v>
      </c>
      <c r="AT178" s="207" t="s">
        <v>138</v>
      </c>
      <c r="AU178" s="207" t="s">
        <v>134</v>
      </c>
      <c r="AY178" s="16" t="s">
        <v>123</v>
      </c>
      <c r="BE178" s="208">
        <f>IF(N178="základní",J178,0)</f>
        <v>0</v>
      </c>
      <c r="BF178" s="208">
        <f>IF(N178="snížená",J178,0)</f>
        <v>0</v>
      </c>
      <c r="BG178" s="208">
        <f>IF(N178="zákl. přenesená",J178,0)</f>
        <v>0</v>
      </c>
      <c r="BH178" s="208">
        <f>IF(N178="sníž. přenesená",J178,0)</f>
        <v>0</v>
      </c>
      <c r="BI178" s="208">
        <f>IF(N178="nulová",J178,0)</f>
        <v>0</v>
      </c>
      <c r="BJ178" s="16" t="s">
        <v>80</v>
      </c>
      <c r="BK178" s="208">
        <f>ROUND(I178*H178,2)</f>
        <v>0</v>
      </c>
      <c r="BL178" s="16" t="s">
        <v>133</v>
      </c>
      <c r="BM178" s="207" t="s">
        <v>370</v>
      </c>
    </row>
    <row r="179" s="12" customFormat="1" ht="20.88" customHeight="1">
      <c r="A179" s="12"/>
      <c r="B179" s="180"/>
      <c r="C179" s="181"/>
      <c r="D179" s="182" t="s">
        <v>74</v>
      </c>
      <c r="E179" s="194" t="s">
        <v>371</v>
      </c>
      <c r="F179" s="194" t="s">
        <v>372</v>
      </c>
      <c r="G179" s="181"/>
      <c r="H179" s="181"/>
      <c r="I179" s="184"/>
      <c r="J179" s="195">
        <f>BK179</f>
        <v>0</v>
      </c>
      <c r="K179" s="181"/>
      <c r="L179" s="186"/>
      <c r="M179" s="187"/>
      <c r="N179" s="188"/>
      <c r="O179" s="188"/>
      <c r="P179" s="189">
        <f>SUM(P180:P188)</f>
        <v>0</v>
      </c>
      <c r="Q179" s="188"/>
      <c r="R179" s="189">
        <f>SUM(R180:R188)</f>
        <v>0.053499999999999999</v>
      </c>
      <c r="S179" s="188"/>
      <c r="T179" s="190">
        <f>SUM(T180:T188)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191" t="s">
        <v>82</v>
      </c>
      <c r="AT179" s="192" t="s">
        <v>74</v>
      </c>
      <c r="AU179" s="192" t="s">
        <v>82</v>
      </c>
      <c r="AY179" s="191" t="s">
        <v>123</v>
      </c>
      <c r="BK179" s="193">
        <f>SUM(BK180:BK188)</f>
        <v>0</v>
      </c>
    </row>
    <row r="180" s="2" customFormat="1" ht="24.15" customHeight="1">
      <c r="A180" s="37"/>
      <c r="B180" s="38"/>
      <c r="C180" s="196" t="s">
        <v>373</v>
      </c>
      <c r="D180" s="196" t="s">
        <v>128</v>
      </c>
      <c r="E180" s="197" t="s">
        <v>374</v>
      </c>
      <c r="F180" s="198" t="s">
        <v>375</v>
      </c>
      <c r="G180" s="199" t="s">
        <v>376</v>
      </c>
      <c r="H180" s="200">
        <v>2.7069999999999999</v>
      </c>
      <c r="I180" s="201"/>
      <c r="J180" s="202">
        <f>ROUND(I180*H180,2)</f>
        <v>0</v>
      </c>
      <c r="K180" s="198" t="s">
        <v>220</v>
      </c>
      <c r="L180" s="43"/>
      <c r="M180" s="203" t="s">
        <v>19</v>
      </c>
      <c r="N180" s="204" t="s">
        <v>46</v>
      </c>
      <c r="O180" s="83"/>
      <c r="P180" s="205">
        <f>O180*H180</f>
        <v>0</v>
      </c>
      <c r="Q180" s="205">
        <v>0</v>
      </c>
      <c r="R180" s="205">
        <f>Q180*H180</f>
        <v>0</v>
      </c>
      <c r="S180" s="205">
        <v>0</v>
      </c>
      <c r="T180" s="206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07" t="s">
        <v>133</v>
      </c>
      <c r="AT180" s="207" t="s">
        <v>128</v>
      </c>
      <c r="AU180" s="207" t="s">
        <v>134</v>
      </c>
      <c r="AY180" s="16" t="s">
        <v>123</v>
      </c>
      <c r="BE180" s="208">
        <f>IF(N180="základní",J180,0)</f>
        <v>0</v>
      </c>
      <c r="BF180" s="208">
        <f>IF(N180="snížená",J180,0)</f>
        <v>0</v>
      </c>
      <c r="BG180" s="208">
        <f>IF(N180="zákl. přenesená",J180,0)</f>
        <v>0</v>
      </c>
      <c r="BH180" s="208">
        <f>IF(N180="sníž. přenesená",J180,0)</f>
        <v>0</v>
      </c>
      <c r="BI180" s="208">
        <f>IF(N180="nulová",J180,0)</f>
        <v>0</v>
      </c>
      <c r="BJ180" s="16" t="s">
        <v>80</v>
      </c>
      <c r="BK180" s="208">
        <f>ROUND(I180*H180,2)</f>
        <v>0</v>
      </c>
      <c r="BL180" s="16" t="s">
        <v>133</v>
      </c>
      <c r="BM180" s="207" t="s">
        <v>377</v>
      </c>
    </row>
    <row r="181" s="2" customFormat="1">
      <c r="A181" s="37"/>
      <c r="B181" s="38"/>
      <c r="C181" s="39"/>
      <c r="D181" s="209" t="s">
        <v>136</v>
      </c>
      <c r="E181" s="39"/>
      <c r="F181" s="210" t="s">
        <v>378</v>
      </c>
      <c r="G181" s="39"/>
      <c r="H181" s="39"/>
      <c r="I181" s="211"/>
      <c r="J181" s="39"/>
      <c r="K181" s="39"/>
      <c r="L181" s="43"/>
      <c r="M181" s="212"/>
      <c r="N181" s="213"/>
      <c r="O181" s="83"/>
      <c r="P181" s="83"/>
      <c r="Q181" s="83"/>
      <c r="R181" s="83"/>
      <c r="S181" s="83"/>
      <c r="T181" s="84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136</v>
      </c>
      <c r="AU181" s="16" t="s">
        <v>134</v>
      </c>
    </row>
    <row r="182" s="2" customFormat="1" ht="24.15" customHeight="1">
      <c r="A182" s="37"/>
      <c r="B182" s="38"/>
      <c r="C182" s="196" t="s">
        <v>379</v>
      </c>
      <c r="D182" s="196" t="s">
        <v>128</v>
      </c>
      <c r="E182" s="197" t="s">
        <v>380</v>
      </c>
      <c r="F182" s="198" t="s">
        <v>381</v>
      </c>
      <c r="G182" s="199" t="s">
        <v>376</v>
      </c>
      <c r="H182" s="200">
        <v>2.7069999999999999</v>
      </c>
      <c r="I182" s="201"/>
      <c r="J182" s="202">
        <f>ROUND(I182*H182,2)</f>
        <v>0</v>
      </c>
      <c r="K182" s="198" t="s">
        <v>220</v>
      </c>
      <c r="L182" s="43"/>
      <c r="M182" s="203" t="s">
        <v>19</v>
      </c>
      <c r="N182" s="204" t="s">
        <v>46</v>
      </c>
      <c r="O182" s="83"/>
      <c r="P182" s="205">
        <f>O182*H182</f>
        <v>0</v>
      </c>
      <c r="Q182" s="205">
        <v>0</v>
      </c>
      <c r="R182" s="205">
        <f>Q182*H182</f>
        <v>0</v>
      </c>
      <c r="S182" s="205">
        <v>0</v>
      </c>
      <c r="T182" s="206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07" t="s">
        <v>133</v>
      </c>
      <c r="AT182" s="207" t="s">
        <v>128</v>
      </c>
      <c r="AU182" s="207" t="s">
        <v>134</v>
      </c>
      <c r="AY182" s="16" t="s">
        <v>123</v>
      </c>
      <c r="BE182" s="208">
        <f>IF(N182="základní",J182,0)</f>
        <v>0</v>
      </c>
      <c r="BF182" s="208">
        <f>IF(N182="snížená",J182,0)</f>
        <v>0</v>
      </c>
      <c r="BG182" s="208">
        <f>IF(N182="zákl. přenesená",J182,0)</f>
        <v>0</v>
      </c>
      <c r="BH182" s="208">
        <f>IF(N182="sníž. přenesená",J182,0)</f>
        <v>0</v>
      </c>
      <c r="BI182" s="208">
        <f>IF(N182="nulová",J182,0)</f>
        <v>0</v>
      </c>
      <c r="BJ182" s="16" t="s">
        <v>80</v>
      </c>
      <c r="BK182" s="208">
        <f>ROUND(I182*H182,2)</f>
        <v>0</v>
      </c>
      <c r="BL182" s="16" t="s">
        <v>133</v>
      </c>
      <c r="BM182" s="207" t="s">
        <v>382</v>
      </c>
    </row>
    <row r="183" s="2" customFormat="1">
      <c r="A183" s="37"/>
      <c r="B183" s="38"/>
      <c r="C183" s="39"/>
      <c r="D183" s="209" t="s">
        <v>136</v>
      </c>
      <c r="E183" s="39"/>
      <c r="F183" s="210" t="s">
        <v>383</v>
      </c>
      <c r="G183" s="39"/>
      <c r="H183" s="39"/>
      <c r="I183" s="211"/>
      <c r="J183" s="39"/>
      <c r="K183" s="39"/>
      <c r="L183" s="43"/>
      <c r="M183" s="212"/>
      <c r="N183" s="213"/>
      <c r="O183" s="83"/>
      <c r="P183" s="83"/>
      <c r="Q183" s="83"/>
      <c r="R183" s="83"/>
      <c r="S183" s="83"/>
      <c r="T183" s="84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136</v>
      </c>
      <c r="AU183" s="16" t="s">
        <v>134</v>
      </c>
    </row>
    <row r="184" s="2" customFormat="1" ht="33" customHeight="1">
      <c r="A184" s="37"/>
      <c r="B184" s="38"/>
      <c r="C184" s="196" t="s">
        <v>384</v>
      </c>
      <c r="D184" s="196" t="s">
        <v>128</v>
      </c>
      <c r="E184" s="197" t="s">
        <v>385</v>
      </c>
      <c r="F184" s="198" t="s">
        <v>386</v>
      </c>
      <c r="G184" s="199" t="s">
        <v>376</v>
      </c>
      <c r="H184" s="200">
        <v>2.7069999999999999</v>
      </c>
      <c r="I184" s="201"/>
      <c r="J184" s="202">
        <f>ROUND(I184*H184,2)</f>
        <v>0</v>
      </c>
      <c r="K184" s="198" t="s">
        <v>220</v>
      </c>
      <c r="L184" s="43"/>
      <c r="M184" s="203" t="s">
        <v>19</v>
      </c>
      <c r="N184" s="204" t="s">
        <v>46</v>
      </c>
      <c r="O184" s="83"/>
      <c r="P184" s="205">
        <f>O184*H184</f>
        <v>0</v>
      </c>
      <c r="Q184" s="205">
        <v>0</v>
      </c>
      <c r="R184" s="205">
        <f>Q184*H184</f>
        <v>0</v>
      </c>
      <c r="S184" s="205">
        <v>0</v>
      </c>
      <c r="T184" s="206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07" t="s">
        <v>133</v>
      </c>
      <c r="AT184" s="207" t="s">
        <v>128</v>
      </c>
      <c r="AU184" s="207" t="s">
        <v>134</v>
      </c>
      <c r="AY184" s="16" t="s">
        <v>123</v>
      </c>
      <c r="BE184" s="208">
        <f>IF(N184="základní",J184,0)</f>
        <v>0</v>
      </c>
      <c r="BF184" s="208">
        <f>IF(N184="snížená",J184,0)</f>
        <v>0</v>
      </c>
      <c r="BG184" s="208">
        <f>IF(N184="zákl. přenesená",J184,0)</f>
        <v>0</v>
      </c>
      <c r="BH184" s="208">
        <f>IF(N184="sníž. přenesená",J184,0)</f>
        <v>0</v>
      </c>
      <c r="BI184" s="208">
        <f>IF(N184="nulová",J184,0)</f>
        <v>0</v>
      </c>
      <c r="BJ184" s="16" t="s">
        <v>80</v>
      </c>
      <c r="BK184" s="208">
        <f>ROUND(I184*H184,2)</f>
        <v>0</v>
      </c>
      <c r="BL184" s="16" t="s">
        <v>133</v>
      </c>
      <c r="BM184" s="207" t="s">
        <v>387</v>
      </c>
    </row>
    <row r="185" s="2" customFormat="1">
      <c r="A185" s="37"/>
      <c r="B185" s="38"/>
      <c r="C185" s="39"/>
      <c r="D185" s="209" t="s">
        <v>136</v>
      </c>
      <c r="E185" s="39"/>
      <c r="F185" s="210" t="s">
        <v>388</v>
      </c>
      <c r="G185" s="39"/>
      <c r="H185" s="39"/>
      <c r="I185" s="211"/>
      <c r="J185" s="39"/>
      <c r="K185" s="39"/>
      <c r="L185" s="43"/>
      <c r="M185" s="212"/>
      <c r="N185" s="213"/>
      <c r="O185" s="83"/>
      <c r="P185" s="83"/>
      <c r="Q185" s="83"/>
      <c r="R185" s="83"/>
      <c r="S185" s="83"/>
      <c r="T185" s="84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136</v>
      </c>
      <c r="AU185" s="16" t="s">
        <v>134</v>
      </c>
    </row>
    <row r="186" s="2" customFormat="1" ht="16.5" customHeight="1">
      <c r="A186" s="37"/>
      <c r="B186" s="38"/>
      <c r="C186" s="196" t="s">
        <v>389</v>
      </c>
      <c r="D186" s="196" t="s">
        <v>128</v>
      </c>
      <c r="E186" s="197" t="s">
        <v>390</v>
      </c>
      <c r="F186" s="198" t="s">
        <v>391</v>
      </c>
      <c r="G186" s="199" t="s">
        <v>153</v>
      </c>
      <c r="H186" s="200">
        <v>50</v>
      </c>
      <c r="I186" s="201"/>
      <c r="J186" s="202">
        <f>ROUND(I186*H186,2)</f>
        <v>0</v>
      </c>
      <c r="K186" s="198" t="s">
        <v>220</v>
      </c>
      <c r="L186" s="43"/>
      <c r="M186" s="203" t="s">
        <v>19</v>
      </c>
      <c r="N186" s="204" t="s">
        <v>46</v>
      </c>
      <c r="O186" s="83"/>
      <c r="P186" s="205">
        <f>O186*H186</f>
        <v>0</v>
      </c>
      <c r="Q186" s="205">
        <v>0</v>
      </c>
      <c r="R186" s="205">
        <f>Q186*H186</f>
        <v>0</v>
      </c>
      <c r="S186" s="205">
        <v>0</v>
      </c>
      <c r="T186" s="206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07" t="s">
        <v>133</v>
      </c>
      <c r="AT186" s="207" t="s">
        <v>128</v>
      </c>
      <c r="AU186" s="207" t="s">
        <v>134</v>
      </c>
      <c r="AY186" s="16" t="s">
        <v>123</v>
      </c>
      <c r="BE186" s="208">
        <f>IF(N186="základní",J186,0)</f>
        <v>0</v>
      </c>
      <c r="BF186" s="208">
        <f>IF(N186="snížená",J186,0)</f>
        <v>0</v>
      </c>
      <c r="BG186" s="208">
        <f>IF(N186="zákl. přenesená",J186,0)</f>
        <v>0</v>
      </c>
      <c r="BH186" s="208">
        <f>IF(N186="sníž. přenesená",J186,0)</f>
        <v>0</v>
      </c>
      <c r="BI186" s="208">
        <f>IF(N186="nulová",J186,0)</f>
        <v>0</v>
      </c>
      <c r="BJ186" s="16" t="s">
        <v>80</v>
      </c>
      <c r="BK186" s="208">
        <f>ROUND(I186*H186,2)</f>
        <v>0</v>
      </c>
      <c r="BL186" s="16" t="s">
        <v>133</v>
      </c>
      <c r="BM186" s="207" t="s">
        <v>392</v>
      </c>
    </row>
    <row r="187" s="2" customFormat="1">
      <c r="A187" s="37"/>
      <c r="B187" s="38"/>
      <c r="C187" s="39"/>
      <c r="D187" s="209" t="s">
        <v>136</v>
      </c>
      <c r="E187" s="39"/>
      <c r="F187" s="210" t="s">
        <v>393</v>
      </c>
      <c r="G187" s="39"/>
      <c r="H187" s="39"/>
      <c r="I187" s="211"/>
      <c r="J187" s="39"/>
      <c r="K187" s="39"/>
      <c r="L187" s="43"/>
      <c r="M187" s="212"/>
      <c r="N187" s="213"/>
      <c r="O187" s="83"/>
      <c r="P187" s="83"/>
      <c r="Q187" s="83"/>
      <c r="R187" s="83"/>
      <c r="S187" s="83"/>
      <c r="T187" s="84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136</v>
      </c>
      <c r="AU187" s="16" t="s">
        <v>134</v>
      </c>
    </row>
    <row r="188" s="2" customFormat="1" ht="16.5" customHeight="1">
      <c r="A188" s="37"/>
      <c r="B188" s="38"/>
      <c r="C188" s="214" t="s">
        <v>394</v>
      </c>
      <c r="D188" s="214" t="s">
        <v>138</v>
      </c>
      <c r="E188" s="215" t="s">
        <v>395</v>
      </c>
      <c r="F188" s="216" t="s">
        <v>396</v>
      </c>
      <c r="G188" s="217" t="s">
        <v>397</v>
      </c>
      <c r="H188" s="218">
        <v>50</v>
      </c>
      <c r="I188" s="219"/>
      <c r="J188" s="220">
        <f>ROUND(I188*H188,2)</f>
        <v>0</v>
      </c>
      <c r="K188" s="216" t="s">
        <v>220</v>
      </c>
      <c r="L188" s="221"/>
      <c r="M188" s="222" t="s">
        <v>19</v>
      </c>
      <c r="N188" s="223" t="s">
        <v>46</v>
      </c>
      <c r="O188" s="83"/>
      <c r="P188" s="205">
        <f>O188*H188</f>
        <v>0</v>
      </c>
      <c r="Q188" s="205">
        <v>0.00107</v>
      </c>
      <c r="R188" s="205">
        <f>Q188*H188</f>
        <v>0.053499999999999999</v>
      </c>
      <c r="S188" s="205">
        <v>0</v>
      </c>
      <c r="T188" s="206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07" t="s">
        <v>141</v>
      </c>
      <c r="AT188" s="207" t="s">
        <v>138</v>
      </c>
      <c r="AU188" s="207" t="s">
        <v>134</v>
      </c>
      <c r="AY188" s="16" t="s">
        <v>123</v>
      </c>
      <c r="BE188" s="208">
        <f>IF(N188="základní",J188,0)</f>
        <v>0</v>
      </c>
      <c r="BF188" s="208">
        <f>IF(N188="snížená",J188,0)</f>
        <v>0</v>
      </c>
      <c r="BG188" s="208">
        <f>IF(N188="zákl. přenesená",J188,0)</f>
        <v>0</v>
      </c>
      <c r="BH188" s="208">
        <f>IF(N188="sníž. přenesená",J188,0)</f>
        <v>0</v>
      </c>
      <c r="BI188" s="208">
        <f>IF(N188="nulová",J188,0)</f>
        <v>0</v>
      </c>
      <c r="BJ188" s="16" t="s">
        <v>80</v>
      </c>
      <c r="BK188" s="208">
        <f>ROUND(I188*H188,2)</f>
        <v>0</v>
      </c>
      <c r="BL188" s="16" t="s">
        <v>133</v>
      </c>
      <c r="BM188" s="207" t="s">
        <v>398</v>
      </c>
    </row>
    <row r="189" s="12" customFormat="1" ht="25.92" customHeight="1">
      <c r="A189" s="12"/>
      <c r="B189" s="180"/>
      <c r="C189" s="181"/>
      <c r="D189" s="182" t="s">
        <v>74</v>
      </c>
      <c r="E189" s="183" t="s">
        <v>399</v>
      </c>
      <c r="F189" s="183" t="s">
        <v>400</v>
      </c>
      <c r="G189" s="181"/>
      <c r="H189" s="181"/>
      <c r="I189" s="184"/>
      <c r="J189" s="185">
        <f>BK189</f>
        <v>0</v>
      </c>
      <c r="K189" s="181"/>
      <c r="L189" s="186"/>
      <c r="M189" s="187"/>
      <c r="N189" s="188"/>
      <c r="O189" s="188"/>
      <c r="P189" s="189">
        <f>SUM(P190:P213)</f>
        <v>0</v>
      </c>
      <c r="Q189" s="188"/>
      <c r="R189" s="189">
        <f>SUM(R190:R213)</f>
        <v>0</v>
      </c>
      <c r="S189" s="188"/>
      <c r="T189" s="190">
        <f>SUM(T190:T213)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191" t="s">
        <v>144</v>
      </c>
      <c r="AT189" s="192" t="s">
        <v>74</v>
      </c>
      <c r="AU189" s="192" t="s">
        <v>75</v>
      </c>
      <c r="AY189" s="191" t="s">
        <v>123</v>
      </c>
      <c r="BK189" s="193">
        <f>SUM(BK190:BK213)</f>
        <v>0</v>
      </c>
    </row>
    <row r="190" s="2" customFormat="1" ht="16.5" customHeight="1">
      <c r="A190" s="37"/>
      <c r="B190" s="38"/>
      <c r="C190" s="196" t="s">
        <v>401</v>
      </c>
      <c r="D190" s="196" t="s">
        <v>128</v>
      </c>
      <c r="E190" s="197" t="s">
        <v>402</v>
      </c>
      <c r="F190" s="198" t="s">
        <v>403</v>
      </c>
      <c r="G190" s="199" t="s">
        <v>404</v>
      </c>
      <c r="H190" s="200">
        <v>80</v>
      </c>
      <c r="I190" s="201"/>
      <c r="J190" s="202">
        <f>ROUND(I190*H190,2)</f>
        <v>0</v>
      </c>
      <c r="K190" s="198" t="s">
        <v>132</v>
      </c>
      <c r="L190" s="43"/>
      <c r="M190" s="203" t="s">
        <v>19</v>
      </c>
      <c r="N190" s="204" t="s">
        <v>46</v>
      </c>
      <c r="O190" s="83"/>
      <c r="P190" s="205">
        <f>O190*H190</f>
        <v>0</v>
      </c>
      <c r="Q190" s="205">
        <v>0</v>
      </c>
      <c r="R190" s="205">
        <f>Q190*H190</f>
        <v>0</v>
      </c>
      <c r="S190" s="205">
        <v>0</v>
      </c>
      <c r="T190" s="206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07" t="s">
        <v>405</v>
      </c>
      <c r="AT190" s="207" t="s">
        <v>128</v>
      </c>
      <c r="AU190" s="207" t="s">
        <v>80</v>
      </c>
      <c r="AY190" s="16" t="s">
        <v>123</v>
      </c>
      <c r="BE190" s="208">
        <f>IF(N190="základní",J190,0)</f>
        <v>0</v>
      </c>
      <c r="BF190" s="208">
        <f>IF(N190="snížená",J190,0)</f>
        <v>0</v>
      </c>
      <c r="BG190" s="208">
        <f>IF(N190="zákl. přenesená",J190,0)</f>
        <v>0</v>
      </c>
      <c r="BH190" s="208">
        <f>IF(N190="sníž. přenesená",J190,0)</f>
        <v>0</v>
      </c>
      <c r="BI190" s="208">
        <f>IF(N190="nulová",J190,0)</f>
        <v>0</v>
      </c>
      <c r="BJ190" s="16" t="s">
        <v>80</v>
      </c>
      <c r="BK190" s="208">
        <f>ROUND(I190*H190,2)</f>
        <v>0</v>
      </c>
      <c r="BL190" s="16" t="s">
        <v>405</v>
      </c>
      <c r="BM190" s="207" t="s">
        <v>406</v>
      </c>
    </row>
    <row r="191" s="2" customFormat="1">
      <c r="A191" s="37"/>
      <c r="B191" s="38"/>
      <c r="C191" s="39"/>
      <c r="D191" s="209" t="s">
        <v>136</v>
      </c>
      <c r="E191" s="39"/>
      <c r="F191" s="210" t="s">
        <v>407</v>
      </c>
      <c r="G191" s="39"/>
      <c r="H191" s="39"/>
      <c r="I191" s="211"/>
      <c r="J191" s="39"/>
      <c r="K191" s="39"/>
      <c r="L191" s="43"/>
      <c r="M191" s="212"/>
      <c r="N191" s="213"/>
      <c r="O191" s="83"/>
      <c r="P191" s="83"/>
      <c r="Q191" s="83"/>
      <c r="R191" s="83"/>
      <c r="S191" s="83"/>
      <c r="T191" s="84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6" t="s">
        <v>136</v>
      </c>
      <c r="AU191" s="16" t="s">
        <v>80</v>
      </c>
    </row>
    <row r="192" s="2" customFormat="1">
      <c r="A192" s="37"/>
      <c r="B192" s="38"/>
      <c r="C192" s="39"/>
      <c r="D192" s="224" t="s">
        <v>204</v>
      </c>
      <c r="E192" s="39"/>
      <c r="F192" s="225" t="s">
        <v>408</v>
      </c>
      <c r="G192" s="39"/>
      <c r="H192" s="39"/>
      <c r="I192" s="211"/>
      <c r="J192" s="39"/>
      <c r="K192" s="39"/>
      <c r="L192" s="43"/>
      <c r="M192" s="212"/>
      <c r="N192" s="213"/>
      <c r="O192" s="83"/>
      <c r="P192" s="83"/>
      <c r="Q192" s="83"/>
      <c r="R192" s="83"/>
      <c r="S192" s="83"/>
      <c r="T192" s="84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204</v>
      </c>
      <c r="AU192" s="16" t="s">
        <v>80</v>
      </c>
    </row>
    <row r="193" s="2" customFormat="1" ht="16.5" customHeight="1">
      <c r="A193" s="37"/>
      <c r="B193" s="38"/>
      <c r="C193" s="196" t="s">
        <v>409</v>
      </c>
      <c r="D193" s="196" t="s">
        <v>128</v>
      </c>
      <c r="E193" s="197" t="s">
        <v>410</v>
      </c>
      <c r="F193" s="198" t="s">
        <v>411</v>
      </c>
      <c r="G193" s="199" t="s">
        <v>404</v>
      </c>
      <c r="H193" s="200">
        <v>60</v>
      </c>
      <c r="I193" s="201"/>
      <c r="J193" s="202">
        <f>ROUND(I193*H193,2)</f>
        <v>0</v>
      </c>
      <c r="K193" s="198" t="s">
        <v>132</v>
      </c>
      <c r="L193" s="43"/>
      <c r="M193" s="203" t="s">
        <v>19</v>
      </c>
      <c r="N193" s="204" t="s">
        <v>46</v>
      </c>
      <c r="O193" s="83"/>
      <c r="P193" s="205">
        <f>O193*H193</f>
        <v>0</v>
      </c>
      <c r="Q193" s="205">
        <v>0</v>
      </c>
      <c r="R193" s="205">
        <f>Q193*H193</f>
        <v>0</v>
      </c>
      <c r="S193" s="205">
        <v>0</v>
      </c>
      <c r="T193" s="206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07" t="s">
        <v>405</v>
      </c>
      <c r="AT193" s="207" t="s">
        <v>128</v>
      </c>
      <c r="AU193" s="207" t="s">
        <v>80</v>
      </c>
      <c r="AY193" s="16" t="s">
        <v>123</v>
      </c>
      <c r="BE193" s="208">
        <f>IF(N193="základní",J193,0)</f>
        <v>0</v>
      </c>
      <c r="BF193" s="208">
        <f>IF(N193="snížená",J193,0)</f>
        <v>0</v>
      </c>
      <c r="BG193" s="208">
        <f>IF(N193="zákl. přenesená",J193,0)</f>
        <v>0</v>
      </c>
      <c r="BH193" s="208">
        <f>IF(N193="sníž. přenesená",J193,0)</f>
        <v>0</v>
      </c>
      <c r="BI193" s="208">
        <f>IF(N193="nulová",J193,0)</f>
        <v>0</v>
      </c>
      <c r="BJ193" s="16" t="s">
        <v>80</v>
      </c>
      <c r="BK193" s="208">
        <f>ROUND(I193*H193,2)</f>
        <v>0</v>
      </c>
      <c r="BL193" s="16" t="s">
        <v>405</v>
      </c>
      <c r="BM193" s="207" t="s">
        <v>412</v>
      </c>
    </row>
    <row r="194" s="2" customFormat="1">
      <c r="A194" s="37"/>
      <c r="B194" s="38"/>
      <c r="C194" s="39"/>
      <c r="D194" s="209" t="s">
        <v>136</v>
      </c>
      <c r="E194" s="39"/>
      <c r="F194" s="210" t="s">
        <v>413</v>
      </c>
      <c r="G194" s="39"/>
      <c r="H194" s="39"/>
      <c r="I194" s="211"/>
      <c r="J194" s="39"/>
      <c r="K194" s="39"/>
      <c r="L194" s="43"/>
      <c r="M194" s="212"/>
      <c r="N194" s="213"/>
      <c r="O194" s="83"/>
      <c r="P194" s="83"/>
      <c r="Q194" s="83"/>
      <c r="R194" s="83"/>
      <c r="S194" s="83"/>
      <c r="T194" s="84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6" t="s">
        <v>136</v>
      </c>
      <c r="AU194" s="16" t="s">
        <v>80</v>
      </c>
    </row>
    <row r="195" s="2" customFormat="1">
      <c r="A195" s="37"/>
      <c r="B195" s="38"/>
      <c r="C195" s="39"/>
      <c r="D195" s="224" t="s">
        <v>204</v>
      </c>
      <c r="E195" s="39"/>
      <c r="F195" s="225" t="s">
        <v>414</v>
      </c>
      <c r="G195" s="39"/>
      <c r="H195" s="39"/>
      <c r="I195" s="211"/>
      <c r="J195" s="39"/>
      <c r="K195" s="39"/>
      <c r="L195" s="43"/>
      <c r="M195" s="212"/>
      <c r="N195" s="213"/>
      <c r="O195" s="83"/>
      <c r="P195" s="83"/>
      <c r="Q195" s="83"/>
      <c r="R195" s="83"/>
      <c r="S195" s="83"/>
      <c r="T195" s="84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6" t="s">
        <v>204</v>
      </c>
      <c r="AU195" s="16" t="s">
        <v>80</v>
      </c>
    </row>
    <row r="196" s="2" customFormat="1" ht="24.15" customHeight="1">
      <c r="A196" s="37"/>
      <c r="B196" s="38"/>
      <c r="C196" s="196" t="s">
        <v>415</v>
      </c>
      <c r="D196" s="196" t="s">
        <v>128</v>
      </c>
      <c r="E196" s="197" t="s">
        <v>416</v>
      </c>
      <c r="F196" s="198" t="s">
        <v>417</v>
      </c>
      <c r="G196" s="199" t="s">
        <v>404</v>
      </c>
      <c r="H196" s="200">
        <v>250</v>
      </c>
      <c r="I196" s="201"/>
      <c r="J196" s="202">
        <f>ROUND(I196*H196,2)</f>
        <v>0</v>
      </c>
      <c r="K196" s="198" t="s">
        <v>132</v>
      </c>
      <c r="L196" s="43"/>
      <c r="M196" s="203" t="s">
        <v>19</v>
      </c>
      <c r="N196" s="204" t="s">
        <v>46</v>
      </c>
      <c r="O196" s="83"/>
      <c r="P196" s="205">
        <f>O196*H196</f>
        <v>0</v>
      </c>
      <c r="Q196" s="205">
        <v>0</v>
      </c>
      <c r="R196" s="205">
        <f>Q196*H196</f>
        <v>0</v>
      </c>
      <c r="S196" s="205">
        <v>0</v>
      </c>
      <c r="T196" s="206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07" t="s">
        <v>405</v>
      </c>
      <c r="AT196" s="207" t="s">
        <v>128</v>
      </c>
      <c r="AU196" s="207" t="s">
        <v>80</v>
      </c>
      <c r="AY196" s="16" t="s">
        <v>123</v>
      </c>
      <c r="BE196" s="208">
        <f>IF(N196="základní",J196,0)</f>
        <v>0</v>
      </c>
      <c r="BF196" s="208">
        <f>IF(N196="snížená",J196,0)</f>
        <v>0</v>
      </c>
      <c r="BG196" s="208">
        <f>IF(N196="zákl. přenesená",J196,0)</f>
        <v>0</v>
      </c>
      <c r="BH196" s="208">
        <f>IF(N196="sníž. přenesená",J196,0)</f>
        <v>0</v>
      </c>
      <c r="BI196" s="208">
        <f>IF(N196="nulová",J196,0)</f>
        <v>0</v>
      </c>
      <c r="BJ196" s="16" t="s">
        <v>80</v>
      </c>
      <c r="BK196" s="208">
        <f>ROUND(I196*H196,2)</f>
        <v>0</v>
      </c>
      <c r="BL196" s="16" t="s">
        <v>405</v>
      </c>
      <c r="BM196" s="207" t="s">
        <v>418</v>
      </c>
    </row>
    <row r="197" s="2" customFormat="1">
      <c r="A197" s="37"/>
      <c r="B197" s="38"/>
      <c r="C197" s="39"/>
      <c r="D197" s="209" t="s">
        <v>136</v>
      </c>
      <c r="E197" s="39"/>
      <c r="F197" s="210" t="s">
        <v>419</v>
      </c>
      <c r="G197" s="39"/>
      <c r="H197" s="39"/>
      <c r="I197" s="211"/>
      <c r="J197" s="39"/>
      <c r="K197" s="39"/>
      <c r="L197" s="43"/>
      <c r="M197" s="212"/>
      <c r="N197" s="213"/>
      <c r="O197" s="83"/>
      <c r="P197" s="83"/>
      <c r="Q197" s="83"/>
      <c r="R197" s="83"/>
      <c r="S197" s="83"/>
      <c r="T197" s="84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136</v>
      </c>
      <c r="AU197" s="16" t="s">
        <v>80</v>
      </c>
    </row>
    <row r="198" s="2" customFormat="1">
      <c r="A198" s="37"/>
      <c r="B198" s="38"/>
      <c r="C198" s="39"/>
      <c r="D198" s="224" t="s">
        <v>204</v>
      </c>
      <c r="E198" s="39"/>
      <c r="F198" s="225" t="s">
        <v>420</v>
      </c>
      <c r="G198" s="39"/>
      <c r="H198" s="39"/>
      <c r="I198" s="211"/>
      <c r="J198" s="39"/>
      <c r="K198" s="39"/>
      <c r="L198" s="43"/>
      <c r="M198" s="212"/>
      <c r="N198" s="213"/>
      <c r="O198" s="83"/>
      <c r="P198" s="83"/>
      <c r="Q198" s="83"/>
      <c r="R198" s="83"/>
      <c r="S198" s="83"/>
      <c r="T198" s="84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204</v>
      </c>
      <c r="AU198" s="16" t="s">
        <v>80</v>
      </c>
    </row>
    <row r="199" s="2" customFormat="1" ht="24.15" customHeight="1">
      <c r="A199" s="37"/>
      <c r="B199" s="38"/>
      <c r="C199" s="196" t="s">
        <v>421</v>
      </c>
      <c r="D199" s="196" t="s">
        <v>128</v>
      </c>
      <c r="E199" s="197" t="s">
        <v>422</v>
      </c>
      <c r="F199" s="198" t="s">
        <v>423</v>
      </c>
      <c r="G199" s="199" t="s">
        <v>404</v>
      </c>
      <c r="H199" s="200">
        <v>200</v>
      </c>
      <c r="I199" s="201"/>
      <c r="J199" s="202">
        <f>ROUND(I199*H199,2)</f>
        <v>0</v>
      </c>
      <c r="K199" s="198" t="s">
        <v>132</v>
      </c>
      <c r="L199" s="43"/>
      <c r="M199" s="203" t="s">
        <v>19</v>
      </c>
      <c r="N199" s="204" t="s">
        <v>46</v>
      </c>
      <c r="O199" s="83"/>
      <c r="P199" s="205">
        <f>O199*H199</f>
        <v>0</v>
      </c>
      <c r="Q199" s="205">
        <v>0</v>
      </c>
      <c r="R199" s="205">
        <f>Q199*H199</f>
        <v>0</v>
      </c>
      <c r="S199" s="205">
        <v>0</v>
      </c>
      <c r="T199" s="206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07" t="s">
        <v>405</v>
      </c>
      <c r="AT199" s="207" t="s">
        <v>128</v>
      </c>
      <c r="AU199" s="207" t="s">
        <v>80</v>
      </c>
      <c r="AY199" s="16" t="s">
        <v>123</v>
      </c>
      <c r="BE199" s="208">
        <f>IF(N199="základní",J199,0)</f>
        <v>0</v>
      </c>
      <c r="BF199" s="208">
        <f>IF(N199="snížená",J199,0)</f>
        <v>0</v>
      </c>
      <c r="BG199" s="208">
        <f>IF(N199="zákl. přenesená",J199,0)</f>
        <v>0</v>
      </c>
      <c r="BH199" s="208">
        <f>IF(N199="sníž. přenesená",J199,0)</f>
        <v>0</v>
      </c>
      <c r="BI199" s="208">
        <f>IF(N199="nulová",J199,0)</f>
        <v>0</v>
      </c>
      <c r="BJ199" s="16" t="s">
        <v>80</v>
      </c>
      <c r="BK199" s="208">
        <f>ROUND(I199*H199,2)</f>
        <v>0</v>
      </c>
      <c r="BL199" s="16" t="s">
        <v>405</v>
      </c>
      <c r="BM199" s="207" t="s">
        <v>424</v>
      </c>
    </row>
    <row r="200" s="2" customFormat="1">
      <c r="A200" s="37"/>
      <c r="B200" s="38"/>
      <c r="C200" s="39"/>
      <c r="D200" s="209" t="s">
        <v>136</v>
      </c>
      <c r="E200" s="39"/>
      <c r="F200" s="210" t="s">
        <v>425</v>
      </c>
      <c r="G200" s="39"/>
      <c r="H200" s="39"/>
      <c r="I200" s="211"/>
      <c r="J200" s="39"/>
      <c r="K200" s="39"/>
      <c r="L200" s="43"/>
      <c r="M200" s="212"/>
      <c r="N200" s="213"/>
      <c r="O200" s="83"/>
      <c r="P200" s="83"/>
      <c r="Q200" s="83"/>
      <c r="R200" s="83"/>
      <c r="S200" s="83"/>
      <c r="T200" s="84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6" t="s">
        <v>136</v>
      </c>
      <c r="AU200" s="16" t="s">
        <v>80</v>
      </c>
    </row>
    <row r="201" s="2" customFormat="1">
      <c r="A201" s="37"/>
      <c r="B201" s="38"/>
      <c r="C201" s="39"/>
      <c r="D201" s="224" t="s">
        <v>204</v>
      </c>
      <c r="E201" s="39"/>
      <c r="F201" s="225" t="s">
        <v>426</v>
      </c>
      <c r="G201" s="39"/>
      <c r="H201" s="39"/>
      <c r="I201" s="211"/>
      <c r="J201" s="39"/>
      <c r="K201" s="39"/>
      <c r="L201" s="43"/>
      <c r="M201" s="212"/>
      <c r="N201" s="213"/>
      <c r="O201" s="83"/>
      <c r="P201" s="83"/>
      <c r="Q201" s="83"/>
      <c r="R201" s="83"/>
      <c r="S201" s="83"/>
      <c r="T201" s="84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6" t="s">
        <v>204</v>
      </c>
      <c r="AU201" s="16" t="s">
        <v>80</v>
      </c>
    </row>
    <row r="202" s="2" customFormat="1" ht="16.5" customHeight="1">
      <c r="A202" s="37"/>
      <c r="B202" s="38"/>
      <c r="C202" s="196" t="s">
        <v>427</v>
      </c>
      <c r="D202" s="196" t="s">
        <v>128</v>
      </c>
      <c r="E202" s="197" t="s">
        <v>428</v>
      </c>
      <c r="F202" s="198" t="s">
        <v>429</v>
      </c>
      <c r="G202" s="199" t="s">
        <v>404</v>
      </c>
      <c r="H202" s="200">
        <v>60</v>
      </c>
      <c r="I202" s="201"/>
      <c r="J202" s="202">
        <f>ROUND(I202*H202,2)</f>
        <v>0</v>
      </c>
      <c r="K202" s="198" t="s">
        <v>132</v>
      </c>
      <c r="L202" s="43"/>
      <c r="M202" s="203" t="s">
        <v>19</v>
      </c>
      <c r="N202" s="204" t="s">
        <v>46</v>
      </c>
      <c r="O202" s="83"/>
      <c r="P202" s="205">
        <f>O202*H202</f>
        <v>0</v>
      </c>
      <c r="Q202" s="205">
        <v>0</v>
      </c>
      <c r="R202" s="205">
        <f>Q202*H202</f>
        <v>0</v>
      </c>
      <c r="S202" s="205">
        <v>0</v>
      </c>
      <c r="T202" s="206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07" t="s">
        <v>405</v>
      </c>
      <c r="AT202" s="207" t="s">
        <v>128</v>
      </c>
      <c r="AU202" s="207" t="s">
        <v>80</v>
      </c>
      <c r="AY202" s="16" t="s">
        <v>123</v>
      </c>
      <c r="BE202" s="208">
        <f>IF(N202="základní",J202,0)</f>
        <v>0</v>
      </c>
      <c r="BF202" s="208">
        <f>IF(N202="snížená",J202,0)</f>
        <v>0</v>
      </c>
      <c r="BG202" s="208">
        <f>IF(N202="zákl. přenesená",J202,0)</f>
        <v>0</v>
      </c>
      <c r="BH202" s="208">
        <f>IF(N202="sníž. přenesená",J202,0)</f>
        <v>0</v>
      </c>
      <c r="BI202" s="208">
        <f>IF(N202="nulová",J202,0)</f>
        <v>0</v>
      </c>
      <c r="BJ202" s="16" t="s">
        <v>80</v>
      </c>
      <c r="BK202" s="208">
        <f>ROUND(I202*H202,2)</f>
        <v>0</v>
      </c>
      <c r="BL202" s="16" t="s">
        <v>405</v>
      </c>
      <c r="BM202" s="207" t="s">
        <v>430</v>
      </c>
    </row>
    <row r="203" s="2" customFormat="1">
      <c r="A203" s="37"/>
      <c r="B203" s="38"/>
      <c r="C203" s="39"/>
      <c r="D203" s="209" t="s">
        <v>136</v>
      </c>
      <c r="E203" s="39"/>
      <c r="F203" s="210" t="s">
        <v>431</v>
      </c>
      <c r="G203" s="39"/>
      <c r="H203" s="39"/>
      <c r="I203" s="211"/>
      <c r="J203" s="39"/>
      <c r="K203" s="39"/>
      <c r="L203" s="43"/>
      <c r="M203" s="212"/>
      <c r="N203" s="213"/>
      <c r="O203" s="83"/>
      <c r="P203" s="83"/>
      <c r="Q203" s="83"/>
      <c r="R203" s="83"/>
      <c r="S203" s="83"/>
      <c r="T203" s="84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6" t="s">
        <v>136</v>
      </c>
      <c r="AU203" s="16" t="s">
        <v>80</v>
      </c>
    </row>
    <row r="204" s="2" customFormat="1">
      <c r="A204" s="37"/>
      <c r="B204" s="38"/>
      <c r="C204" s="39"/>
      <c r="D204" s="224" t="s">
        <v>204</v>
      </c>
      <c r="E204" s="39"/>
      <c r="F204" s="225" t="s">
        <v>432</v>
      </c>
      <c r="G204" s="39"/>
      <c r="H204" s="39"/>
      <c r="I204" s="211"/>
      <c r="J204" s="39"/>
      <c r="K204" s="39"/>
      <c r="L204" s="43"/>
      <c r="M204" s="212"/>
      <c r="N204" s="213"/>
      <c r="O204" s="83"/>
      <c r="P204" s="83"/>
      <c r="Q204" s="83"/>
      <c r="R204" s="83"/>
      <c r="S204" s="83"/>
      <c r="T204" s="84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6" t="s">
        <v>204</v>
      </c>
      <c r="AU204" s="16" t="s">
        <v>80</v>
      </c>
    </row>
    <row r="205" s="2" customFormat="1" ht="16.5" customHeight="1">
      <c r="A205" s="37"/>
      <c r="B205" s="38"/>
      <c r="C205" s="196" t="s">
        <v>433</v>
      </c>
      <c r="D205" s="196" t="s">
        <v>128</v>
      </c>
      <c r="E205" s="197" t="s">
        <v>434</v>
      </c>
      <c r="F205" s="198" t="s">
        <v>435</v>
      </c>
      <c r="G205" s="199" t="s">
        <v>404</v>
      </c>
      <c r="H205" s="200">
        <v>40</v>
      </c>
      <c r="I205" s="201"/>
      <c r="J205" s="202">
        <f>ROUND(I205*H205,2)</f>
        <v>0</v>
      </c>
      <c r="K205" s="198" t="s">
        <v>132</v>
      </c>
      <c r="L205" s="43"/>
      <c r="M205" s="203" t="s">
        <v>19</v>
      </c>
      <c r="N205" s="204" t="s">
        <v>46</v>
      </c>
      <c r="O205" s="83"/>
      <c r="P205" s="205">
        <f>O205*H205</f>
        <v>0</v>
      </c>
      <c r="Q205" s="205">
        <v>0</v>
      </c>
      <c r="R205" s="205">
        <f>Q205*H205</f>
        <v>0</v>
      </c>
      <c r="S205" s="205">
        <v>0</v>
      </c>
      <c r="T205" s="206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07" t="s">
        <v>405</v>
      </c>
      <c r="AT205" s="207" t="s">
        <v>128</v>
      </c>
      <c r="AU205" s="207" t="s">
        <v>80</v>
      </c>
      <c r="AY205" s="16" t="s">
        <v>123</v>
      </c>
      <c r="BE205" s="208">
        <f>IF(N205="základní",J205,0)</f>
        <v>0</v>
      </c>
      <c r="BF205" s="208">
        <f>IF(N205="snížená",J205,0)</f>
        <v>0</v>
      </c>
      <c r="BG205" s="208">
        <f>IF(N205="zákl. přenesená",J205,0)</f>
        <v>0</v>
      </c>
      <c r="BH205" s="208">
        <f>IF(N205="sníž. přenesená",J205,0)</f>
        <v>0</v>
      </c>
      <c r="BI205" s="208">
        <f>IF(N205="nulová",J205,0)</f>
        <v>0</v>
      </c>
      <c r="BJ205" s="16" t="s">
        <v>80</v>
      </c>
      <c r="BK205" s="208">
        <f>ROUND(I205*H205,2)</f>
        <v>0</v>
      </c>
      <c r="BL205" s="16" t="s">
        <v>405</v>
      </c>
      <c r="BM205" s="207" t="s">
        <v>436</v>
      </c>
    </row>
    <row r="206" s="2" customFormat="1">
      <c r="A206" s="37"/>
      <c r="B206" s="38"/>
      <c r="C206" s="39"/>
      <c r="D206" s="209" t="s">
        <v>136</v>
      </c>
      <c r="E206" s="39"/>
      <c r="F206" s="210" t="s">
        <v>437</v>
      </c>
      <c r="G206" s="39"/>
      <c r="H206" s="39"/>
      <c r="I206" s="211"/>
      <c r="J206" s="39"/>
      <c r="K206" s="39"/>
      <c r="L206" s="43"/>
      <c r="M206" s="212"/>
      <c r="N206" s="213"/>
      <c r="O206" s="83"/>
      <c r="P206" s="83"/>
      <c r="Q206" s="83"/>
      <c r="R206" s="83"/>
      <c r="S206" s="83"/>
      <c r="T206" s="84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6" t="s">
        <v>136</v>
      </c>
      <c r="AU206" s="16" t="s">
        <v>80</v>
      </c>
    </row>
    <row r="207" s="2" customFormat="1">
      <c r="A207" s="37"/>
      <c r="B207" s="38"/>
      <c r="C207" s="39"/>
      <c r="D207" s="224" t="s">
        <v>204</v>
      </c>
      <c r="E207" s="39"/>
      <c r="F207" s="225" t="s">
        <v>438</v>
      </c>
      <c r="G207" s="39"/>
      <c r="H207" s="39"/>
      <c r="I207" s="211"/>
      <c r="J207" s="39"/>
      <c r="K207" s="39"/>
      <c r="L207" s="43"/>
      <c r="M207" s="212"/>
      <c r="N207" s="213"/>
      <c r="O207" s="83"/>
      <c r="P207" s="83"/>
      <c r="Q207" s="83"/>
      <c r="R207" s="83"/>
      <c r="S207" s="83"/>
      <c r="T207" s="84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T207" s="16" t="s">
        <v>204</v>
      </c>
      <c r="AU207" s="16" t="s">
        <v>80</v>
      </c>
    </row>
    <row r="208" s="2" customFormat="1" ht="16.5" customHeight="1">
      <c r="A208" s="37"/>
      <c r="B208" s="38"/>
      <c r="C208" s="196" t="s">
        <v>439</v>
      </c>
      <c r="D208" s="196" t="s">
        <v>128</v>
      </c>
      <c r="E208" s="197" t="s">
        <v>440</v>
      </c>
      <c r="F208" s="198" t="s">
        <v>441</v>
      </c>
      <c r="G208" s="199" t="s">
        <v>404</v>
      </c>
      <c r="H208" s="200">
        <v>80</v>
      </c>
      <c r="I208" s="201"/>
      <c r="J208" s="202">
        <f>ROUND(I208*H208,2)</f>
        <v>0</v>
      </c>
      <c r="K208" s="198" t="s">
        <v>132</v>
      </c>
      <c r="L208" s="43"/>
      <c r="M208" s="203" t="s">
        <v>19</v>
      </c>
      <c r="N208" s="204" t="s">
        <v>46</v>
      </c>
      <c r="O208" s="83"/>
      <c r="P208" s="205">
        <f>O208*H208</f>
        <v>0</v>
      </c>
      <c r="Q208" s="205">
        <v>0</v>
      </c>
      <c r="R208" s="205">
        <f>Q208*H208</f>
        <v>0</v>
      </c>
      <c r="S208" s="205">
        <v>0</v>
      </c>
      <c r="T208" s="206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07" t="s">
        <v>405</v>
      </c>
      <c r="AT208" s="207" t="s">
        <v>128</v>
      </c>
      <c r="AU208" s="207" t="s">
        <v>80</v>
      </c>
      <c r="AY208" s="16" t="s">
        <v>123</v>
      </c>
      <c r="BE208" s="208">
        <f>IF(N208="základní",J208,0)</f>
        <v>0</v>
      </c>
      <c r="BF208" s="208">
        <f>IF(N208="snížená",J208,0)</f>
        <v>0</v>
      </c>
      <c r="BG208" s="208">
        <f>IF(N208="zákl. přenesená",J208,0)</f>
        <v>0</v>
      </c>
      <c r="BH208" s="208">
        <f>IF(N208="sníž. přenesená",J208,0)</f>
        <v>0</v>
      </c>
      <c r="BI208" s="208">
        <f>IF(N208="nulová",J208,0)</f>
        <v>0</v>
      </c>
      <c r="BJ208" s="16" t="s">
        <v>80</v>
      </c>
      <c r="BK208" s="208">
        <f>ROUND(I208*H208,2)</f>
        <v>0</v>
      </c>
      <c r="BL208" s="16" t="s">
        <v>405</v>
      </c>
      <c r="BM208" s="207" t="s">
        <v>442</v>
      </c>
    </row>
    <row r="209" s="2" customFormat="1">
      <c r="A209" s="37"/>
      <c r="B209" s="38"/>
      <c r="C209" s="39"/>
      <c r="D209" s="209" t="s">
        <v>136</v>
      </c>
      <c r="E209" s="39"/>
      <c r="F209" s="210" t="s">
        <v>443</v>
      </c>
      <c r="G209" s="39"/>
      <c r="H209" s="39"/>
      <c r="I209" s="211"/>
      <c r="J209" s="39"/>
      <c r="K209" s="39"/>
      <c r="L209" s="43"/>
      <c r="M209" s="212"/>
      <c r="N209" s="213"/>
      <c r="O209" s="83"/>
      <c r="P209" s="83"/>
      <c r="Q209" s="83"/>
      <c r="R209" s="83"/>
      <c r="S209" s="83"/>
      <c r="T209" s="84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6" t="s">
        <v>136</v>
      </c>
      <c r="AU209" s="16" t="s">
        <v>80</v>
      </c>
    </row>
    <row r="210" s="2" customFormat="1">
      <c r="A210" s="37"/>
      <c r="B210" s="38"/>
      <c r="C210" s="39"/>
      <c r="D210" s="224" t="s">
        <v>204</v>
      </c>
      <c r="E210" s="39"/>
      <c r="F210" s="225" t="s">
        <v>444</v>
      </c>
      <c r="G210" s="39"/>
      <c r="H210" s="39"/>
      <c r="I210" s="211"/>
      <c r="J210" s="39"/>
      <c r="K210" s="39"/>
      <c r="L210" s="43"/>
      <c r="M210" s="212"/>
      <c r="N210" s="213"/>
      <c r="O210" s="83"/>
      <c r="P210" s="83"/>
      <c r="Q210" s="83"/>
      <c r="R210" s="83"/>
      <c r="S210" s="83"/>
      <c r="T210" s="84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6" t="s">
        <v>204</v>
      </c>
      <c r="AU210" s="16" t="s">
        <v>80</v>
      </c>
    </row>
    <row r="211" s="2" customFormat="1" ht="16.5" customHeight="1">
      <c r="A211" s="37"/>
      <c r="B211" s="38"/>
      <c r="C211" s="196" t="s">
        <v>445</v>
      </c>
      <c r="D211" s="196" t="s">
        <v>128</v>
      </c>
      <c r="E211" s="197" t="s">
        <v>446</v>
      </c>
      <c r="F211" s="198" t="s">
        <v>447</v>
      </c>
      <c r="G211" s="199" t="s">
        <v>404</v>
      </c>
      <c r="H211" s="200">
        <v>40</v>
      </c>
      <c r="I211" s="201"/>
      <c r="J211" s="202">
        <f>ROUND(I211*H211,2)</f>
        <v>0</v>
      </c>
      <c r="K211" s="198" t="s">
        <v>132</v>
      </c>
      <c r="L211" s="43"/>
      <c r="M211" s="203" t="s">
        <v>19</v>
      </c>
      <c r="N211" s="204" t="s">
        <v>46</v>
      </c>
      <c r="O211" s="83"/>
      <c r="P211" s="205">
        <f>O211*H211</f>
        <v>0</v>
      </c>
      <c r="Q211" s="205">
        <v>0</v>
      </c>
      <c r="R211" s="205">
        <f>Q211*H211</f>
        <v>0</v>
      </c>
      <c r="S211" s="205">
        <v>0</v>
      </c>
      <c r="T211" s="206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07" t="s">
        <v>405</v>
      </c>
      <c r="AT211" s="207" t="s">
        <v>128</v>
      </c>
      <c r="AU211" s="207" t="s">
        <v>80</v>
      </c>
      <c r="AY211" s="16" t="s">
        <v>123</v>
      </c>
      <c r="BE211" s="208">
        <f>IF(N211="základní",J211,0)</f>
        <v>0</v>
      </c>
      <c r="BF211" s="208">
        <f>IF(N211="snížená",J211,0)</f>
        <v>0</v>
      </c>
      <c r="BG211" s="208">
        <f>IF(N211="zákl. přenesená",J211,0)</f>
        <v>0</v>
      </c>
      <c r="BH211" s="208">
        <f>IF(N211="sníž. přenesená",J211,0)</f>
        <v>0</v>
      </c>
      <c r="BI211" s="208">
        <f>IF(N211="nulová",J211,0)</f>
        <v>0</v>
      </c>
      <c r="BJ211" s="16" t="s">
        <v>80</v>
      </c>
      <c r="BK211" s="208">
        <f>ROUND(I211*H211,2)</f>
        <v>0</v>
      </c>
      <c r="BL211" s="16" t="s">
        <v>405</v>
      </c>
      <c r="BM211" s="207" t="s">
        <v>448</v>
      </c>
    </row>
    <row r="212" s="2" customFormat="1">
      <c r="A212" s="37"/>
      <c r="B212" s="38"/>
      <c r="C212" s="39"/>
      <c r="D212" s="209" t="s">
        <v>136</v>
      </c>
      <c r="E212" s="39"/>
      <c r="F212" s="210" t="s">
        <v>449</v>
      </c>
      <c r="G212" s="39"/>
      <c r="H212" s="39"/>
      <c r="I212" s="211"/>
      <c r="J212" s="39"/>
      <c r="K212" s="39"/>
      <c r="L212" s="43"/>
      <c r="M212" s="212"/>
      <c r="N212" s="213"/>
      <c r="O212" s="83"/>
      <c r="P212" s="83"/>
      <c r="Q212" s="83"/>
      <c r="R212" s="83"/>
      <c r="S212" s="83"/>
      <c r="T212" s="84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6" t="s">
        <v>136</v>
      </c>
      <c r="AU212" s="16" t="s">
        <v>80</v>
      </c>
    </row>
    <row r="213" s="2" customFormat="1">
      <c r="A213" s="37"/>
      <c r="B213" s="38"/>
      <c r="C213" s="39"/>
      <c r="D213" s="224" t="s">
        <v>204</v>
      </c>
      <c r="E213" s="39"/>
      <c r="F213" s="225" t="s">
        <v>450</v>
      </c>
      <c r="G213" s="39"/>
      <c r="H213" s="39"/>
      <c r="I213" s="211"/>
      <c r="J213" s="39"/>
      <c r="K213" s="39"/>
      <c r="L213" s="43"/>
      <c r="M213" s="212"/>
      <c r="N213" s="213"/>
      <c r="O213" s="83"/>
      <c r="P213" s="83"/>
      <c r="Q213" s="83"/>
      <c r="R213" s="83"/>
      <c r="S213" s="83"/>
      <c r="T213" s="84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6" t="s">
        <v>204</v>
      </c>
      <c r="AU213" s="16" t="s">
        <v>80</v>
      </c>
    </row>
    <row r="214" s="12" customFormat="1" ht="25.92" customHeight="1">
      <c r="A214" s="12"/>
      <c r="B214" s="180"/>
      <c r="C214" s="181"/>
      <c r="D214" s="182" t="s">
        <v>74</v>
      </c>
      <c r="E214" s="183" t="s">
        <v>451</v>
      </c>
      <c r="F214" s="183" t="s">
        <v>452</v>
      </c>
      <c r="G214" s="181"/>
      <c r="H214" s="181"/>
      <c r="I214" s="184"/>
      <c r="J214" s="185">
        <f>BK214</f>
        <v>0</v>
      </c>
      <c r="K214" s="181"/>
      <c r="L214" s="186"/>
      <c r="M214" s="187"/>
      <c r="N214" s="188"/>
      <c r="O214" s="188"/>
      <c r="P214" s="189">
        <f>P215+P224+P229</f>
        <v>0</v>
      </c>
      <c r="Q214" s="188"/>
      <c r="R214" s="189">
        <f>R215+R224+R229</f>
        <v>16.300099999999997</v>
      </c>
      <c r="S214" s="188"/>
      <c r="T214" s="190">
        <f>T215+T224+T229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191" t="s">
        <v>80</v>
      </c>
      <c r="AT214" s="192" t="s">
        <v>74</v>
      </c>
      <c r="AU214" s="192" t="s">
        <v>75</v>
      </c>
      <c r="AY214" s="191" t="s">
        <v>123</v>
      </c>
      <c r="BK214" s="193">
        <f>BK215+BK224+BK229</f>
        <v>0</v>
      </c>
    </row>
    <row r="215" s="12" customFormat="1" ht="22.8" customHeight="1">
      <c r="A215" s="12"/>
      <c r="B215" s="180"/>
      <c r="C215" s="181"/>
      <c r="D215" s="182" t="s">
        <v>74</v>
      </c>
      <c r="E215" s="194" t="s">
        <v>156</v>
      </c>
      <c r="F215" s="194" t="s">
        <v>453</v>
      </c>
      <c r="G215" s="181"/>
      <c r="H215" s="181"/>
      <c r="I215" s="184"/>
      <c r="J215" s="195">
        <f>BK215</f>
        <v>0</v>
      </c>
      <c r="K215" s="181"/>
      <c r="L215" s="186"/>
      <c r="M215" s="187"/>
      <c r="N215" s="188"/>
      <c r="O215" s="188"/>
      <c r="P215" s="189">
        <f>SUM(P216:P223)</f>
        <v>0</v>
      </c>
      <c r="Q215" s="188"/>
      <c r="R215" s="189">
        <f>SUM(R216:R223)</f>
        <v>16.280099999999997</v>
      </c>
      <c r="S215" s="188"/>
      <c r="T215" s="190">
        <f>SUM(T216:T223)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191" t="s">
        <v>80</v>
      </c>
      <c r="AT215" s="192" t="s">
        <v>74</v>
      </c>
      <c r="AU215" s="192" t="s">
        <v>80</v>
      </c>
      <c r="AY215" s="191" t="s">
        <v>123</v>
      </c>
      <c r="BK215" s="193">
        <f>SUM(BK216:BK223)</f>
        <v>0</v>
      </c>
    </row>
    <row r="216" s="2" customFormat="1" ht="16.5" customHeight="1">
      <c r="A216" s="37"/>
      <c r="B216" s="38"/>
      <c r="C216" s="196" t="s">
        <v>454</v>
      </c>
      <c r="D216" s="196" t="s">
        <v>128</v>
      </c>
      <c r="E216" s="197" t="s">
        <v>455</v>
      </c>
      <c r="F216" s="198" t="s">
        <v>456</v>
      </c>
      <c r="G216" s="199" t="s">
        <v>457</v>
      </c>
      <c r="H216" s="200">
        <v>50</v>
      </c>
      <c r="I216" s="201"/>
      <c r="J216" s="202">
        <f>ROUND(I216*H216,2)</f>
        <v>0</v>
      </c>
      <c r="K216" s="198" t="s">
        <v>132</v>
      </c>
      <c r="L216" s="43"/>
      <c r="M216" s="203" t="s">
        <v>19</v>
      </c>
      <c r="N216" s="204" t="s">
        <v>46</v>
      </c>
      <c r="O216" s="83"/>
      <c r="P216" s="205">
        <f>O216*H216</f>
        <v>0</v>
      </c>
      <c r="Q216" s="205">
        <v>0.037999999999999999</v>
      </c>
      <c r="R216" s="205">
        <f>Q216*H216</f>
        <v>1.8999999999999999</v>
      </c>
      <c r="S216" s="205">
        <v>0</v>
      </c>
      <c r="T216" s="206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07" t="s">
        <v>144</v>
      </c>
      <c r="AT216" s="207" t="s">
        <v>128</v>
      </c>
      <c r="AU216" s="207" t="s">
        <v>82</v>
      </c>
      <c r="AY216" s="16" t="s">
        <v>123</v>
      </c>
      <c r="BE216" s="208">
        <f>IF(N216="základní",J216,0)</f>
        <v>0</v>
      </c>
      <c r="BF216" s="208">
        <f>IF(N216="snížená",J216,0)</f>
        <v>0</v>
      </c>
      <c r="BG216" s="208">
        <f>IF(N216="zákl. přenesená",J216,0)</f>
        <v>0</v>
      </c>
      <c r="BH216" s="208">
        <f>IF(N216="sníž. přenesená",J216,0)</f>
        <v>0</v>
      </c>
      <c r="BI216" s="208">
        <f>IF(N216="nulová",J216,0)</f>
        <v>0</v>
      </c>
      <c r="BJ216" s="16" t="s">
        <v>80</v>
      </c>
      <c r="BK216" s="208">
        <f>ROUND(I216*H216,2)</f>
        <v>0</v>
      </c>
      <c r="BL216" s="16" t="s">
        <v>144</v>
      </c>
      <c r="BM216" s="207" t="s">
        <v>458</v>
      </c>
    </row>
    <row r="217" s="2" customFormat="1">
      <c r="A217" s="37"/>
      <c r="B217" s="38"/>
      <c r="C217" s="39"/>
      <c r="D217" s="209" t="s">
        <v>136</v>
      </c>
      <c r="E217" s="39"/>
      <c r="F217" s="210" t="s">
        <v>459</v>
      </c>
      <c r="G217" s="39"/>
      <c r="H217" s="39"/>
      <c r="I217" s="211"/>
      <c r="J217" s="39"/>
      <c r="K217" s="39"/>
      <c r="L217" s="43"/>
      <c r="M217" s="212"/>
      <c r="N217" s="213"/>
      <c r="O217" s="83"/>
      <c r="P217" s="83"/>
      <c r="Q217" s="83"/>
      <c r="R217" s="83"/>
      <c r="S217" s="83"/>
      <c r="T217" s="84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T217" s="16" t="s">
        <v>136</v>
      </c>
      <c r="AU217" s="16" t="s">
        <v>82</v>
      </c>
    </row>
    <row r="218" s="2" customFormat="1" ht="16.5" customHeight="1">
      <c r="A218" s="37"/>
      <c r="B218" s="38"/>
      <c r="C218" s="196" t="s">
        <v>460</v>
      </c>
      <c r="D218" s="196" t="s">
        <v>128</v>
      </c>
      <c r="E218" s="197" t="s">
        <v>461</v>
      </c>
      <c r="F218" s="198" t="s">
        <v>462</v>
      </c>
      <c r="G218" s="199" t="s">
        <v>457</v>
      </c>
      <c r="H218" s="200">
        <v>50</v>
      </c>
      <c r="I218" s="201"/>
      <c r="J218" s="202">
        <f>ROUND(I218*H218,2)</f>
        <v>0</v>
      </c>
      <c r="K218" s="198" t="s">
        <v>132</v>
      </c>
      <c r="L218" s="43"/>
      <c r="M218" s="203" t="s">
        <v>19</v>
      </c>
      <c r="N218" s="204" t="s">
        <v>46</v>
      </c>
      <c r="O218" s="83"/>
      <c r="P218" s="205">
        <f>O218*H218</f>
        <v>0</v>
      </c>
      <c r="Q218" s="205">
        <v>0.056000000000000001</v>
      </c>
      <c r="R218" s="205">
        <f>Q218*H218</f>
        <v>2.8000000000000003</v>
      </c>
      <c r="S218" s="205">
        <v>0</v>
      </c>
      <c r="T218" s="206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07" t="s">
        <v>144</v>
      </c>
      <c r="AT218" s="207" t="s">
        <v>128</v>
      </c>
      <c r="AU218" s="207" t="s">
        <v>82</v>
      </c>
      <c r="AY218" s="16" t="s">
        <v>123</v>
      </c>
      <c r="BE218" s="208">
        <f>IF(N218="základní",J218,0)</f>
        <v>0</v>
      </c>
      <c r="BF218" s="208">
        <f>IF(N218="snížená",J218,0)</f>
        <v>0</v>
      </c>
      <c r="BG218" s="208">
        <f>IF(N218="zákl. přenesená",J218,0)</f>
        <v>0</v>
      </c>
      <c r="BH218" s="208">
        <f>IF(N218="sníž. přenesená",J218,0)</f>
        <v>0</v>
      </c>
      <c r="BI218" s="208">
        <f>IF(N218="nulová",J218,0)</f>
        <v>0</v>
      </c>
      <c r="BJ218" s="16" t="s">
        <v>80</v>
      </c>
      <c r="BK218" s="208">
        <f>ROUND(I218*H218,2)</f>
        <v>0</v>
      </c>
      <c r="BL218" s="16" t="s">
        <v>144</v>
      </c>
      <c r="BM218" s="207" t="s">
        <v>463</v>
      </c>
    </row>
    <row r="219" s="2" customFormat="1">
      <c r="A219" s="37"/>
      <c r="B219" s="38"/>
      <c r="C219" s="39"/>
      <c r="D219" s="209" t="s">
        <v>136</v>
      </c>
      <c r="E219" s="39"/>
      <c r="F219" s="210" t="s">
        <v>464</v>
      </c>
      <c r="G219" s="39"/>
      <c r="H219" s="39"/>
      <c r="I219" s="211"/>
      <c r="J219" s="39"/>
      <c r="K219" s="39"/>
      <c r="L219" s="43"/>
      <c r="M219" s="212"/>
      <c r="N219" s="213"/>
      <c r="O219" s="83"/>
      <c r="P219" s="83"/>
      <c r="Q219" s="83"/>
      <c r="R219" s="83"/>
      <c r="S219" s="83"/>
      <c r="T219" s="84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T219" s="16" t="s">
        <v>136</v>
      </c>
      <c r="AU219" s="16" t="s">
        <v>82</v>
      </c>
    </row>
    <row r="220" s="2" customFormat="1" ht="16.5" customHeight="1">
      <c r="A220" s="37"/>
      <c r="B220" s="38"/>
      <c r="C220" s="196" t="s">
        <v>465</v>
      </c>
      <c r="D220" s="196" t="s">
        <v>128</v>
      </c>
      <c r="E220" s="197" t="s">
        <v>466</v>
      </c>
      <c r="F220" s="198" t="s">
        <v>467</v>
      </c>
      <c r="G220" s="199" t="s">
        <v>131</v>
      </c>
      <c r="H220" s="200">
        <v>50</v>
      </c>
      <c r="I220" s="201"/>
      <c r="J220" s="202">
        <f>ROUND(I220*H220,2)</f>
        <v>0</v>
      </c>
      <c r="K220" s="198" t="s">
        <v>132</v>
      </c>
      <c r="L220" s="43"/>
      <c r="M220" s="203" t="s">
        <v>19</v>
      </c>
      <c r="N220" s="204" t="s">
        <v>46</v>
      </c>
      <c r="O220" s="83"/>
      <c r="P220" s="205">
        <f>O220*H220</f>
        <v>0</v>
      </c>
      <c r="Q220" s="205">
        <v>0.0015</v>
      </c>
      <c r="R220" s="205">
        <f>Q220*H220</f>
        <v>0.074999999999999997</v>
      </c>
      <c r="S220" s="205">
        <v>0</v>
      </c>
      <c r="T220" s="206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07" t="s">
        <v>144</v>
      </c>
      <c r="AT220" s="207" t="s">
        <v>128</v>
      </c>
      <c r="AU220" s="207" t="s">
        <v>82</v>
      </c>
      <c r="AY220" s="16" t="s">
        <v>123</v>
      </c>
      <c r="BE220" s="208">
        <f>IF(N220="základní",J220,0)</f>
        <v>0</v>
      </c>
      <c r="BF220" s="208">
        <f>IF(N220="snížená",J220,0)</f>
        <v>0</v>
      </c>
      <c r="BG220" s="208">
        <f>IF(N220="zákl. přenesená",J220,0)</f>
        <v>0</v>
      </c>
      <c r="BH220" s="208">
        <f>IF(N220="sníž. přenesená",J220,0)</f>
        <v>0</v>
      </c>
      <c r="BI220" s="208">
        <f>IF(N220="nulová",J220,0)</f>
        <v>0</v>
      </c>
      <c r="BJ220" s="16" t="s">
        <v>80</v>
      </c>
      <c r="BK220" s="208">
        <f>ROUND(I220*H220,2)</f>
        <v>0</v>
      </c>
      <c r="BL220" s="16" t="s">
        <v>144</v>
      </c>
      <c r="BM220" s="207" t="s">
        <v>468</v>
      </c>
    </row>
    <row r="221" s="2" customFormat="1">
      <c r="A221" s="37"/>
      <c r="B221" s="38"/>
      <c r="C221" s="39"/>
      <c r="D221" s="209" t="s">
        <v>136</v>
      </c>
      <c r="E221" s="39"/>
      <c r="F221" s="210" t="s">
        <v>469</v>
      </c>
      <c r="G221" s="39"/>
      <c r="H221" s="39"/>
      <c r="I221" s="211"/>
      <c r="J221" s="39"/>
      <c r="K221" s="39"/>
      <c r="L221" s="43"/>
      <c r="M221" s="212"/>
      <c r="N221" s="213"/>
      <c r="O221" s="83"/>
      <c r="P221" s="83"/>
      <c r="Q221" s="83"/>
      <c r="R221" s="83"/>
      <c r="S221" s="83"/>
      <c r="T221" s="84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6" t="s">
        <v>136</v>
      </c>
      <c r="AU221" s="16" t="s">
        <v>82</v>
      </c>
    </row>
    <row r="222" s="2" customFormat="1" ht="24.15" customHeight="1">
      <c r="A222" s="37"/>
      <c r="B222" s="38"/>
      <c r="C222" s="196" t="s">
        <v>470</v>
      </c>
      <c r="D222" s="196" t="s">
        <v>128</v>
      </c>
      <c r="E222" s="197" t="s">
        <v>471</v>
      </c>
      <c r="F222" s="198" t="s">
        <v>472</v>
      </c>
      <c r="G222" s="199" t="s">
        <v>473</v>
      </c>
      <c r="H222" s="200">
        <v>5</v>
      </c>
      <c r="I222" s="201"/>
      <c r="J222" s="202">
        <f>ROUND(I222*H222,2)</f>
        <v>0</v>
      </c>
      <c r="K222" s="198" t="s">
        <v>132</v>
      </c>
      <c r="L222" s="43"/>
      <c r="M222" s="203" t="s">
        <v>19</v>
      </c>
      <c r="N222" s="204" t="s">
        <v>46</v>
      </c>
      <c r="O222" s="83"/>
      <c r="P222" s="205">
        <f>O222*H222</f>
        <v>0</v>
      </c>
      <c r="Q222" s="205">
        <v>2.3010199999999998</v>
      </c>
      <c r="R222" s="205">
        <f>Q222*H222</f>
        <v>11.505099999999999</v>
      </c>
      <c r="S222" s="205">
        <v>0</v>
      </c>
      <c r="T222" s="206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07" t="s">
        <v>144</v>
      </c>
      <c r="AT222" s="207" t="s">
        <v>128</v>
      </c>
      <c r="AU222" s="207" t="s">
        <v>82</v>
      </c>
      <c r="AY222" s="16" t="s">
        <v>123</v>
      </c>
      <c r="BE222" s="208">
        <f>IF(N222="základní",J222,0)</f>
        <v>0</v>
      </c>
      <c r="BF222" s="208">
        <f>IF(N222="snížená",J222,0)</f>
        <v>0</v>
      </c>
      <c r="BG222" s="208">
        <f>IF(N222="zákl. přenesená",J222,0)</f>
        <v>0</v>
      </c>
      <c r="BH222" s="208">
        <f>IF(N222="sníž. přenesená",J222,0)</f>
        <v>0</v>
      </c>
      <c r="BI222" s="208">
        <f>IF(N222="nulová",J222,0)</f>
        <v>0</v>
      </c>
      <c r="BJ222" s="16" t="s">
        <v>80</v>
      </c>
      <c r="BK222" s="208">
        <f>ROUND(I222*H222,2)</f>
        <v>0</v>
      </c>
      <c r="BL222" s="16" t="s">
        <v>144</v>
      </c>
      <c r="BM222" s="207" t="s">
        <v>474</v>
      </c>
    </row>
    <row r="223" s="2" customFormat="1">
      <c r="A223" s="37"/>
      <c r="B223" s="38"/>
      <c r="C223" s="39"/>
      <c r="D223" s="209" t="s">
        <v>136</v>
      </c>
      <c r="E223" s="39"/>
      <c r="F223" s="210" t="s">
        <v>475</v>
      </c>
      <c r="G223" s="39"/>
      <c r="H223" s="39"/>
      <c r="I223" s="211"/>
      <c r="J223" s="39"/>
      <c r="K223" s="39"/>
      <c r="L223" s="43"/>
      <c r="M223" s="212"/>
      <c r="N223" s="213"/>
      <c r="O223" s="83"/>
      <c r="P223" s="83"/>
      <c r="Q223" s="83"/>
      <c r="R223" s="83"/>
      <c r="S223" s="83"/>
      <c r="T223" s="84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16" t="s">
        <v>136</v>
      </c>
      <c r="AU223" s="16" t="s">
        <v>82</v>
      </c>
    </row>
    <row r="224" s="12" customFormat="1" ht="22.8" customHeight="1">
      <c r="A224" s="12"/>
      <c r="B224" s="180"/>
      <c r="C224" s="181"/>
      <c r="D224" s="182" t="s">
        <v>74</v>
      </c>
      <c r="E224" s="194" t="s">
        <v>170</v>
      </c>
      <c r="F224" s="194" t="s">
        <v>476</v>
      </c>
      <c r="G224" s="181"/>
      <c r="H224" s="181"/>
      <c r="I224" s="184"/>
      <c r="J224" s="195">
        <f>BK224</f>
        <v>0</v>
      </c>
      <c r="K224" s="181"/>
      <c r="L224" s="186"/>
      <c r="M224" s="187"/>
      <c r="N224" s="188"/>
      <c r="O224" s="188"/>
      <c r="P224" s="189">
        <f>SUM(P225:P228)</f>
        <v>0</v>
      </c>
      <c r="Q224" s="188"/>
      <c r="R224" s="189">
        <f>SUM(R225:R228)</f>
        <v>0.02</v>
      </c>
      <c r="S224" s="188"/>
      <c r="T224" s="190">
        <f>SUM(T225:T228)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191" t="s">
        <v>80</v>
      </c>
      <c r="AT224" s="192" t="s">
        <v>74</v>
      </c>
      <c r="AU224" s="192" t="s">
        <v>80</v>
      </c>
      <c r="AY224" s="191" t="s">
        <v>123</v>
      </c>
      <c r="BK224" s="193">
        <f>SUM(BK225:BK228)</f>
        <v>0</v>
      </c>
    </row>
    <row r="225" s="2" customFormat="1" ht="16.5" customHeight="1">
      <c r="A225" s="37"/>
      <c r="B225" s="38"/>
      <c r="C225" s="196" t="s">
        <v>477</v>
      </c>
      <c r="D225" s="196" t="s">
        <v>128</v>
      </c>
      <c r="E225" s="197" t="s">
        <v>478</v>
      </c>
      <c r="F225" s="198" t="s">
        <v>479</v>
      </c>
      <c r="G225" s="199" t="s">
        <v>457</v>
      </c>
      <c r="H225" s="200">
        <v>2000</v>
      </c>
      <c r="I225" s="201"/>
      <c r="J225" s="202">
        <f>ROUND(I225*H225,2)</f>
        <v>0</v>
      </c>
      <c r="K225" s="198" t="s">
        <v>132</v>
      </c>
      <c r="L225" s="43"/>
      <c r="M225" s="203" t="s">
        <v>19</v>
      </c>
      <c r="N225" s="204" t="s">
        <v>46</v>
      </c>
      <c r="O225" s="83"/>
      <c r="P225" s="205">
        <f>O225*H225</f>
        <v>0</v>
      </c>
      <c r="Q225" s="205">
        <v>0</v>
      </c>
      <c r="R225" s="205">
        <f>Q225*H225</f>
        <v>0</v>
      </c>
      <c r="S225" s="205">
        <v>0</v>
      </c>
      <c r="T225" s="206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07" t="s">
        <v>144</v>
      </c>
      <c r="AT225" s="207" t="s">
        <v>128</v>
      </c>
      <c r="AU225" s="207" t="s">
        <v>82</v>
      </c>
      <c r="AY225" s="16" t="s">
        <v>123</v>
      </c>
      <c r="BE225" s="208">
        <f>IF(N225="základní",J225,0)</f>
        <v>0</v>
      </c>
      <c r="BF225" s="208">
        <f>IF(N225="snížená",J225,0)</f>
        <v>0</v>
      </c>
      <c r="BG225" s="208">
        <f>IF(N225="zákl. přenesená",J225,0)</f>
        <v>0</v>
      </c>
      <c r="BH225" s="208">
        <f>IF(N225="sníž. přenesená",J225,0)</f>
        <v>0</v>
      </c>
      <c r="BI225" s="208">
        <f>IF(N225="nulová",J225,0)</f>
        <v>0</v>
      </c>
      <c r="BJ225" s="16" t="s">
        <v>80</v>
      </c>
      <c r="BK225" s="208">
        <f>ROUND(I225*H225,2)</f>
        <v>0</v>
      </c>
      <c r="BL225" s="16" t="s">
        <v>144</v>
      </c>
      <c r="BM225" s="207" t="s">
        <v>480</v>
      </c>
    </row>
    <row r="226" s="2" customFormat="1">
      <c r="A226" s="37"/>
      <c r="B226" s="38"/>
      <c r="C226" s="39"/>
      <c r="D226" s="209" t="s">
        <v>136</v>
      </c>
      <c r="E226" s="39"/>
      <c r="F226" s="210" t="s">
        <v>481</v>
      </c>
      <c r="G226" s="39"/>
      <c r="H226" s="39"/>
      <c r="I226" s="211"/>
      <c r="J226" s="39"/>
      <c r="K226" s="39"/>
      <c r="L226" s="43"/>
      <c r="M226" s="212"/>
      <c r="N226" s="213"/>
      <c r="O226" s="83"/>
      <c r="P226" s="83"/>
      <c r="Q226" s="83"/>
      <c r="R226" s="83"/>
      <c r="S226" s="83"/>
      <c r="T226" s="84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6" t="s">
        <v>136</v>
      </c>
      <c r="AU226" s="16" t="s">
        <v>82</v>
      </c>
    </row>
    <row r="227" s="2" customFormat="1" ht="16.5" customHeight="1">
      <c r="A227" s="37"/>
      <c r="B227" s="38"/>
      <c r="C227" s="196" t="s">
        <v>482</v>
      </c>
      <c r="D227" s="196" t="s">
        <v>128</v>
      </c>
      <c r="E227" s="197" t="s">
        <v>483</v>
      </c>
      <c r="F227" s="198" t="s">
        <v>484</v>
      </c>
      <c r="G227" s="199" t="s">
        <v>457</v>
      </c>
      <c r="H227" s="200">
        <v>2000</v>
      </c>
      <c r="I227" s="201"/>
      <c r="J227" s="202">
        <f>ROUND(I227*H227,2)</f>
        <v>0</v>
      </c>
      <c r="K227" s="198" t="s">
        <v>132</v>
      </c>
      <c r="L227" s="43"/>
      <c r="M227" s="203" t="s">
        <v>19</v>
      </c>
      <c r="N227" s="204" t="s">
        <v>46</v>
      </c>
      <c r="O227" s="83"/>
      <c r="P227" s="205">
        <f>O227*H227</f>
        <v>0</v>
      </c>
      <c r="Q227" s="205">
        <v>1.0000000000000001E-05</v>
      </c>
      <c r="R227" s="205">
        <f>Q227*H227</f>
        <v>0.02</v>
      </c>
      <c r="S227" s="205">
        <v>0</v>
      </c>
      <c r="T227" s="206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07" t="s">
        <v>144</v>
      </c>
      <c r="AT227" s="207" t="s">
        <v>128</v>
      </c>
      <c r="AU227" s="207" t="s">
        <v>82</v>
      </c>
      <c r="AY227" s="16" t="s">
        <v>123</v>
      </c>
      <c r="BE227" s="208">
        <f>IF(N227="základní",J227,0)</f>
        <v>0</v>
      </c>
      <c r="BF227" s="208">
        <f>IF(N227="snížená",J227,0)</f>
        <v>0</v>
      </c>
      <c r="BG227" s="208">
        <f>IF(N227="zákl. přenesená",J227,0)</f>
        <v>0</v>
      </c>
      <c r="BH227" s="208">
        <f>IF(N227="sníž. přenesená",J227,0)</f>
        <v>0</v>
      </c>
      <c r="BI227" s="208">
        <f>IF(N227="nulová",J227,0)</f>
        <v>0</v>
      </c>
      <c r="BJ227" s="16" t="s">
        <v>80</v>
      </c>
      <c r="BK227" s="208">
        <f>ROUND(I227*H227,2)</f>
        <v>0</v>
      </c>
      <c r="BL227" s="16" t="s">
        <v>144</v>
      </c>
      <c r="BM227" s="207" t="s">
        <v>485</v>
      </c>
    </row>
    <row r="228" s="2" customFormat="1">
      <c r="A228" s="37"/>
      <c r="B228" s="38"/>
      <c r="C228" s="39"/>
      <c r="D228" s="209" t="s">
        <v>136</v>
      </c>
      <c r="E228" s="39"/>
      <c r="F228" s="210" t="s">
        <v>486</v>
      </c>
      <c r="G228" s="39"/>
      <c r="H228" s="39"/>
      <c r="I228" s="211"/>
      <c r="J228" s="39"/>
      <c r="K228" s="39"/>
      <c r="L228" s="43"/>
      <c r="M228" s="212"/>
      <c r="N228" s="213"/>
      <c r="O228" s="83"/>
      <c r="P228" s="83"/>
      <c r="Q228" s="83"/>
      <c r="R228" s="83"/>
      <c r="S228" s="83"/>
      <c r="T228" s="84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16" t="s">
        <v>136</v>
      </c>
      <c r="AU228" s="16" t="s">
        <v>82</v>
      </c>
    </row>
    <row r="229" s="12" customFormat="1" ht="22.8" customHeight="1">
      <c r="A229" s="12"/>
      <c r="B229" s="180"/>
      <c r="C229" s="181"/>
      <c r="D229" s="182" t="s">
        <v>74</v>
      </c>
      <c r="E229" s="194" t="s">
        <v>487</v>
      </c>
      <c r="F229" s="194" t="s">
        <v>488</v>
      </c>
      <c r="G229" s="181"/>
      <c r="H229" s="181"/>
      <c r="I229" s="184"/>
      <c r="J229" s="195">
        <f>BK229</f>
        <v>0</v>
      </c>
      <c r="K229" s="181"/>
      <c r="L229" s="186"/>
      <c r="M229" s="187"/>
      <c r="N229" s="188"/>
      <c r="O229" s="188"/>
      <c r="P229" s="189">
        <f>SUM(P230:P241)</f>
        <v>0</v>
      </c>
      <c r="Q229" s="188"/>
      <c r="R229" s="189">
        <f>SUM(R230:R241)</f>
        <v>0</v>
      </c>
      <c r="S229" s="188"/>
      <c r="T229" s="190">
        <f>SUM(T230:T241)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191" t="s">
        <v>80</v>
      </c>
      <c r="AT229" s="192" t="s">
        <v>74</v>
      </c>
      <c r="AU229" s="192" t="s">
        <v>80</v>
      </c>
      <c r="AY229" s="191" t="s">
        <v>123</v>
      </c>
      <c r="BK229" s="193">
        <f>SUM(BK230:BK241)</f>
        <v>0</v>
      </c>
    </row>
    <row r="230" s="2" customFormat="1" ht="24.15" customHeight="1">
      <c r="A230" s="37"/>
      <c r="B230" s="38"/>
      <c r="C230" s="196" t="s">
        <v>489</v>
      </c>
      <c r="D230" s="196" t="s">
        <v>128</v>
      </c>
      <c r="E230" s="197" t="s">
        <v>490</v>
      </c>
      <c r="F230" s="198" t="s">
        <v>491</v>
      </c>
      <c r="G230" s="199" t="s">
        <v>376</v>
      </c>
      <c r="H230" s="200">
        <v>3</v>
      </c>
      <c r="I230" s="201"/>
      <c r="J230" s="202">
        <f>ROUND(I230*H230,2)</f>
        <v>0</v>
      </c>
      <c r="K230" s="198" t="s">
        <v>132</v>
      </c>
      <c r="L230" s="43"/>
      <c r="M230" s="203" t="s">
        <v>19</v>
      </c>
      <c r="N230" s="204" t="s">
        <v>46</v>
      </c>
      <c r="O230" s="83"/>
      <c r="P230" s="205">
        <f>O230*H230</f>
        <v>0</v>
      </c>
      <c r="Q230" s="205">
        <v>0</v>
      </c>
      <c r="R230" s="205">
        <f>Q230*H230</f>
        <v>0</v>
      </c>
      <c r="S230" s="205">
        <v>0</v>
      </c>
      <c r="T230" s="206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07" t="s">
        <v>144</v>
      </c>
      <c r="AT230" s="207" t="s">
        <v>128</v>
      </c>
      <c r="AU230" s="207" t="s">
        <v>82</v>
      </c>
      <c r="AY230" s="16" t="s">
        <v>123</v>
      </c>
      <c r="BE230" s="208">
        <f>IF(N230="základní",J230,0)</f>
        <v>0</v>
      </c>
      <c r="BF230" s="208">
        <f>IF(N230="snížená",J230,0)</f>
        <v>0</v>
      </c>
      <c r="BG230" s="208">
        <f>IF(N230="zákl. přenesená",J230,0)</f>
        <v>0</v>
      </c>
      <c r="BH230" s="208">
        <f>IF(N230="sníž. přenesená",J230,0)</f>
        <v>0</v>
      </c>
      <c r="BI230" s="208">
        <f>IF(N230="nulová",J230,0)</f>
        <v>0</v>
      </c>
      <c r="BJ230" s="16" t="s">
        <v>80</v>
      </c>
      <c r="BK230" s="208">
        <f>ROUND(I230*H230,2)</f>
        <v>0</v>
      </c>
      <c r="BL230" s="16" t="s">
        <v>144</v>
      </c>
      <c r="BM230" s="207" t="s">
        <v>492</v>
      </c>
    </row>
    <row r="231" s="2" customFormat="1">
      <c r="A231" s="37"/>
      <c r="B231" s="38"/>
      <c r="C231" s="39"/>
      <c r="D231" s="209" t="s">
        <v>136</v>
      </c>
      <c r="E231" s="39"/>
      <c r="F231" s="210" t="s">
        <v>493</v>
      </c>
      <c r="G231" s="39"/>
      <c r="H231" s="39"/>
      <c r="I231" s="211"/>
      <c r="J231" s="39"/>
      <c r="K231" s="39"/>
      <c r="L231" s="43"/>
      <c r="M231" s="212"/>
      <c r="N231" s="213"/>
      <c r="O231" s="83"/>
      <c r="P231" s="83"/>
      <c r="Q231" s="83"/>
      <c r="R231" s="83"/>
      <c r="S231" s="83"/>
      <c r="T231" s="84"/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T231" s="16" t="s">
        <v>136</v>
      </c>
      <c r="AU231" s="16" t="s">
        <v>82</v>
      </c>
    </row>
    <row r="232" s="2" customFormat="1" ht="24.15" customHeight="1">
      <c r="A232" s="37"/>
      <c r="B232" s="38"/>
      <c r="C232" s="196" t="s">
        <v>494</v>
      </c>
      <c r="D232" s="196" t="s">
        <v>128</v>
      </c>
      <c r="E232" s="197" t="s">
        <v>495</v>
      </c>
      <c r="F232" s="198" t="s">
        <v>496</v>
      </c>
      <c r="G232" s="199" t="s">
        <v>376</v>
      </c>
      <c r="H232" s="200">
        <v>2</v>
      </c>
      <c r="I232" s="201"/>
      <c r="J232" s="202">
        <f>ROUND(I232*H232,2)</f>
        <v>0</v>
      </c>
      <c r="K232" s="198" t="s">
        <v>132</v>
      </c>
      <c r="L232" s="43"/>
      <c r="M232" s="203" t="s">
        <v>19</v>
      </c>
      <c r="N232" s="204" t="s">
        <v>46</v>
      </c>
      <c r="O232" s="83"/>
      <c r="P232" s="205">
        <f>O232*H232</f>
        <v>0</v>
      </c>
      <c r="Q232" s="205">
        <v>0</v>
      </c>
      <c r="R232" s="205">
        <f>Q232*H232</f>
        <v>0</v>
      </c>
      <c r="S232" s="205">
        <v>0</v>
      </c>
      <c r="T232" s="206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07" t="s">
        <v>144</v>
      </c>
      <c r="AT232" s="207" t="s">
        <v>128</v>
      </c>
      <c r="AU232" s="207" t="s">
        <v>82</v>
      </c>
      <c r="AY232" s="16" t="s">
        <v>123</v>
      </c>
      <c r="BE232" s="208">
        <f>IF(N232="základní",J232,0)</f>
        <v>0</v>
      </c>
      <c r="BF232" s="208">
        <f>IF(N232="snížená",J232,0)</f>
        <v>0</v>
      </c>
      <c r="BG232" s="208">
        <f>IF(N232="zákl. přenesená",J232,0)</f>
        <v>0</v>
      </c>
      <c r="BH232" s="208">
        <f>IF(N232="sníž. přenesená",J232,0)</f>
        <v>0</v>
      </c>
      <c r="BI232" s="208">
        <f>IF(N232="nulová",J232,0)</f>
        <v>0</v>
      </c>
      <c r="BJ232" s="16" t="s">
        <v>80</v>
      </c>
      <c r="BK232" s="208">
        <f>ROUND(I232*H232,2)</f>
        <v>0</v>
      </c>
      <c r="BL232" s="16" t="s">
        <v>144</v>
      </c>
      <c r="BM232" s="207" t="s">
        <v>497</v>
      </c>
    </row>
    <row r="233" s="2" customFormat="1">
      <c r="A233" s="37"/>
      <c r="B233" s="38"/>
      <c r="C233" s="39"/>
      <c r="D233" s="209" t="s">
        <v>136</v>
      </c>
      <c r="E233" s="39"/>
      <c r="F233" s="210" t="s">
        <v>498</v>
      </c>
      <c r="G233" s="39"/>
      <c r="H233" s="39"/>
      <c r="I233" s="211"/>
      <c r="J233" s="39"/>
      <c r="K233" s="39"/>
      <c r="L233" s="43"/>
      <c r="M233" s="212"/>
      <c r="N233" s="213"/>
      <c r="O233" s="83"/>
      <c r="P233" s="83"/>
      <c r="Q233" s="83"/>
      <c r="R233" s="83"/>
      <c r="S233" s="83"/>
      <c r="T233" s="84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T233" s="16" t="s">
        <v>136</v>
      </c>
      <c r="AU233" s="16" t="s">
        <v>82</v>
      </c>
    </row>
    <row r="234" s="2" customFormat="1" ht="24.15" customHeight="1">
      <c r="A234" s="37"/>
      <c r="B234" s="38"/>
      <c r="C234" s="196" t="s">
        <v>499</v>
      </c>
      <c r="D234" s="196" t="s">
        <v>128</v>
      </c>
      <c r="E234" s="197" t="s">
        <v>500</v>
      </c>
      <c r="F234" s="198" t="s">
        <v>501</v>
      </c>
      <c r="G234" s="199" t="s">
        <v>376</v>
      </c>
      <c r="H234" s="200">
        <v>2</v>
      </c>
      <c r="I234" s="201"/>
      <c r="J234" s="202">
        <f>ROUND(I234*H234,2)</f>
        <v>0</v>
      </c>
      <c r="K234" s="198" t="s">
        <v>132</v>
      </c>
      <c r="L234" s="43"/>
      <c r="M234" s="203" t="s">
        <v>19</v>
      </c>
      <c r="N234" s="204" t="s">
        <v>46</v>
      </c>
      <c r="O234" s="83"/>
      <c r="P234" s="205">
        <f>O234*H234</f>
        <v>0</v>
      </c>
      <c r="Q234" s="205">
        <v>0</v>
      </c>
      <c r="R234" s="205">
        <f>Q234*H234</f>
        <v>0</v>
      </c>
      <c r="S234" s="205">
        <v>0</v>
      </c>
      <c r="T234" s="206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07" t="s">
        <v>144</v>
      </c>
      <c r="AT234" s="207" t="s">
        <v>128</v>
      </c>
      <c r="AU234" s="207" t="s">
        <v>82</v>
      </c>
      <c r="AY234" s="16" t="s">
        <v>123</v>
      </c>
      <c r="BE234" s="208">
        <f>IF(N234="základní",J234,0)</f>
        <v>0</v>
      </c>
      <c r="BF234" s="208">
        <f>IF(N234="snížená",J234,0)</f>
        <v>0</v>
      </c>
      <c r="BG234" s="208">
        <f>IF(N234="zákl. přenesená",J234,0)</f>
        <v>0</v>
      </c>
      <c r="BH234" s="208">
        <f>IF(N234="sníž. přenesená",J234,0)</f>
        <v>0</v>
      </c>
      <c r="BI234" s="208">
        <f>IF(N234="nulová",J234,0)</f>
        <v>0</v>
      </c>
      <c r="BJ234" s="16" t="s">
        <v>80</v>
      </c>
      <c r="BK234" s="208">
        <f>ROUND(I234*H234,2)</f>
        <v>0</v>
      </c>
      <c r="BL234" s="16" t="s">
        <v>144</v>
      </c>
      <c r="BM234" s="207" t="s">
        <v>502</v>
      </c>
    </row>
    <row r="235" s="2" customFormat="1">
      <c r="A235" s="37"/>
      <c r="B235" s="38"/>
      <c r="C235" s="39"/>
      <c r="D235" s="209" t="s">
        <v>136</v>
      </c>
      <c r="E235" s="39"/>
      <c r="F235" s="210" t="s">
        <v>503</v>
      </c>
      <c r="G235" s="39"/>
      <c r="H235" s="39"/>
      <c r="I235" s="211"/>
      <c r="J235" s="39"/>
      <c r="K235" s="39"/>
      <c r="L235" s="43"/>
      <c r="M235" s="212"/>
      <c r="N235" s="213"/>
      <c r="O235" s="83"/>
      <c r="P235" s="83"/>
      <c r="Q235" s="83"/>
      <c r="R235" s="83"/>
      <c r="S235" s="83"/>
      <c r="T235" s="84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T235" s="16" t="s">
        <v>136</v>
      </c>
      <c r="AU235" s="16" t="s">
        <v>82</v>
      </c>
    </row>
    <row r="236" s="2" customFormat="1" ht="24.15" customHeight="1">
      <c r="A236" s="37"/>
      <c r="B236" s="38"/>
      <c r="C236" s="196" t="s">
        <v>504</v>
      </c>
      <c r="D236" s="196" t="s">
        <v>128</v>
      </c>
      <c r="E236" s="197" t="s">
        <v>505</v>
      </c>
      <c r="F236" s="198" t="s">
        <v>506</v>
      </c>
      <c r="G236" s="199" t="s">
        <v>376</v>
      </c>
      <c r="H236" s="200">
        <v>1</v>
      </c>
      <c r="I236" s="201"/>
      <c r="J236" s="202">
        <f>ROUND(I236*H236,2)</f>
        <v>0</v>
      </c>
      <c r="K236" s="198" t="s">
        <v>132</v>
      </c>
      <c r="L236" s="43"/>
      <c r="M236" s="203" t="s">
        <v>19</v>
      </c>
      <c r="N236" s="204" t="s">
        <v>46</v>
      </c>
      <c r="O236" s="83"/>
      <c r="P236" s="205">
        <f>O236*H236</f>
        <v>0</v>
      </c>
      <c r="Q236" s="205">
        <v>0</v>
      </c>
      <c r="R236" s="205">
        <f>Q236*H236</f>
        <v>0</v>
      </c>
      <c r="S236" s="205">
        <v>0</v>
      </c>
      <c r="T236" s="206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07" t="s">
        <v>144</v>
      </c>
      <c r="AT236" s="207" t="s">
        <v>128</v>
      </c>
      <c r="AU236" s="207" t="s">
        <v>82</v>
      </c>
      <c r="AY236" s="16" t="s">
        <v>123</v>
      </c>
      <c r="BE236" s="208">
        <f>IF(N236="základní",J236,0)</f>
        <v>0</v>
      </c>
      <c r="BF236" s="208">
        <f>IF(N236="snížená",J236,0)</f>
        <v>0</v>
      </c>
      <c r="BG236" s="208">
        <f>IF(N236="zákl. přenesená",J236,0)</f>
        <v>0</v>
      </c>
      <c r="BH236" s="208">
        <f>IF(N236="sníž. přenesená",J236,0)</f>
        <v>0</v>
      </c>
      <c r="BI236" s="208">
        <f>IF(N236="nulová",J236,0)</f>
        <v>0</v>
      </c>
      <c r="BJ236" s="16" t="s">
        <v>80</v>
      </c>
      <c r="BK236" s="208">
        <f>ROUND(I236*H236,2)</f>
        <v>0</v>
      </c>
      <c r="BL236" s="16" t="s">
        <v>144</v>
      </c>
      <c r="BM236" s="207" t="s">
        <v>507</v>
      </c>
    </row>
    <row r="237" s="2" customFormat="1">
      <c r="A237" s="37"/>
      <c r="B237" s="38"/>
      <c r="C237" s="39"/>
      <c r="D237" s="209" t="s">
        <v>136</v>
      </c>
      <c r="E237" s="39"/>
      <c r="F237" s="210" t="s">
        <v>508</v>
      </c>
      <c r="G237" s="39"/>
      <c r="H237" s="39"/>
      <c r="I237" s="211"/>
      <c r="J237" s="39"/>
      <c r="K237" s="39"/>
      <c r="L237" s="43"/>
      <c r="M237" s="212"/>
      <c r="N237" s="213"/>
      <c r="O237" s="83"/>
      <c r="P237" s="83"/>
      <c r="Q237" s="83"/>
      <c r="R237" s="83"/>
      <c r="S237" s="83"/>
      <c r="T237" s="84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T237" s="16" t="s">
        <v>136</v>
      </c>
      <c r="AU237" s="16" t="s">
        <v>82</v>
      </c>
    </row>
    <row r="238" s="2" customFormat="1" ht="24.15" customHeight="1">
      <c r="A238" s="37"/>
      <c r="B238" s="38"/>
      <c r="C238" s="196" t="s">
        <v>509</v>
      </c>
      <c r="D238" s="196" t="s">
        <v>128</v>
      </c>
      <c r="E238" s="197" t="s">
        <v>510</v>
      </c>
      <c r="F238" s="198" t="s">
        <v>511</v>
      </c>
      <c r="G238" s="199" t="s">
        <v>376</v>
      </c>
      <c r="H238" s="200">
        <v>1</v>
      </c>
      <c r="I238" s="201"/>
      <c r="J238" s="202">
        <f>ROUND(I238*H238,2)</f>
        <v>0</v>
      </c>
      <c r="K238" s="198" t="s">
        <v>132</v>
      </c>
      <c r="L238" s="43"/>
      <c r="M238" s="203" t="s">
        <v>19</v>
      </c>
      <c r="N238" s="204" t="s">
        <v>46</v>
      </c>
      <c r="O238" s="83"/>
      <c r="P238" s="205">
        <f>O238*H238</f>
        <v>0</v>
      </c>
      <c r="Q238" s="205">
        <v>0</v>
      </c>
      <c r="R238" s="205">
        <f>Q238*H238</f>
        <v>0</v>
      </c>
      <c r="S238" s="205">
        <v>0</v>
      </c>
      <c r="T238" s="206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07" t="s">
        <v>144</v>
      </c>
      <c r="AT238" s="207" t="s">
        <v>128</v>
      </c>
      <c r="AU238" s="207" t="s">
        <v>82</v>
      </c>
      <c r="AY238" s="16" t="s">
        <v>123</v>
      </c>
      <c r="BE238" s="208">
        <f>IF(N238="základní",J238,0)</f>
        <v>0</v>
      </c>
      <c r="BF238" s="208">
        <f>IF(N238="snížená",J238,0)</f>
        <v>0</v>
      </c>
      <c r="BG238" s="208">
        <f>IF(N238="zákl. přenesená",J238,0)</f>
        <v>0</v>
      </c>
      <c r="BH238" s="208">
        <f>IF(N238="sníž. přenesená",J238,0)</f>
        <v>0</v>
      </c>
      <c r="BI238" s="208">
        <f>IF(N238="nulová",J238,0)</f>
        <v>0</v>
      </c>
      <c r="BJ238" s="16" t="s">
        <v>80</v>
      </c>
      <c r="BK238" s="208">
        <f>ROUND(I238*H238,2)</f>
        <v>0</v>
      </c>
      <c r="BL238" s="16" t="s">
        <v>144</v>
      </c>
      <c r="BM238" s="207" t="s">
        <v>512</v>
      </c>
    </row>
    <row r="239" s="2" customFormat="1">
      <c r="A239" s="37"/>
      <c r="B239" s="38"/>
      <c r="C239" s="39"/>
      <c r="D239" s="209" t="s">
        <v>136</v>
      </c>
      <c r="E239" s="39"/>
      <c r="F239" s="210" t="s">
        <v>513</v>
      </c>
      <c r="G239" s="39"/>
      <c r="H239" s="39"/>
      <c r="I239" s="211"/>
      <c r="J239" s="39"/>
      <c r="K239" s="39"/>
      <c r="L239" s="43"/>
      <c r="M239" s="212"/>
      <c r="N239" s="213"/>
      <c r="O239" s="83"/>
      <c r="P239" s="83"/>
      <c r="Q239" s="83"/>
      <c r="R239" s="83"/>
      <c r="S239" s="83"/>
      <c r="T239" s="84"/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T239" s="16" t="s">
        <v>136</v>
      </c>
      <c r="AU239" s="16" t="s">
        <v>82</v>
      </c>
    </row>
    <row r="240" s="2" customFormat="1" ht="33" customHeight="1">
      <c r="A240" s="37"/>
      <c r="B240" s="38"/>
      <c r="C240" s="196" t="s">
        <v>514</v>
      </c>
      <c r="D240" s="196" t="s">
        <v>128</v>
      </c>
      <c r="E240" s="197" t="s">
        <v>515</v>
      </c>
      <c r="F240" s="198" t="s">
        <v>516</v>
      </c>
      <c r="G240" s="199" t="s">
        <v>376</v>
      </c>
      <c r="H240" s="200">
        <v>3</v>
      </c>
      <c r="I240" s="201"/>
      <c r="J240" s="202">
        <f>ROUND(I240*H240,2)</f>
        <v>0</v>
      </c>
      <c r="K240" s="198" t="s">
        <v>132</v>
      </c>
      <c r="L240" s="43"/>
      <c r="M240" s="203" t="s">
        <v>19</v>
      </c>
      <c r="N240" s="204" t="s">
        <v>46</v>
      </c>
      <c r="O240" s="83"/>
      <c r="P240" s="205">
        <f>O240*H240</f>
        <v>0</v>
      </c>
      <c r="Q240" s="205">
        <v>0</v>
      </c>
      <c r="R240" s="205">
        <f>Q240*H240</f>
        <v>0</v>
      </c>
      <c r="S240" s="205">
        <v>0</v>
      </c>
      <c r="T240" s="206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07" t="s">
        <v>144</v>
      </c>
      <c r="AT240" s="207" t="s">
        <v>128</v>
      </c>
      <c r="AU240" s="207" t="s">
        <v>82</v>
      </c>
      <c r="AY240" s="16" t="s">
        <v>123</v>
      </c>
      <c r="BE240" s="208">
        <f>IF(N240="základní",J240,0)</f>
        <v>0</v>
      </c>
      <c r="BF240" s="208">
        <f>IF(N240="snížená",J240,0)</f>
        <v>0</v>
      </c>
      <c r="BG240" s="208">
        <f>IF(N240="zákl. přenesená",J240,0)</f>
        <v>0</v>
      </c>
      <c r="BH240" s="208">
        <f>IF(N240="sníž. přenesená",J240,0)</f>
        <v>0</v>
      </c>
      <c r="BI240" s="208">
        <f>IF(N240="nulová",J240,0)</f>
        <v>0</v>
      </c>
      <c r="BJ240" s="16" t="s">
        <v>80</v>
      </c>
      <c r="BK240" s="208">
        <f>ROUND(I240*H240,2)</f>
        <v>0</v>
      </c>
      <c r="BL240" s="16" t="s">
        <v>144</v>
      </c>
      <c r="BM240" s="207" t="s">
        <v>517</v>
      </c>
    </row>
    <row r="241" s="2" customFormat="1">
      <c r="A241" s="37"/>
      <c r="B241" s="38"/>
      <c r="C241" s="39"/>
      <c r="D241" s="209" t="s">
        <v>136</v>
      </c>
      <c r="E241" s="39"/>
      <c r="F241" s="210" t="s">
        <v>518</v>
      </c>
      <c r="G241" s="39"/>
      <c r="H241" s="39"/>
      <c r="I241" s="211"/>
      <c r="J241" s="39"/>
      <c r="K241" s="39"/>
      <c r="L241" s="43"/>
      <c r="M241" s="212"/>
      <c r="N241" s="213"/>
      <c r="O241" s="83"/>
      <c r="P241" s="83"/>
      <c r="Q241" s="83"/>
      <c r="R241" s="83"/>
      <c r="S241" s="83"/>
      <c r="T241" s="84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T241" s="16" t="s">
        <v>136</v>
      </c>
      <c r="AU241" s="16" t="s">
        <v>82</v>
      </c>
    </row>
    <row r="242" s="12" customFormat="1" ht="25.92" customHeight="1">
      <c r="A242" s="12"/>
      <c r="B242" s="180"/>
      <c r="C242" s="181"/>
      <c r="D242" s="182" t="s">
        <v>74</v>
      </c>
      <c r="E242" s="183" t="s">
        <v>519</v>
      </c>
      <c r="F242" s="183" t="s">
        <v>520</v>
      </c>
      <c r="G242" s="181"/>
      <c r="H242" s="181"/>
      <c r="I242" s="184"/>
      <c r="J242" s="185">
        <f>BK242</f>
        <v>0</v>
      </c>
      <c r="K242" s="181"/>
      <c r="L242" s="186"/>
      <c r="M242" s="187"/>
      <c r="N242" s="188"/>
      <c r="O242" s="188"/>
      <c r="P242" s="189">
        <f>P243+P246+P249+P252+P255+P258</f>
        <v>0</v>
      </c>
      <c r="Q242" s="188"/>
      <c r="R242" s="189">
        <f>R243+R246+R249+R252+R255+R258</f>
        <v>0</v>
      </c>
      <c r="S242" s="188"/>
      <c r="T242" s="190">
        <f>T243+T246+T249+T252+T255+T258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191" t="s">
        <v>150</v>
      </c>
      <c r="AT242" s="192" t="s">
        <v>74</v>
      </c>
      <c r="AU242" s="192" t="s">
        <v>75</v>
      </c>
      <c r="AY242" s="191" t="s">
        <v>123</v>
      </c>
      <c r="BK242" s="193">
        <f>BK243+BK246+BK249+BK252+BK255+BK258</f>
        <v>0</v>
      </c>
    </row>
    <row r="243" s="12" customFormat="1" ht="22.8" customHeight="1">
      <c r="A243" s="12"/>
      <c r="B243" s="180"/>
      <c r="C243" s="181"/>
      <c r="D243" s="182" t="s">
        <v>74</v>
      </c>
      <c r="E243" s="194" t="s">
        <v>521</v>
      </c>
      <c r="F243" s="194" t="s">
        <v>522</v>
      </c>
      <c r="G243" s="181"/>
      <c r="H243" s="181"/>
      <c r="I243" s="184"/>
      <c r="J243" s="195">
        <f>BK243</f>
        <v>0</v>
      </c>
      <c r="K243" s="181"/>
      <c r="L243" s="186"/>
      <c r="M243" s="187"/>
      <c r="N243" s="188"/>
      <c r="O243" s="188"/>
      <c r="P243" s="189">
        <f>SUM(P244:P245)</f>
        <v>0</v>
      </c>
      <c r="Q243" s="188"/>
      <c r="R243" s="189">
        <f>SUM(R244:R245)</f>
        <v>0</v>
      </c>
      <c r="S243" s="188"/>
      <c r="T243" s="190">
        <f>SUM(T244:T245)</f>
        <v>0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191" t="s">
        <v>150</v>
      </c>
      <c r="AT243" s="192" t="s">
        <v>74</v>
      </c>
      <c r="AU243" s="192" t="s">
        <v>80</v>
      </c>
      <c r="AY243" s="191" t="s">
        <v>123</v>
      </c>
      <c r="BK243" s="193">
        <f>SUM(BK244:BK245)</f>
        <v>0</v>
      </c>
    </row>
    <row r="244" s="2" customFormat="1" ht="16.5" customHeight="1">
      <c r="A244" s="37"/>
      <c r="B244" s="38"/>
      <c r="C244" s="196" t="s">
        <v>523</v>
      </c>
      <c r="D244" s="196" t="s">
        <v>128</v>
      </c>
      <c r="E244" s="197" t="s">
        <v>524</v>
      </c>
      <c r="F244" s="198" t="s">
        <v>522</v>
      </c>
      <c r="G244" s="199" t="s">
        <v>525</v>
      </c>
      <c r="H244" s="200">
        <v>1</v>
      </c>
      <c r="I244" s="201"/>
      <c r="J244" s="202">
        <f>ROUND(I244*H244,2)</f>
        <v>0</v>
      </c>
      <c r="K244" s="198" t="s">
        <v>132</v>
      </c>
      <c r="L244" s="43"/>
      <c r="M244" s="203" t="s">
        <v>19</v>
      </c>
      <c r="N244" s="204" t="s">
        <v>46</v>
      </c>
      <c r="O244" s="83"/>
      <c r="P244" s="205">
        <f>O244*H244</f>
        <v>0</v>
      </c>
      <c r="Q244" s="205">
        <v>0</v>
      </c>
      <c r="R244" s="205">
        <f>Q244*H244</f>
        <v>0</v>
      </c>
      <c r="S244" s="205">
        <v>0</v>
      </c>
      <c r="T244" s="206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07" t="s">
        <v>526</v>
      </c>
      <c r="AT244" s="207" t="s">
        <v>128</v>
      </c>
      <c r="AU244" s="207" t="s">
        <v>82</v>
      </c>
      <c r="AY244" s="16" t="s">
        <v>123</v>
      </c>
      <c r="BE244" s="208">
        <f>IF(N244="základní",J244,0)</f>
        <v>0</v>
      </c>
      <c r="BF244" s="208">
        <f>IF(N244="snížená",J244,0)</f>
        <v>0</v>
      </c>
      <c r="BG244" s="208">
        <f>IF(N244="zákl. přenesená",J244,0)</f>
        <v>0</v>
      </c>
      <c r="BH244" s="208">
        <f>IF(N244="sníž. přenesená",J244,0)</f>
        <v>0</v>
      </c>
      <c r="BI244" s="208">
        <f>IF(N244="nulová",J244,0)</f>
        <v>0</v>
      </c>
      <c r="BJ244" s="16" t="s">
        <v>80</v>
      </c>
      <c r="BK244" s="208">
        <f>ROUND(I244*H244,2)</f>
        <v>0</v>
      </c>
      <c r="BL244" s="16" t="s">
        <v>526</v>
      </c>
      <c r="BM244" s="207" t="s">
        <v>527</v>
      </c>
    </row>
    <row r="245" s="2" customFormat="1">
      <c r="A245" s="37"/>
      <c r="B245" s="38"/>
      <c r="C245" s="39"/>
      <c r="D245" s="209" t="s">
        <v>136</v>
      </c>
      <c r="E245" s="39"/>
      <c r="F245" s="210" t="s">
        <v>528</v>
      </c>
      <c r="G245" s="39"/>
      <c r="H245" s="39"/>
      <c r="I245" s="211"/>
      <c r="J245" s="39"/>
      <c r="K245" s="39"/>
      <c r="L245" s="43"/>
      <c r="M245" s="212"/>
      <c r="N245" s="213"/>
      <c r="O245" s="83"/>
      <c r="P245" s="83"/>
      <c r="Q245" s="83"/>
      <c r="R245" s="83"/>
      <c r="S245" s="83"/>
      <c r="T245" s="84"/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T245" s="16" t="s">
        <v>136</v>
      </c>
      <c r="AU245" s="16" t="s">
        <v>82</v>
      </c>
    </row>
    <row r="246" s="12" customFormat="1" ht="22.8" customHeight="1">
      <c r="A246" s="12"/>
      <c r="B246" s="180"/>
      <c r="C246" s="181"/>
      <c r="D246" s="182" t="s">
        <v>74</v>
      </c>
      <c r="E246" s="194" t="s">
        <v>529</v>
      </c>
      <c r="F246" s="194" t="s">
        <v>530</v>
      </c>
      <c r="G246" s="181"/>
      <c r="H246" s="181"/>
      <c r="I246" s="184"/>
      <c r="J246" s="195">
        <f>BK246</f>
        <v>0</v>
      </c>
      <c r="K246" s="181"/>
      <c r="L246" s="186"/>
      <c r="M246" s="187"/>
      <c r="N246" s="188"/>
      <c r="O246" s="188"/>
      <c r="P246" s="189">
        <f>SUM(P247:P248)</f>
        <v>0</v>
      </c>
      <c r="Q246" s="188"/>
      <c r="R246" s="189">
        <f>SUM(R247:R248)</f>
        <v>0</v>
      </c>
      <c r="S246" s="188"/>
      <c r="T246" s="190">
        <f>SUM(T247:T248)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191" t="s">
        <v>150</v>
      </c>
      <c r="AT246" s="192" t="s">
        <v>74</v>
      </c>
      <c r="AU246" s="192" t="s">
        <v>80</v>
      </c>
      <c r="AY246" s="191" t="s">
        <v>123</v>
      </c>
      <c r="BK246" s="193">
        <f>SUM(BK247:BK248)</f>
        <v>0</v>
      </c>
    </row>
    <row r="247" s="2" customFormat="1" ht="16.5" customHeight="1">
      <c r="A247" s="37"/>
      <c r="B247" s="38"/>
      <c r="C247" s="196" t="s">
        <v>531</v>
      </c>
      <c r="D247" s="196" t="s">
        <v>128</v>
      </c>
      <c r="E247" s="197" t="s">
        <v>532</v>
      </c>
      <c r="F247" s="198" t="s">
        <v>533</v>
      </c>
      <c r="G247" s="199" t="s">
        <v>525</v>
      </c>
      <c r="H247" s="200">
        <v>1</v>
      </c>
      <c r="I247" s="201"/>
      <c r="J247" s="202">
        <f>ROUND(I247*H247,2)</f>
        <v>0</v>
      </c>
      <c r="K247" s="198" t="s">
        <v>132</v>
      </c>
      <c r="L247" s="43"/>
      <c r="M247" s="203" t="s">
        <v>19</v>
      </c>
      <c r="N247" s="204" t="s">
        <v>46</v>
      </c>
      <c r="O247" s="83"/>
      <c r="P247" s="205">
        <f>O247*H247</f>
        <v>0</v>
      </c>
      <c r="Q247" s="205">
        <v>0</v>
      </c>
      <c r="R247" s="205">
        <f>Q247*H247</f>
        <v>0</v>
      </c>
      <c r="S247" s="205">
        <v>0</v>
      </c>
      <c r="T247" s="206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07" t="s">
        <v>526</v>
      </c>
      <c r="AT247" s="207" t="s">
        <v>128</v>
      </c>
      <c r="AU247" s="207" t="s">
        <v>82</v>
      </c>
      <c r="AY247" s="16" t="s">
        <v>123</v>
      </c>
      <c r="BE247" s="208">
        <f>IF(N247="základní",J247,0)</f>
        <v>0</v>
      </c>
      <c r="BF247" s="208">
        <f>IF(N247="snížená",J247,0)</f>
        <v>0</v>
      </c>
      <c r="BG247" s="208">
        <f>IF(N247="zákl. přenesená",J247,0)</f>
        <v>0</v>
      </c>
      <c r="BH247" s="208">
        <f>IF(N247="sníž. přenesená",J247,0)</f>
        <v>0</v>
      </c>
      <c r="BI247" s="208">
        <f>IF(N247="nulová",J247,0)</f>
        <v>0</v>
      </c>
      <c r="BJ247" s="16" t="s">
        <v>80</v>
      </c>
      <c r="BK247" s="208">
        <f>ROUND(I247*H247,2)</f>
        <v>0</v>
      </c>
      <c r="BL247" s="16" t="s">
        <v>526</v>
      </c>
      <c r="BM247" s="207" t="s">
        <v>534</v>
      </c>
    </row>
    <row r="248" s="2" customFormat="1">
      <c r="A248" s="37"/>
      <c r="B248" s="38"/>
      <c r="C248" s="39"/>
      <c r="D248" s="209" t="s">
        <v>136</v>
      </c>
      <c r="E248" s="39"/>
      <c r="F248" s="210" t="s">
        <v>535</v>
      </c>
      <c r="G248" s="39"/>
      <c r="H248" s="39"/>
      <c r="I248" s="211"/>
      <c r="J248" s="39"/>
      <c r="K248" s="39"/>
      <c r="L248" s="43"/>
      <c r="M248" s="212"/>
      <c r="N248" s="213"/>
      <c r="O248" s="83"/>
      <c r="P248" s="83"/>
      <c r="Q248" s="83"/>
      <c r="R248" s="83"/>
      <c r="S248" s="83"/>
      <c r="T248" s="84"/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T248" s="16" t="s">
        <v>136</v>
      </c>
      <c r="AU248" s="16" t="s">
        <v>82</v>
      </c>
    </row>
    <row r="249" s="12" customFormat="1" ht="22.8" customHeight="1">
      <c r="A249" s="12"/>
      <c r="B249" s="180"/>
      <c r="C249" s="181"/>
      <c r="D249" s="182" t="s">
        <v>74</v>
      </c>
      <c r="E249" s="194" t="s">
        <v>536</v>
      </c>
      <c r="F249" s="194" t="s">
        <v>537</v>
      </c>
      <c r="G249" s="181"/>
      <c r="H249" s="181"/>
      <c r="I249" s="184"/>
      <c r="J249" s="195">
        <f>BK249</f>
        <v>0</v>
      </c>
      <c r="K249" s="181"/>
      <c r="L249" s="186"/>
      <c r="M249" s="187"/>
      <c r="N249" s="188"/>
      <c r="O249" s="188"/>
      <c r="P249" s="189">
        <f>SUM(P250:P251)</f>
        <v>0</v>
      </c>
      <c r="Q249" s="188"/>
      <c r="R249" s="189">
        <f>SUM(R250:R251)</f>
        <v>0</v>
      </c>
      <c r="S249" s="188"/>
      <c r="T249" s="190">
        <f>SUM(T250:T251)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191" t="s">
        <v>150</v>
      </c>
      <c r="AT249" s="192" t="s">
        <v>74</v>
      </c>
      <c r="AU249" s="192" t="s">
        <v>80</v>
      </c>
      <c r="AY249" s="191" t="s">
        <v>123</v>
      </c>
      <c r="BK249" s="193">
        <f>SUM(BK250:BK251)</f>
        <v>0</v>
      </c>
    </row>
    <row r="250" s="2" customFormat="1" ht="16.5" customHeight="1">
      <c r="A250" s="37"/>
      <c r="B250" s="38"/>
      <c r="C250" s="196" t="s">
        <v>538</v>
      </c>
      <c r="D250" s="196" t="s">
        <v>128</v>
      </c>
      <c r="E250" s="197" t="s">
        <v>539</v>
      </c>
      <c r="F250" s="198" t="s">
        <v>540</v>
      </c>
      <c r="G250" s="199" t="s">
        <v>525</v>
      </c>
      <c r="H250" s="200">
        <v>1</v>
      </c>
      <c r="I250" s="201"/>
      <c r="J250" s="202">
        <f>ROUND(I250*H250,2)</f>
        <v>0</v>
      </c>
      <c r="K250" s="198" t="s">
        <v>132</v>
      </c>
      <c r="L250" s="43"/>
      <c r="M250" s="203" t="s">
        <v>19</v>
      </c>
      <c r="N250" s="204" t="s">
        <v>46</v>
      </c>
      <c r="O250" s="83"/>
      <c r="P250" s="205">
        <f>O250*H250</f>
        <v>0</v>
      </c>
      <c r="Q250" s="205">
        <v>0</v>
      </c>
      <c r="R250" s="205">
        <f>Q250*H250</f>
        <v>0</v>
      </c>
      <c r="S250" s="205">
        <v>0</v>
      </c>
      <c r="T250" s="206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07" t="s">
        <v>526</v>
      </c>
      <c r="AT250" s="207" t="s">
        <v>128</v>
      </c>
      <c r="AU250" s="207" t="s">
        <v>82</v>
      </c>
      <c r="AY250" s="16" t="s">
        <v>123</v>
      </c>
      <c r="BE250" s="208">
        <f>IF(N250="základní",J250,0)</f>
        <v>0</v>
      </c>
      <c r="BF250" s="208">
        <f>IF(N250="snížená",J250,0)</f>
        <v>0</v>
      </c>
      <c r="BG250" s="208">
        <f>IF(N250="zákl. přenesená",J250,0)</f>
        <v>0</v>
      </c>
      <c r="BH250" s="208">
        <f>IF(N250="sníž. přenesená",J250,0)</f>
        <v>0</v>
      </c>
      <c r="BI250" s="208">
        <f>IF(N250="nulová",J250,0)</f>
        <v>0</v>
      </c>
      <c r="BJ250" s="16" t="s">
        <v>80</v>
      </c>
      <c r="BK250" s="208">
        <f>ROUND(I250*H250,2)</f>
        <v>0</v>
      </c>
      <c r="BL250" s="16" t="s">
        <v>526</v>
      </c>
      <c r="BM250" s="207" t="s">
        <v>541</v>
      </c>
    </row>
    <row r="251" s="2" customFormat="1">
      <c r="A251" s="37"/>
      <c r="B251" s="38"/>
      <c r="C251" s="39"/>
      <c r="D251" s="209" t="s">
        <v>136</v>
      </c>
      <c r="E251" s="39"/>
      <c r="F251" s="210" t="s">
        <v>542</v>
      </c>
      <c r="G251" s="39"/>
      <c r="H251" s="39"/>
      <c r="I251" s="211"/>
      <c r="J251" s="39"/>
      <c r="K251" s="39"/>
      <c r="L251" s="43"/>
      <c r="M251" s="212"/>
      <c r="N251" s="213"/>
      <c r="O251" s="83"/>
      <c r="P251" s="83"/>
      <c r="Q251" s="83"/>
      <c r="R251" s="83"/>
      <c r="S251" s="83"/>
      <c r="T251" s="84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T251" s="16" t="s">
        <v>136</v>
      </c>
      <c r="AU251" s="16" t="s">
        <v>82</v>
      </c>
    </row>
    <row r="252" s="12" customFormat="1" ht="22.8" customHeight="1">
      <c r="A252" s="12"/>
      <c r="B252" s="180"/>
      <c r="C252" s="181"/>
      <c r="D252" s="182" t="s">
        <v>74</v>
      </c>
      <c r="E252" s="194" t="s">
        <v>543</v>
      </c>
      <c r="F252" s="194" t="s">
        <v>544</v>
      </c>
      <c r="G252" s="181"/>
      <c r="H252" s="181"/>
      <c r="I252" s="184"/>
      <c r="J252" s="195">
        <f>BK252</f>
        <v>0</v>
      </c>
      <c r="K252" s="181"/>
      <c r="L252" s="186"/>
      <c r="M252" s="187"/>
      <c r="N252" s="188"/>
      <c r="O252" s="188"/>
      <c r="P252" s="189">
        <f>SUM(P253:P254)</f>
        <v>0</v>
      </c>
      <c r="Q252" s="188"/>
      <c r="R252" s="189">
        <f>SUM(R253:R254)</f>
        <v>0</v>
      </c>
      <c r="S252" s="188"/>
      <c r="T252" s="190">
        <f>SUM(T253:T254)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191" t="s">
        <v>150</v>
      </c>
      <c r="AT252" s="192" t="s">
        <v>74</v>
      </c>
      <c r="AU252" s="192" t="s">
        <v>80</v>
      </c>
      <c r="AY252" s="191" t="s">
        <v>123</v>
      </c>
      <c r="BK252" s="193">
        <f>SUM(BK253:BK254)</f>
        <v>0</v>
      </c>
    </row>
    <row r="253" s="2" customFormat="1" ht="16.5" customHeight="1">
      <c r="A253" s="37"/>
      <c r="B253" s="38"/>
      <c r="C253" s="196" t="s">
        <v>545</v>
      </c>
      <c r="D253" s="196" t="s">
        <v>128</v>
      </c>
      <c r="E253" s="197" t="s">
        <v>546</v>
      </c>
      <c r="F253" s="198" t="s">
        <v>544</v>
      </c>
      <c r="G253" s="199" t="s">
        <v>525</v>
      </c>
      <c r="H253" s="200">
        <v>1</v>
      </c>
      <c r="I253" s="201"/>
      <c r="J253" s="202">
        <f>ROUND(I253*H253,2)</f>
        <v>0</v>
      </c>
      <c r="K253" s="198" t="s">
        <v>132</v>
      </c>
      <c r="L253" s="43"/>
      <c r="M253" s="203" t="s">
        <v>19</v>
      </c>
      <c r="N253" s="204" t="s">
        <v>46</v>
      </c>
      <c r="O253" s="83"/>
      <c r="P253" s="205">
        <f>O253*H253</f>
        <v>0</v>
      </c>
      <c r="Q253" s="205">
        <v>0</v>
      </c>
      <c r="R253" s="205">
        <f>Q253*H253</f>
        <v>0</v>
      </c>
      <c r="S253" s="205">
        <v>0</v>
      </c>
      <c r="T253" s="206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07" t="s">
        <v>526</v>
      </c>
      <c r="AT253" s="207" t="s">
        <v>128</v>
      </c>
      <c r="AU253" s="207" t="s">
        <v>82</v>
      </c>
      <c r="AY253" s="16" t="s">
        <v>123</v>
      </c>
      <c r="BE253" s="208">
        <f>IF(N253="základní",J253,0)</f>
        <v>0</v>
      </c>
      <c r="BF253" s="208">
        <f>IF(N253="snížená",J253,0)</f>
        <v>0</v>
      </c>
      <c r="BG253" s="208">
        <f>IF(N253="zákl. přenesená",J253,0)</f>
        <v>0</v>
      </c>
      <c r="BH253" s="208">
        <f>IF(N253="sníž. přenesená",J253,0)</f>
        <v>0</v>
      </c>
      <c r="BI253" s="208">
        <f>IF(N253="nulová",J253,0)</f>
        <v>0</v>
      </c>
      <c r="BJ253" s="16" t="s">
        <v>80</v>
      </c>
      <c r="BK253" s="208">
        <f>ROUND(I253*H253,2)</f>
        <v>0</v>
      </c>
      <c r="BL253" s="16" t="s">
        <v>526</v>
      </c>
      <c r="BM253" s="207" t="s">
        <v>547</v>
      </c>
    </row>
    <row r="254" s="2" customFormat="1">
      <c r="A254" s="37"/>
      <c r="B254" s="38"/>
      <c r="C254" s="39"/>
      <c r="D254" s="209" t="s">
        <v>136</v>
      </c>
      <c r="E254" s="39"/>
      <c r="F254" s="210" t="s">
        <v>548</v>
      </c>
      <c r="G254" s="39"/>
      <c r="H254" s="39"/>
      <c r="I254" s="211"/>
      <c r="J254" s="39"/>
      <c r="K254" s="39"/>
      <c r="L254" s="43"/>
      <c r="M254" s="212"/>
      <c r="N254" s="213"/>
      <c r="O254" s="83"/>
      <c r="P254" s="83"/>
      <c r="Q254" s="83"/>
      <c r="R254" s="83"/>
      <c r="S254" s="83"/>
      <c r="T254" s="84"/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T254" s="16" t="s">
        <v>136</v>
      </c>
      <c r="AU254" s="16" t="s">
        <v>82</v>
      </c>
    </row>
    <row r="255" s="12" customFormat="1" ht="22.8" customHeight="1">
      <c r="A255" s="12"/>
      <c r="B255" s="180"/>
      <c r="C255" s="181"/>
      <c r="D255" s="182" t="s">
        <v>74</v>
      </c>
      <c r="E255" s="194" t="s">
        <v>549</v>
      </c>
      <c r="F255" s="194" t="s">
        <v>550</v>
      </c>
      <c r="G255" s="181"/>
      <c r="H255" s="181"/>
      <c r="I255" s="184"/>
      <c r="J255" s="195">
        <f>BK255</f>
        <v>0</v>
      </c>
      <c r="K255" s="181"/>
      <c r="L255" s="186"/>
      <c r="M255" s="187"/>
      <c r="N255" s="188"/>
      <c r="O255" s="188"/>
      <c r="P255" s="189">
        <f>SUM(P256:P257)</f>
        <v>0</v>
      </c>
      <c r="Q255" s="188"/>
      <c r="R255" s="189">
        <f>SUM(R256:R257)</f>
        <v>0</v>
      </c>
      <c r="S255" s="188"/>
      <c r="T255" s="190">
        <f>SUM(T256:T257)</f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191" t="s">
        <v>150</v>
      </c>
      <c r="AT255" s="192" t="s">
        <v>74</v>
      </c>
      <c r="AU255" s="192" t="s">
        <v>80</v>
      </c>
      <c r="AY255" s="191" t="s">
        <v>123</v>
      </c>
      <c r="BK255" s="193">
        <f>SUM(BK256:BK257)</f>
        <v>0</v>
      </c>
    </row>
    <row r="256" s="2" customFormat="1" ht="16.5" customHeight="1">
      <c r="A256" s="37"/>
      <c r="B256" s="38"/>
      <c r="C256" s="196" t="s">
        <v>551</v>
      </c>
      <c r="D256" s="196" t="s">
        <v>128</v>
      </c>
      <c r="E256" s="197" t="s">
        <v>552</v>
      </c>
      <c r="F256" s="198" t="s">
        <v>553</v>
      </c>
      <c r="G256" s="199" t="s">
        <v>525</v>
      </c>
      <c r="H256" s="200">
        <v>1</v>
      </c>
      <c r="I256" s="201"/>
      <c r="J256" s="202">
        <f>ROUND(I256*H256,2)</f>
        <v>0</v>
      </c>
      <c r="K256" s="198" t="s">
        <v>132</v>
      </c>
      <c r="L256" s="43"/>
      <c r="M256" s="203" t="s">
        <v>19</v>
      </c>
      <c r="N256" s="204" t="s">
        <v>46</v>
      </c>
      <c r="O256" s="83"/>
      <c r="P256" s="205">
        <f>O256*H256</f>
        <v>0</v>
      </c>
      <c r="Q256" s="205">
        <v>0</v>
      </c>
      <c r="R256" s="205">
        <f>Q256*H256</f>
        <v>0</v>
      </c>
      <c r="S256" s="205">
        <v>0</v>
      </c>
      <c r="T256" s="206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07" t="s">
        <v>526</v>
      </c>
      <c r="AT256" s="207" t="s">
        <v>128</v>
      </c>
      <c r="AU256" s="207" t="s">
        <v>82</v>
      </c>
      <c r="AY256" s="16" t="s">
        <v>123</v>
      </c>
      <c r="BE256" s="208">
        <f>IF(N256="základní",J256,0)</f>
        <v>0</v>
      </c>
      <c r="BF256" s="208">
        <f>IF(N256="snížená",J256,0)</f>
        <v>0</v>
      </c>
      <c r="BG256" s="208">
        <f>IF(N256="zákl. přenesená",J256,0)</f>
        <v>0</v>
      </c>
      <c r="BH256" s="208">
        <f>IF(N256="sníž. přenesená",J256,0)</f>
        <v>0</v>
      </c>
      <c r="BI256" s="208">
        <f>IF(N256="nulová",J256,0)</f>
        <v>0</v>
      </c>
      <c r="BJ256" s="16" t="s">
        <v>80</v>
      </c>
      <c r="BK256" s="208">
        <f>ROUND(I256*H256,2)</f>
        <v>0</v>
      </c>
      <c r="BL256" s="16" t="s">
        <v>526</v>
      </c>
      <c r="BM256" s="207" t="s">
        <v>554</v>
      </c>
    </row>
    <row r="257" s="2" customFormat="1">
      <c r="A257" s="37"/>
      <c r="B257" s="38"/>
      <c r="C257" s="39"/>
      <c r="D257" s="209" t="s">
        <v>136</v>
      </c>
      <c r="E257" s="39"/>
      <c r="F257" s="210" t="s">
        <v>555</v>
      </c>
      <c r="G257" s="39"/>
      <c r="H257" s="39"/>
      <c r="I257" s="211"/>
      <c r="J257" s="39"/>
      <c r="K257" s="39"/>
      <c r="L257" s="43"/>
      <c r="M257" s="212"/>
      <c r="N257" s="213"/>
      <c r="O257" s="83"/>
      <c r="P257" s="83"/>
      <c r="Q257" s="83"/>
      <c r="R257" s="83"/>
      <c r="S257" s="83"/>
      <c r="T257" s="84"/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T257" s="16" t="s">
        <v>136</v>
      </c>
      <c r="AU257" s="16" t="s">
        <v>82</v>
      </c>
    </row>
    <row r="258" s="12" customFormat="1" ht="22.8" customHeight="1">
      <c r="A258" s="12"/>
      <c r="B258" s="180"/>
      <c r="C258" s="181"/>
      <c r="D258" s="182" t="s">
        <v>74</v>
      </c>
      <c r="E258" s="194" t="s">
        <v>556</v>
      </c>
      <c r="F258" s="194" t="s">
        <v>557</v>
      </c>
      <c r="G258" s="181"/>
      <c r="H258" s="181"/>
      <c r="I258" s="184"/>
      <c r="J258" s="195">
        <f>BK258</f>
        <v>0</v>
      </c>
      <c r="K258" s="181"/>
      <c r="L258" s="186"/>
      <c r="M258" s="187"/>
      <c r="N258" s="188"/>
      <c r="O258" s="188"/>
      <c r="P258" s="189">
        <f>SUM(P259:P260)</f>
        <v>0</v>
      </c>
      <c r="Q258" s="188"/>
      <c r="R258" s="189">
        <f>SUM(R259:R260)</f>
        <v>0</v>
      </c>
      <c r="S258" s="188"/>
      <c r="T258" s="190">
        <f>SUM(T259:T260)</f>
        <v>0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191" t="s">
        <v>150</v>
      </c>
      <c r="AT258" s="192" t="s">
        <v>74</v>
      </c>
      <c r="AU258" s="192" t="s">
        <v>80</v>
      </c>
      <c r="AY258" s="191" t="s">
        <v>123</v>
      </c>
      <c r="BK258" s="193">
        <f>SUM(BK259:BK260)</f>
        <v>0</v>
      </c>
    </row>
    <row r="259" s="2" customFormat="1" ht="16.5" customHeight="1">
      <c r="A259" s="37"/>
      <c r="B259" s="38"/>
      <c r="C259" s="196" t="s">
        <v>558</v>
      </c>
      <c r="D259" s="196" t="s">
        <v>128</v>
      </c>
      <c r="E259" s="197" t="s">
        <v>559</v>
      </c>
      <c r="F259" s="198" t="s">
        <v>557</v>
      </c>
      <c r="G259" s="199" t="s">
        <v>525</v>
      </c>
      <c r="H259" s="200">
        <v>1</v>
      </c>
      <c r="I259" s="201"/>
      <c r="J259" s="202">
        <f>ROUND(I259*H259,2)</f>
        <v>0</v>
      </c>
      <c r="K259" s="198" t="s">
        <v>132</v>
      </c>
      <c r="L259" s="43"/>
      <c r="M259" s="203" t="s">
        <v>19</v>
      </c>
      <c r="N259" s="204" t="s">
        <v>46</v>
      </c>
      <c r="O259" s="83"/>
      <c r="P259" s="205">
        <f>O259*H259</f>
        <v>0</v>
      </c>
      <c r="Q259" s="205">
        <v>0</v>
      </c>
      <c r="R259" s="205">
        <f>Q259*H259</f>
        <v>0</v>
      </c>
      <c r="S259" s="205">
        <v>0</v>
      </c>
      <c r="T259" s="206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07" t="s">
        <v>526</v>
      </c>
      <c r="AT259" s="207" t="s">
        <v>128</v>
      </c>
      <c r="AU259" s="207" t="s">
        <v>82</v>
      </c>
      <c r="AY259" s="16" t="s">
        <v>123</v>
      </c>
      <c r="BE259" s="208">
        <f>IF(N259="základní",J259,0)</f>
        <v>0</v>
      </c>
      <c r="BF259" s="208">
        <f>IF(N259="snížená",J259,0)</f>
        <v>0</v>
      </c>
      <c r="BG259" s="208">
        <f>IF(N259="zákl. přenesená",J259,0)</f>
        <v>0</v>
      </c>
      <c r="BH259" s="208">
        <f>IF(N259="sníž. přenesená",J259,0)</f>
        <v>0</v>
      </c>
      <c r="BI259" s="208">
        <f>IF(N259="nulová",J259,0)</f>
        <v>0</v>
      </c>
      <c r="BJ259" s="16" t="s">
        <v>80</v>
      </c>
      <c r="BK259" s="208">
        <f>ROUND(I259*H259,2)</f>
        <v>0</v>
      </c>
      <c r="BL259" s="16" t="s">
        <v>526</v>
      </c>
      <c r="BM259" s="207" t="s">
        <v>560</v>
      </c>
    </row>
    <row r="260" s="2" customFormat="1">
      <c r="A260" s="37"/>
      <c r="B260" s="38"/>
      <c r="C260" s="39"/>
      <c r="D260" s="209" t="s">
        <v>136</v>
      </c>
      <c r="E260" s="39"/>
      <c r="F260" s="210" t="s">
        <v>561</v>
      </c>
      <c r="G260" s="39"/>
      <c r="H260" s="39"/>
      <c r="I260" s="211"/>
      <c r="J260" s="39"/>
      <c r="K260" s="39"/>
      <c r="L260" s="43"/>
      <c r="M260" s="226"/>
      <c r="N260" s="227"/>
      <c r="O260" s="228"/>
      <c r="P260" s="228"/>
      <c r="Q260" s="228"/>
      <c r="R260" s="228"/>
      <c r="S260" s="228"/>
      <c r="T260" s="229"/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T260" s="16" t="s">
        <v>136</v>
      </c>
      <c r="AU260" s="16" t="s">
        <v>82</v>
      </c>
    </row>
    <row r="261" s="2" customFormat="1" ht="6.96" customHeight="1">
      <c r="A261" s="37"/>
      <c r="B261" s="58"/>
      <c r="C261" s="59"/>
      <c r="D261" s="59"/>
      <c r="E261" s="59"/>
      <c r="F261" s="59"/>
      <c r="G261" s="59"/>
      <c r="H261" s="59"/>
      <c r="I261" s="59"/>
      <c r="J261" s="59"/>
      <c r="K261" s="59"/>
      <c r="L261" s="43"/>
      <c r="M261" s="37"/>
      <c r="O261" s="37"/>
      <c r="P261" s="37"/>
      <c r="Q261" s="37"/>
      <c r="R261" s="37"/>
      <c r="S261" s="37"/>
      <c r="T261" s="37"/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</row>
  </sheetData>
  <sheetProtection sheet="1" autoFilter="0" formatColumns="0" formatRows="0" objects="1" scenarios="1" spinCount="100000" saltValue="oR9JbiSXluj3IhmsIfQr13DrJyjM4bA056yag3EJZIVRQXvIZi8cAkc859etoGCc7xpL1eQ995PnghuiauAfMA==" hashValue="SYk7mWYoDknGMd0OWCLdbQrPB9kc1mhbE4d2wJeYeUXhCj4jVGQOt02QhAZ7tbX3BS1Qc8QpCq+sEReBmVqMFA==" algorithmName="SHA-512" password="C968"/>
  <autoFilter ref="C92:K260"/>
  <mergeCells count="6">
    <mergeCell ref="E7:H7"/>
    <mergeCell ref="E16:H16"/>
    <mergeCell ref="E25:H25"/>
    <mergeCell ref="E46:H46"/>
    <mergeCell ref="E85:H85"/>
    <mergeCell ref="L2:V2"/>
  </mergeCells>
  <hyperlinks>
    <hyperlink ref="F98" r:id="rId1" display="https://podminky.urs.cz/item/CS_URS_2023_02/742124011"/>
    <hyperlink ref="F101" r:id="rId2" display="https://podminky.urs.cz/item/CS_URS_2023_02/742124011"/>
    <hyperlink ref="F105" r:id="rId3" display="https://podminky.urs.cz/item/CS_URS_2023_02/742330811"/>
    <hyperlink ref="F107" r:id="rId4" display="https://podminky.urs.cz/item/CS_URS_2023_02/742330001"/>
    <hyperlink ref="F110" r:id="rId5" display="https://podminky.urs.cz/item/CS_URS_2023_02/742330005"/>
    <hyperlink ref="F113" r:id="rId6" display="https://podminky.urs.cz/item/CS_URS_2023_02/742330022"/>
    <hyperlink ref="F116" r:id="rId7" display="https://podminky.urs.cz/item/CS_URS_2023_02/742330023"/>
    <hyperlink ref="F119" r:id="rId8" display="https://podminky.urs.cz/item/CS_URS_2023_02/742330021"/>
    <hyperlink ref="F122" r:id="rId9" display="https://podminky.urs.cz/item/CS_URS_2023_02/742330012"/>
    <hyperlink ref="F127" r:id="rId10" display="https://podminky.urs.cz/item/CS_URS_2023_02/742330036"/>
    <hyperlink ref="F130" r:id="rId11" display="https://podminky.urs.cz/item/CS_URS_2023_02/742124013"/>
    <hyperlink ref="F133" r:id="rId12" display="https://podminky.urs.cz/item/CS_URS_2023_02/742330029"/>
    <hyperlink ref="F136" r:id="rId13" display="https://podminky.urs.cz/item/CS_URS_2023_02/742330031"/>
    <hyperlink ref="F139" r:id="rId14" display="https://podminky.urs.cz/item/CS_URS_2023_02/742330102"/>
    <hyperlink ref="F142" r:id="rId15" display="https://podminky.urs.cz/item/CS_URS_2023_02/742110013"/>
    <hyperlink ref="F145" r:id="rId16" display="https://podminky.urs.cz/item/CS_URS_2023_02/742110041"/>
    <hyperlink ref="F148" r:id="rId17" display="https://podminky.urs.cz/item/CS_URS_2023_02/742110107"/>
    <hyperlink ref="F152" r:id="rId18" display="https://podminky.urs.cz/item/CS_URS_2023_02/742110127"/>
    <hyperlink ref="F156" r:id="rId19" display="https://podminky.urs.cz/item/CS_URS_2023_02/742110102"/>
    <hyperlink ref="F160" r:id="rId20" display="https://podminky.urs.cz/item/CS_URS_2023_02/742110122"/>
    <hyperlink ref="F163" r:id="rId21" display="https://podminky.urs.cz/item/CS_URS_2023_02/742111001"/>
    <hyperlink ref="F168" r:id="rId22" display="https://podminky.urs.cz/item/CS_URS_2023_02/742190003"/>
    <hyperlink ref="F171" r:id="rId23" display="https://podminky.urs.cz/item/CS_URS_2023_02/742190002"/>
    <hyperlink ref="F174" r:id="rId24" display="https://podminky.urs.cz/item/CS_URS_2023_01/741122211"/>
    <hyperlink ref="F177" r:id="rId25" display="https://podminky.urs.cz/item/CS_URS_2023_01/741320105"/>
    <hyperlink ref="F181" r:id="rId26" display="https://podminky.urs.cz/item/CS_URS_2023_01/998742102"/>
    <hyperlink ref="F183" r:id="rId27" display="https://podminky.urs.cz/item/CS_URS_2023_01/998742194"/>
    <hyperlink ref="F185" r:id="rId28" display="https://podminky.urs.cz/item/CS_URS_2023_01/998742199"/>
    <hyperlink ref="F187" r:id="rId29" display="https://podminky.urs.cz/item/CS_URS_2023_01/742190005"/>
    <hyperlink ref="F191" r:id="rId30" display="https://podminky.urs.cz/item/CS_URS_2023_02/HZS2231"/>
    <hyperlink ref="F194" r:id="rId31" display="https://podminky.urs.cz/item/CS_URS_2023_02/HZS2232"/>
    <hyperlink ref="F197" r:id="rId32" display="https://podminky.urs.cz/item/CS_URS_2023_02/HZS3221"/>
    <hyperlink ref="F200" r:id="rId33" display="https://podminky.urs.cz/item/CS_URS_2023_02/HZS3222"/>
    <hyperlink ref="F203" r:id="rId34" display="https://podminky.urs.cz/item/CS_URS_2023_02/HZS4211"/>
    <hyperlink ref="F206" r:id="rId35" display="https://podminky.urs.cz/item/CS_URS_2023_02/HZS4212"/>
    <hyperlink ref="F209" r:id="rId36" display="https://podminky.urs.cz/item/CS_URS_2023_02/HZS4231"/>
    <hyperlink ref="F212" r:id="rId37" display="https://podminky.urs.cz/item/CS_URS_2023_02/HZS4232"/>
    <hyperlink ref="F217" r:id="rId38" display="https://podminky.urs.cz/item/CS_URS_2023_02/611315101"/>
    <hyperlink ref="F219" r:id="rId39" display="https://podminky.urs.cz/item/CS_URS_2023_02/612135101"/>
    <hyperlink ref="F221" r:id="rId40" display="https://podminky.urs.cz/item/CS_URS_2023_02/619995001"/>
    <hyperlink ref="F223" r:id="rId41" display="https://podminky.urs.cz/item/CS_URS_2023_02/631311121"/>
    <hyperlink ref="F226" r:id="rId42" display="https://podminky.urs.cz/item/CS_URS_2023_02/952902021"/>
    <hyperlink ref="F228" r:id="rId43" display="https://podminky.urs.cz/item/CS_URS_2023_02/952902031"/>
    <hyperlink ref="F231" r:id="rId44" display="https://podminky.urs.cz/item/CS_URS_2023_02/997013609"/>
    <hyperlink ref="F233" r:id="rId45" display="https://podminky.urs.cz/item/CS_URS_2023_02/997013631"/>
    <hyperlink ref="F235" r:id="rId46" display="https://podminky.urs.cz/item/CS_URS_2023_02/997013812"/>
    <hyperlink ref="F237" r:id="rId47" display="https://podminky.urs.cz/item/CS_URS_2023_02/997013813"/>
    <hyperlink ref="F239" r:id="rId48" display="https://podminky.urs.cz/item/CS_URS_2023_02/997013814"/>
    <hyperlink ref="F241" r:id="rId49" display="https://podminky.urs.cz/item/CS_URS_2023_02/997013869"/>
    <hyperlink ref="F245" r:id="rId50" display="https://podminky.urs.cz/item/CS_URS_2023_02/010001000"/>
    <hyperlink ref="F248" r:id="rId51" display="https://podminky.urs.cz/item/CS_URS_2023_02/045002000"/>
    <hyperlink ref="F251" r:id="rId52" display="https://podminky.urs.cz/item/CS_URS_2023_02/065002000"/>
    <hyperlink ref="F254" r:id="rId53" display="https://podminky.urs.cz/item/CS_URS_2023_02/070001000"/>
    <hyperlink ref="F257" r:id="rId54" display="https://podminky.urs.cz/item/CS_URS_2023_02/081002000"/>
    <hyperlink ref="F260" r:id="rId55" display="https://podminky.urs.cz/item/CS_URS_2023_02/090001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6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30" customWidth="1"/>
    <col min="2" max="2" width="1.667969" style="230" customWidth="1"/>
    <col min="3" max="4" width="5" style="230" customWidth="1"/>
    <col min="5" max="5" width="11.66016" style="230" customWidth="1"/>
    <col min="6" max="6" width="9.160156" style="230" customWidth="1"/>
    <col min="7" max="7" width="5" style="230" customWidth="1"/>
    <col min="8" max="8" width="77.83203" style="230" customWidth="1"/>
    <col min="9" max="10" width="20" style="230" customWidth="1"/>
    <col min="11" max="11" width="1.667969" style="230" customWidth="1"/>
  </cols>
  <sheetData>
    <row r="1" s="1" customFormat="1" ht="37.5" customHeight="1"/>
    <row r="2" s="1" customFormat="1" ht="7.5" customHeight="1">
      <c r="B2" s="231"/>
      <c r="C2" s="232"/>
      <c r="D2" s="232"/>
      <c r="E2" s="232"/>
      <c r="F2" s="232"/>
      <c r="G2" s="232"/>
      <c r="H2" s="232"/>
      <c r="I2" s="232"/>
      <c r="J2" s="232"/>
      <c r="K2" s="233"/>
    </row>
    <row r="3" s="13" customFormat="1" ht="45" customHeight="1">
      <c r="B3" s="234"/>
      <c r="C3" s="235" t="s">
        <v>562</v>
      </c>
      <c r="D3" s="235"/>
      <c r="E3" s="235"/>
      <c r="F3" s="235"/>
      <c r="G3" s="235"/>
      <c r="H3" s="235"/>
      <c r="I3" s="235"/>
      <c r="J3" s="235"/>
      <c r="K3" s="236"/>
    </row>
    <row r="4" s="1" customFormat="1" ht="25.5" customHeight="1">
      <c r="B4" s="237"/>
      <c r="C4" s="238" t="s">
        <v>563</v>
      </c>
      <c r="D4" s="238"/>
      <c r="E4" s="238"/>
      <c r="F4" s="238"/>
      <c r="G4" s="238"/>
      <c r="H4" s="238"/>
      <c r="I4" s="238"/>
      <c r="J4" s="238"/>
      <c r="K4" s="239"/>
    </row>
    <row r="5" s="1" customFormat="1" ht="5.25" customHeight="1">
      <c r="B5" s="237"/>
      <c r="C5" s="240"/>
      <c r="D5" s="240"/>
      <c r="E5" s="240"/>
      <c r="F5" s="240"/>
      <c r="G5" s="240"/>
      <c r="H5" s="240"/>
      <c r="I5" s="240"/>
      <c r="J5" s="240"/>
      <c r="K5" s="239"/>
    </row>
    <row r="6" s="1" customFormat="1" ht="15" customHeight="1">
      <c r="B6" s="237"/>
      <c r="C6" s="241" t="s">
        <v>564</v>
      </c>
      <c r="D6" s="241"/>
      <c r="E6" s="241"/>
      <c r="F6" s="241"/>
      <c r="G6" s="241"/>
      <c r="H6" s="241"/>
      <c r="I6" s="241"/>
      <c r="J6" s="241"/>
      <c r="K6" s="239"/>
    </row>
    <row r="7" s="1" customFormat="1" ht="15" customHeight="1">
      <c r="B7" s="242"/>
      <c r="C7" s="241" t="s">
        <v>565</v>
      </c>
      <c r="D7" s="241"/>
      <c r="E7" s="241"/>
      <c r="F7" s="241"/>
      <c r="G7" s="241"/>
      <c r="H7" s="241"/>
      <c r="I7" s="241"/>
      <c r="J7" s="241"/>
      <c r="K7" s="239"/>
    </row>
    <row r="8" s="1" customFormat="1" ht="12.75" customHeight="1">
      <c r="B8" s="242"/>
      <c r="C8" s="241"/>
      <c r="D8" s="241"/>
      <c r="E8" s="241"/>
      <c r="F8" s="241"/>
      <c r="G8" s="241"/>
      <c r="H8" s="241"/>
      <c r="I8" s="241"/>
      <c r="J8" s="241"/>
      <c r="K8" s="239"/>
    </row>
    <row r="9" s="1" customFormat="1" ht="15" customHeight="1">
      <c r="B9" s="242"/>
      <c r="C9" s="241" t="s">
        <v>566</v>
      </c>
      <c r="D9" s="241"/>
      <c r="E9" s="241"/>
      <c r="F9" s="241"/>
      <c r="G9" s="241"/>
      <c r="H9" s="241"/>
      <c r="I9" s="241"/>
      <c r="J9" s="241"/>
      <c r="K9" s="239"/>
    </row>
    <row r="10" s="1" customFormat="1" ht="15" customHeight="1">
      <c r="B10" s="242"/>
      <c r="C10" s="241"/>
      <c r="D10" s="241" t="s">
        <v>567</v>
      </c>
      <c r="E10" s="241"/>
      <c r="F10" s="241"/>
      <c r="G10" s="241"/>
      <c r="H10" s="241"/>
      <c r="I10" s="241"/>
      <c r="J10" s="241"/>
      <c r="K10" s="239"/>
    </row>
    <row r="11" s="1" customFormat="1" ht="15" customHeight="1">
      <c r="B11" s="242"/>
      <c r="C11" s="243"/>
      <c r="D11" s="241" t="s">
        <v>568</v>
      </c>
      <c r="E11" s="241"/>
      <c r="F11" s="241"/>
      <c r="G11" s="241"/>
      <c r="H11" s="241"/>
      <c r="I11" s="241"/>
      <c r="J11" s="241"/>
      <c r="K11" s="239"/>
    </row>
    <row r="12" s="1" customFormat="1" ht="15" customHeight="1">
      <c r="B12" s="242"/>
      <c r="C12" s="243"/>
      <c r="D12" s="241"/>
      <c r="E12" s="241"/>
      <c r="F12" s="241"/>
      <c r="G12" s="241"/>
      <c r="H12" s="241"/>
      <c r="I12" s="241"/>
      <c r="J12" s="241"/>
      <c r="K12" s="239"/>
    </row>
    <row r="13" s="1" customFormat="1" ht="15" customHeight="1">
      <c r="B13" s="242"/>
      <c r="C13" s="243"/>
      <c r="D13" s="244" t="s">
        <v>569</v>
      </c>
      <c r="E13" s="241"/>
      <c r="F13" s="241"/>
      <c r="G13" s="241"/>
      <c r="H13" s="241"/>
      <c r="I13" s="241"/>
      <c r="J13" s="241"/>
      <c r="K13" s="239"/>
    </row>
    <row r="14" s="1" customFormat="1" ht="12.75" customHeight="1">
      <c r="B14" s="242"/>
      <c r="C14" s="243"/>
      <c r="D14" s="243"/>
      <c r="E14" s="243"/>
      <c r="F14" s="243"/>
      <c r="G14" s="243"/>
      <c r="H14" s="243"/>
      <c r="I14" s="243"/>
      <c r="J14" s="243"/>
      <c r="K14" s="239"/>
    </row>
    <row r="15" s="1" customFormat="1" ht="15" customHeight="1">
      <c r="B15" s="242"/>
      <c r="C15" s="243"/>
      <c r="D15" s="241" t="s">
        <v>570</v>
      </c>
      <c r="E15" s="241"/>
      <c r="F15" s="241"/>
      <c r="G15" s="241"/>
      <c r="H15" s="241"/>
      <c r="I15" s="241"/>
      <c r="J15" s="241"/>
      <c r="K15" s="239"/>
    </row>
    <row r="16" s="1" customFormat="1" ht="15" customHeight="1">
      <c r="B16" s="242"/>
      <c r="C16" s="243"/>
      <c r="D16" s="241" t="s">
        <v>571</v>
      </c>
      <c r="E16" s="241"/>
      <c r="F16" s="241"/>
      <c r="G16" s="241"/>
      <c r="H16" s="241"/>
      <c r="I16" s="241"/>
      <c r="J16" s="241"/>
      <c r="K16" s="239"/>
    </row>
    <row r="17" s="1" customFormat="1" ht="15" customHeight="1">
      <c r="B17" s="242"/>
      <c r="C17" s="243"/>
      <c r="D17" s="241" t="s">
        <v>572</v>
      </c>
      <c r="E17" s="241"/>
      <c r="F17" s="241"/>
      <c r="G17" s="241"/>
      <c r="H17" s="241"/>
      <c r="I17" s="241"/>
      <c r="J17" s="241"/>
      <c r="K17" s="239"/>
    </row>
    <row r="18" s="1" customFormat="1" ht="15" customHeight="1">
      <c r="B18" s="242"/>
      <c r="C18" s="243"/>
      <c r="D18" s="243"/>
      <c r="E18" s="245" t="s">
        <v>79</v>
      </c>
      <c r="F18" s="241" t="s">
        <v>573</v>
      </c>
      <c r="G18" s="241"/>
      <c r="H18" s="241"/>
      <c r="I18" s="241"/>
      <c r="J18" s="241"/>
      <c r="K18" s="239"/>
    </row>
    <row r="19" s="1" customFormat="1" ht="15" customHeight="1">
      <c r="B19" s="242"/>
      <c r="C19" s="243"/>
      <c r="D19" s="243"/>
      <c r="E19" s="245" t="s">
        <v>574</v>
      </c>
      <c r="F19" s="241" t="s">
        <v>575</v>
      </c>
      <c r="G19" s="241"/>
      <c r="H19" s="241"/>
      <c r="I19" s="241"/>
      <c r="J19" s="241"/>
      <c r="K19" s="239"/>
    </row>
    <row r="20" s="1" customFormat="1" ht="15" customHeight="1">
      <c r="B20" s="242"/>
      <c r="C20" s="243"/>
      <c r="D20" s="243"/>
      <c r="E20" s="245" t="s">
        <v>576</v>
      </c>
      <c r="F20" s="241" t="s">
        <v>577</v>
      </c>
      <c r="G20" s="241"/>
      <c r="H20" s="241"/>
      <c r="I20" s="241"/>
      <c r="J20" s="241"/>
      <c r="K20" s="239"/>
    </row>
    <row r="21" s="1" customFormat="1" ht="15" customHeight="1">
      <c r="B21" s="242"/>
      <c r="C21" s="243"/>
      <c r="D21" s="243"/>
      <c r="E21" s="245" t="s">
        <v>578</v>
      </c>
      <c r="F21" s="241" t="s">
        <v>579</v>
      </c>
      <c r="G21" s="241"/>
      <c r="H21" s="241"/>
      <c r="I21" s="241"/>
      <c r="J21" s="241"/>
      <c r="K21" s="239"/>
    </row>
    <row r="22" s="1" customFormat="1" ht="15" customHeight="1">
      <c r="B22" s="242"/>
      <c r="C22" s="243"/>
      <c r="D22" s="243"/>
      <c r="E22" s="245" t="s">
        <v>580</v>
      </c>
      <c r="F22" s="241" t="s">
        <v>581</v>
      </c>
      <c r="G22" s="241"/>
      <c r="H22" s="241"/>
      <c r="I22" s="241"/>
      <c r="J22" s="241"/>
      <c r="K22" s="239"/>
    </row>
    <row r="23" s="1" customFormat="1" ht="15" customHeight="1">
      <c r="B23" s="242"/>
      <c r="C23" s="243"/>
      <c r="D23" s="243"/>
      <c r="E23" s="245" t="s">
        <v>582</v>
      </c>
      <c r="F23" s="241" t="s">
        <v>583</v>
      </c>
      <c r="G23" s="241"/>
      <c r="H23" s="241"/>
      <c r="I23" s="241"/>
      <c r="J23" s="241"/>
      <c r="K23" s="239"/>
    </row>
    <row r="24" s="1" customFormat="1" ht="12.75" customHeight="1">
      <c r="B24" s="242"/>
      <c r="C24" s="243"/>
      <c r="D24" s="243"/>
      <c r="E24" s="243"/>
      <c r="F24" s="243"/>
      <c r="G24" s="243"/>
      <c r="H24" s="243"/>
      <c r="I24" s="243"/>
      <c r="J24" s="243"/>
      <c r="K24" s="239"/>
    </row>
    <row r="25" s="1" customFormat="1" ht="15" customHeight="1">
      <c r="B25" s="242"/>
      <c r="C25" s="241" t="s">
        <v>584</v>
      </c>
      <c r="D25" s="241"/>
      <c r="E25" s="241"/>
      <c r="F25" s="241"/>
      <c r="G25" s="241"/>
      <c r="H25" s="241"/>
      <c r="I25" s="241"/>
      <c r="J25" s="241"/>
      <c r="K25" s="239"/>
    </row>
    <row r="26" s="1" customFormat="1" ht="15" customHeight="1">
      <c r="B26" s="242"/>
      <c r="C26" s="241" t="s">
        <v>585</v>
      </c>
      <c r="D26" s="241"/>
      <c r="E26" s="241"/>
      <c r="F26" s="241"/>
      <c r="G26" s="241"/>
      <c r="H26" s="241"/>
      <c r="I26" s="241"/>
      <c r="J26" s="241"/>
      <c r="K26" s="239"/>
    </row>
    <row r="27" s="1" customFormat="1" ht="15" customHeight="1">
      <c r="B27" s="242"/>
      <c r="C27" s="241"/>
      <c r="D27" s="241" t="s">
        <v>586</v>
      </c>
      <c r="E27" s="241"/>
      <c r="F27" s="241"/>
      <c r="G27" s="241"/>
      <c r="H27" s="241"/>
      <c r="I27" s="241"/>
      <c r="J27" s="241"/>
      <c r="K27" s="239"/>
    </row>
    <row r="28" s="1" customFormat="1" ht="15" customHeight="1">
      <c r="B28" s="242"/>
      <c r="C28" s="243"/>
      <c r="D28" s="241" t="s">
        <v>587</v>
      </c>
      <c r="E28" s="241"/>
      <c r="F28" s="241"/>
      <c r="G28" s="241"/>
      <c r="H28" s="241"/>
      <c r="I28" s="241"/>
      <c r="J28" s="241"/>
      <c r="K28" s="239"/>
    </row>
    <row r="29" s="1" customFormat="1" ht="12.75" customHeight="1">
      <c r="B29" s="242"/>
      <c r="C29" s="243"/>
      <c r="D29" s="243"/>
      <c r="E29" s="243"/>
      <c r="F29" s="243"/>
      <c r="G29" s="243"/>
      <c r="H29" s="243"/>
      <c r="I29" s="243"/>
      <c r="J29" s="243"/>
      <c r="K29" s="239"/>
    </row>
    <row r="30" s="1" customFormat="1" ht="15" customHeight="1">
      <c r="B30" s="242"/>
      <c r="C30" s="243"/>
      <c r="D30" s="241" t="s">
        <v>588</v>
      </c>
      <c r="E30" s="241"/>
      <c r="F30" s="241"/>
      <c r="G30" s="241"/>
      <c r="H30" s="241"/>
      <c r="I30" s="241"/>
      <c r="J30" s="241"/>
      <c r="K30" s="239"/>
    </row>
    <row r="31" s="1" customFormat="1" ht="15" customHeight="1">
      <c r="B31" s="242"/>
      <c r="C31" s="243"/>
      <c r="D31" s="241" t="s">
        <v>589</v>
      </c>
      <c r="E31" s="241"/>
      <c r="F31" s="241"/>
      <c r="G31" s="241"/>
      <c r="H31" s="241"/>
      <c r="I31" s="241"/>
      <c r="J31" s="241"/>
      <c r="K31" s="239"/>
    </row>
    <row r="32" s="1" customFormat="1" ht="12.75" customHeight="1">
      <c r="B32" s="242"/>
      <c r="C32" s="243"/>
      <c r="D32" s="243"/>
      <c r="E32" s="243"/>
      <c r="F32" s="243"/>
      <c r="G32" s="243"/>
      <c r="H32" s="243"/>
      <c r="I32" s="243"/>
      <c r="J32" s="243"/>
      <c r="K32" s="239"/>
    </row>
    <row r="33" s="1" customFormat="1" ht="15" customHeight="1">
      <c r="B33" s="242"/>
      <c r="C33" s="243"/>
      <c r="D33" s="241" t="s">
        <v>590</v>
      </c>
      <c r="E33" s="241"/>
      <c r="F33" s="241"/>
      <c r="G33" s="241"/>
      <c r="H33" s="241"/>
      <c r="I33" s="241"/>
      <c r="J33" s="241"/>
      <c r="K33" s="239"/>
    </row>
    <row r="34" s="1" customFormat="1" ht="15" customHeight="1">
      <c r="B34" s="242"/>
      <c r="C34" s="243"/>
      <c r="D34" s="241" t="s">
        <v>591</v>
      </c>
      <c r="E34" s="241"/>
      <c r="F34" s="241"/>
      <c r="G34" s="241"/>
      <c r="H34" s="241"/>
      <c r="I34" s="241"/>
      <c r="J34" s="241"/>
      <c r="K34" s="239"/>
    </row>
    <row r="35" s="1" customFormat="1" ht="15" customHeight="1">
      <c r="B35" s="242"/>
      <c r="C35" s="243"/>
      <c r="D35" s="241" t="s">
        <v>592</v>
      </c>
      <c r="E35" s="241"/>
      <c r="F35" s="241"/>
      <c r="G35" s="241"/>
      <c r="H35" s="241"/>
      <c r="I35" s="241"/>
      <c r="J35" s="241"/>
      <c r="K35" s="239"/>
    </row>
    <row r="36" s="1" customFormat="1" ht="15" customHeight="1">
      <c r="B36" s="242"/>
      <c r="C36" s="243"/>
      <c r="D36" s="241"/>
      <c r="E36" s="244" t="s">
        <v>109</v>
      </c>
      <c r="F36" s="241"/>
      <c r="G36" s="241" t="s">
        <v>593</v>
      </c>
      <c r="H36" s="241"/>
      <c r="I36" s="241"/>
      <c r="J36" s="241"/>
      <c r="K36" s="239"/>
    </row>
    <row r="37" s="1" customFormat="1" ht="30.75" customHeight="1">
      <c r="B37" s="242"/>
      <c r="C37" s="243"/>
      <c r="D37" s="241"/>
      <c r="E37" s="244" t="s">
        <v>594</v>
      </c>
      <c r="F37" s="241"/>
      <c r="G37" s="241" t="s">
        <v>595</v>
      </c>
      <c r="H37" s="241"/>
      <c r="I37" s="241"/>
      <c r="J37" s="241"/>
      <c r="K37" s="239"/>
    </row>
    <row r="38" s="1" customFormat="1" ht="15" customHeight="1">
      <c r="B38" s="242"/>
      <c r="C38" s="243"/>
      <c r="D38" s="241"/>
      <c r="E38" s="244" t="s">
        <v>56</v>
      </c>
      <c r="F38" s="241"/>
      <c r="G38" s="241" t="s">
        <v>596</v>
      </c>
      <c r="H38" s="241"/>
      <c r="I38" s="241"/>
      <c r="J38" s="241"/>
      <c r="K38" s="239"/>
    </row>
    <row r="39" s="1" customFormat="1" ht="15" customHeight="1">
      <c r="B39" s="242"/>
      <c r="C39" s="243"/>
      <c r="D39" s="241"/>
      <c r="E39" s="244" t="s">
        <v>57</v>
      </c>
      <c r="F39" s="241"/>
      <c r="G39" s="241" t="s">
        <v>597</v>
      </c>
      <c r="H39" s="241"/>
      <c r="I39" s="241"/>
      <c r="J39" s="241"/>
      <c r="K39" s="239"/>
    </row>
    <row r="40" s="1" customFormat="1" ht="15" customHeight="1">
      <c r="B40" s="242"/>
      <c r="C40" s="243"/>
      <c r="D40" s="241"/>
      <c r="E40" s="244" t="s">
        <v>110</v>
      </c>
      <c r="F40" s="241"/>
      <c r="G40" s="241" t="s">
        <v>598</v>
      </c>
      <c r="H40" s="241"/>
      <c r="I40" s="241"/>
      <c r="J40" s="241"/>
      <c r="K40" s="239"/>
    </row>
    <row r="41" s="1" customFormat="1" ht="15" customHeight="1">
      <c r="B41" s="242"/>
      <c r="C41" s="243"/>
      <c r="D41" s="241"/>
      <c r="E41" s="244" t="s">
        <v>111</v>
      </c>
      <c r="F41" s="241"/>
      <c r="G41" s="241" t="s">
        <v>599</v>
      </c>
      <c r="H41" s="241"/>
      <c r="I41" s="241"/>
      <c r="J41" s="241"/>
      <c r="K41" s="239"/>
    </row>
    <row r="42" s="1" customFormat="1" ht="15" customHeight="1">
      <c r="B42" s="242"/>
      <c r="C42" s="243"/>
      <c r="D42" s="241"/>
      <c r="E42" s="244" t="s">
        <v>600</v>
      </c>
      <c r="F42" s="241"/>
      <c r="G42" s="241" t="s">
        <v>601</v>
      </c>
      <c r="H42" s="241"/>
      <c r="I42" s="241"/>
      <c r="J42" s="241"/>
      <c r="K42" s="239"/>
    </row>
    <row r="43" s="1" customFormat="1" ht="15" customHeight="1">
      <c r="B43" s="242"/>
      <c r="C43" s="243"/>
      <c r="D43" s="241"/>
      <c r="E43" s="244"/>
      <c r="F43" s="241"/>
      <c r="G43" s="241" t="s">
        <v>602</v>
      </c>
      <c r="H43" s="241"/>
      <c r="I43" s="241"/>
      <c r="J43" s="241"/>
      <c r="K43" s="239"/>
    </row>
    <row r="44" s="1" customFormat="1" ht="15" customHeight="1">
      <c r="B44" s="242"/>
      <c r="C44" s="243"/>
      <c r="D44" s="241"/>
      <c r="E44" s="244" t="s">
        <v>603</v>
      </c>
      <c r="F44" s="241"/>
      <c r="G44" s="241" t="s">
        <v>604</v>
      </c>
      <c r="H44" s="241"/>
      <c r="I44" s="241"/>
      <c r="J44" s="241"/>
      <c r="K44" s="239"/>
    </row>
    <row r="45" s="1" customFormat="1" ht="15" customHeight="1">
      <c r="B45" s="242"/>
      <c r="C45" s="243"/>
      <c r="D45" s="241"/>
      <c r="E45" s="244" t="s">
        <v>113</v>
      </c>
      <c r="F45" s="241"/>
      <c r="G45" s="241" t="s">
        <v>605</v>
      </c>
      <c r="H45" s="241"/>
      <c r="I45" s="241"/>
      <c r="J45" s="241"/>
      <c r="K45" s="239"/>
    </row>
    <row r="46" s="1" customFormat="1" ht="12.75" customHeight="1">
      <c r="B46" s="242"/>
      <c r="C46" s="243"/>
      <c r="D46" s="241"/>
      <c r="E46" s="241"/>
      <c r="F46" s="241"/>
      <c r="G46" s="241"/>
      <c r="H46" s="241"/>
      <c r="I46" s="241"/>
      <c r="J46" s="241"/>
      <c r="K46" s="239"/>
    </row>
    <row r="47" s="1" customFormat="1" ht="15" customHeight="1">
      <c r="B47" s="242"/>
      <c r="C47" s="243"/>
      <c r="D47" s="241" t="s">
        <v>606</v>
      </c>
      <c r="E47" s="241"/>
      <c r="F47" s="241"/>
      <c r="G47" s="241"/>
      <c r="H47" s="241"/>
      <c r="I47" s="241"/>
      <c r="J47" s="241"/>
      <c r="K47" s="239"/>
    </row>
    <row r="48" s="1" customFormat="1" ht="15" customHeight="1">
      <c r="B48" s="242"/>
      <c r="C48" s="243"/>
      <c r="D48" s="243"/>
      <c r="E48" s="241" t="s">
        <v>607</v>
      </c>
      <c r="F48" s="241"/>
      <c r="G48" s="241"/>
      <c r="H48" s="241"/>
      <c r="I48" s="241"/>
      <c r="J48" s="241"/>
      <c r="K48" s="239"/>
    </row>
    <row r="49" s="1" customFormat="1" ht="15" customHeight="1">
      <c r="B49" s="242"/>
      <c r="C49" s="243"/>
      <c r="D49" s="243"/>
      <c r="E49" s="241" t="s">
        <v>608</v>
      </c>
      <c r="F49" s="241"/>
      <c r="G49" s="241"/>
      <c r="H49" s="241"/>
      <c r="I49" s="241"/>
      <c r="J49" s="241"/>
      <c r="K49" s="239"/>
    </row>
    <row r="50" s="1" customFormat="1" ht="15" customHeight="1">
      <c r="B50" s="242"/>
      <c r="C50" s="243"/>
      <c r="D50" s="243"/>
      <c r="E50" s="241" t="s">
        <v>609</v>
      </c>
      <c r="F50" s="241"/>
      <c r="G50" s="241"/>
      <c r="H50" s="241"/>
      <c r="I50" s="241"/>
      <c r="J50" s="241"/>
      <c r="K50" s="239"/>
    </row>
    <row r="51" s="1" customFormat="1" ht="15" customHeight="1">
      <c r="B51" s="242"/>
      <c r="C51" s="243"/>
      <c r="D51" s="241" t="s">
        <v>610</v>
      </c>
      <c r="E51" s="241"/>
      <c r="F51" s="241"/>
      <c r="G51" s="241"/>
      <c r="H51" s="241"/>
      <c r="I51" s="241"/>
      <c r="J51" s="241"/>
      <c r="K51" s="239"/>
    </row>
    <row r="52" s="1" customFormat="1" ht="25.5" customHeight="1">
      <c r="B52" s="237"/>
      <c r="C52" s="238" t="s">
        <v>611</v>
      </c>
      <c r="D52" s="238"/>
      <c r="E52" s="238"/>
      <c r="F52" s="238"/>
      <c r="G52" s="238"/>
      <c r="H52" s="238"/>
      <c r="I52" s="238"/>
      <c r="J52" s="238"/>
      <c r="K52" s="239"/>
    </row>
    <row r="53" s="1" customFormat="1" ht="5.25" customHeight="1">
      <c r="B53" s="237"/>
      <c r="C53" s="240"/>
      <c r="D53" s="240"/>
      <c r="E53" s="240"/>
      <c r="F53" s="240"/>
      <c r="G53" s="240"/>
      <c r="H53" s="240"/>
      <c r="I53" s="240"/>
      <c r="J53" s="240"/>
      <c r="K53" s="239"/>
    </row>
    <row r="54" s="1" customFormat="1" ht="15" customHeight="1">
      <c r="B54" s="237"/>
      <c r="C54" s="241" t="s">
        <v>612</v>
      </c>
      <c r="D54" s="241"/>
      <c r="E54" s="241"/>
      <c r="F54" s="241"/>
      <c r="G54" s="241"/>
      <c r="H54" s="241"/>
      <c r="I54" s="241"/>
      <c r="J54" s="241"/>
      <c r="K54" s="239"/>
    </row>
    <row r="55" s="1" customFormat="1" ht="15" customHeight="1">
      <c r="B55" s="237"/>
      <c r="C55" s="241" t="s">
        <v>613</v>
      </c>
      <c r="D55" s="241"/>
      <c r="E55" s="241"/>
      <c r="F55" s="241"/>
      <c r="G55" s="241"/>
      <c r="H55" s="241"/>
      <c r="I55" s="241"/>
      <c r="J55" s="241"/>
      <c r="K55" s="239"/>
    </row>
    <row r="56" s="1" customFormat="1" ht="12.75" customHeight="1">
      <c r="B56" s="237"/>
      <c r="C56" s="241"/>
      <c r="D56" s="241"/>
      <c r="E56" s="241"/>
      <c r="F56" s="241"/>
      <c r="G56" s="241"/>
      <c r="H56" s="241"/>
      <c r="I56" s="241"/>
      <c r="J56" s="241"/>
      <c r="K56" s="239"/>
    </row>
    <row r="57" s="1" customFormat="1" ht="15" customHeight="1">
      <c r="B57" s="237"/>
      <c r="C57" s="241" t="s">
        <v>614</v>
      </c>
      <c r="D57" s="241"/>
      <c r="E57" s="241"/>
      <c r="F57" s="241"/>
      <c r="G57" s="241"/>
      <c r="H57" s="241"/>
      <c r="I57" s="241"/>
      <c r="J57" s="241"/>
      <c r="K57" s="239"/>
    </row>
    <row r="58" s="1" customFormat="1" ht="15" customHeight="1">
      <c r="B58" s="237"/>
      <c r="C58" s="243"/>
      <c r="D58" s="241" t="s">
        <v>615</v>
      </c>
      <c r="E58" s="241"/>
      <c r="F58" s="241"/>
      <c r="G58" s="241"/>
      <c r="H58" s="241"/>
      <c r="I58" s="241"/>
      <c r="J58" s="241"/>
      <c r="K58" s="239"/>
    </row>
    <row r="59" s="1" customFormat="1" ht="15" customHeight="1">
      <c r="B59" s="237"/>
      <c r="C59" s="243"/>
      <c r="D59" s="241" t="s">
        <v>616</v>
      </c>
      <c r="E59" s="241"/>
      <c r="F59" s="241"/>
      <c r="G59" s="241"/>
      <c r="H59" s="241"/>
      <c r="I59" s="241"/>
      <c r="J59" s="241"/>
      <c r="K59" s="239"/>
    </row>
    <row r="60" s="1" customFormat="1" ht="15" customHeight="1">
      <c r="B60" s="237"/>
      <c r="C60" s="243"/>
      <c r="D60" s="241" t="s">
        <v>617</v>
      </c>
      <c r="E60" s="241"/>
      <c r="F60" s="241"/>
      <c r="G60" s="241"/>
      <c r="H60" s="241"/>
      <c r="I60" s="241"/>
      <c r="J60" s="241"/>
      <c r="K60" s="239"/>
    </row>
    <row r="61" s="1" customFormat="1" ht="15" customHeight="1">
      <c r="B61" s="237"/>
      <c r="C61" s="243"/>
      <c r="D61" s="241" t="s">
        <v>618</v>
      </c>
      <c r="E61" s="241"/>
      <c r="F61" s="241"/>
      <c r="G61" s="241"/>
      <c r="H61" s="241"/>
      <c r="I61" s="241"/>
      <c r="J61" s="241"/>
      <c r="K61" s="239"/>
    </row>
    <row r="62" s="1" customFormat="1" ht="15" customHeight="1">
      <c r="B62" s="237"/>
      <c r="C62" s="243"/>
      <c r="D62" s="246" t="s">
        <v>619</v>
      </c>
      <c r="E62" s="246"/>
      <c r="F62" s="246"/>
      <c r="G62" s="246"/>
      <c r="H62" s="246"/>
      <c r="I62" s="246"/>
      <c r="J62" s="246"/>
      <c r="K62" s="239"/>
    </row>
    <row r="63" s="1" customFormat="1" ht="15" customHeight="1">
      <c r="B63" s="237"/>
      <c r="C63" s="243"/>
      <c r="D63" s="241" t="s">
        <v>620</v>
      </c>
      <c r="E63" s="241"/>
      <c r="F63" s="241"/>
      <c r="G63" s="241"/>
      <c r="H63" s="241"/>
      <c r="I63" s="241"/>
      <c r="J63" s="241"/>
      <c r="K63" s="239"/>
    </row>
    <row r="64" s="1" customFormat="1" ht="12.75" customHeight="1">
      <c r="B64" s="237"/>
      <c r="C64" s="243"/>
      <c r="D64" s="243"/>
      <c r="E64" s="247"/>
      <c r="F64" s="243"/>
      <c r="G64" s="243"/>
      <c r="H64" s="243"/>
      <c r="I64" s="243"/>
      <c r="J64" s="243"/>
      <c r="K64" s="239"/>
    </row>
    <row r="65" s="1" customFormat="1" ht="15" customHeight="1">
      <c r="B65" s="237"/>
      <c r="C65" s="243"/>
      <c r="D65" s="241" t="s">
        <v>621</v>
      </c>
      <c r="E65" s="241"/>
      <c r="F65" s="241"/>
      <c r="G65" s="241"/>
      <c r="H65" s="241"/>
      <c r="I65" s="241"/>
      <c r="J65" s="241"/>
      <c r="K65" s="239"/>
    </row>
    <row r="66" s="1" customFormat="1" ht="15" customHeight="1">
      <c r="B66" s="237"/>
      <c r="C66" s="243"/>
      <c r="D66" s="246" t="s">
        <v>622</v>
      </c>
      <c r="E66" s="246"/>
      <c r="F66" s="246"/>
      <c r="G66" s="246"/>
      <c r="H66" s="246"/>
      <c r="I66" s="246"/>
      <c r="J66" s="246"/>
      <c r="K66" s="239"/>
    </row>
    <row r="67" s="1" customFormat="1" ht="15" customHeight="1">
      <c r="B67" s="237"/>
      <c r="C67" s="243"/>
      <c r="D67" s="241" t="s">
        <v>623</v>
      </c>
      <c r="E67" s="241"/>
      <c r="F67" s="241"/>
      <c r="G67" s="241"/>
      <c r="H67" s="241"/>
      <c r="I67" s="241"/>
      <c r="J67" s="241"/>
      <c r="K67" s="239"/>
    </row>
    <row r="68" s="1" customFormat="1" ht="15" customHeight="1">
      <c r="B68" s="237"/>
      <c r="C68" s="243"/>
      <c r="D68" s="241" t="s">
        <v>624</v>
      </c>
      <c r="E68" s="241"/>
      <c r="F68" s="241"/>
      <c r="G68" s="241"/>
      <c r="H68" s="241"/>
      <c r="I68" s="241"/>
      <c r="J68" s="241"/>
      <c r="K68" s="239"/>
    </row>
    <row r="69" s="1" customFormat="1" ht="15" customHeight="1">
      <c r="B69" s="237"/>
      <c r="C69" s="243"/>
      <c r="D69" s="241" t="s">
        <v>625</v>
      </c>
      <c r="E69" s="241"/>
      <c r="F69" s="241"/>
      <c r="G69" s="241"/>
      <c r="H69" s="241"/>
      <c r="I69" s="241"/>
      <c r="J69" s="241"/>
      <c r="K69" s="239"/>
    </row>
    <row r="70" s="1" customFormat="1" ht="15" customHeight="1">
      <c r="B70" s="237"/>
      <c r="C70" s="243"/>
      <c r="D70" s="241" t="s">
        <v>626</v>
      </c>
      <c r="E70" s="241"/>
      <c r="F70" s="241"/>
      <c r="G70" s="241"/>
      <c r="H70" s="241"/>
      <c r="I70" s="241"/>
      <c r="J70" s="241"/>
      <c r="K70" s="239"/>
    </row>
    <row r="71" s="1" customFormat="1" ht="12.75" customHeight="1">
      <c r="B71" s="248"/>
      <c r="C71" s="249"/>
      <c r="D71" s="249"/>
      <c r="E71" s="249"/>
      <c r="F71" s="249"/>
      <c r="G71" s="249"/>
      <c r="H71" s="249"/>
      <c r="I71" s="249"/>
      <c r="J71" s="249"/>
      <c r="K71" s="250"/>
    </row>
    <row r="72" s="1" customFormat="1" ht="18.75" customHeight="1">
      <c r="B72" s="251"/>
      <c r="C72" s="251"/>
      <c r="D72" s="251"/>
      <c r="E72" s="251"/>
      <c r="F72" s="251"/>
      <c r="G72" s="251"/>
      <c r="H72" s="251"/>
      <c r="I72" s="251"/>
      <c r="J72" s="251"/>
      <c r="K72" s="252"/>
    </row>
    <row r="73" s="1" customFormat="1" ht="18.75" customHeight="1">
      <c r="B73" s="252"/>
      <c r="C73" s="252"/>
      <c r="D73" s="252"/>
      <c r="E73" s="252"/>
      <c r="F73" s="252"/>
      <c r="G73" s="252"/>
      <c r="H73" s="252"/>
      <c r="I73" s="252"/>
      <c r="J73" s="252"/>
      <c r="K73" s="252"/>
    </row>
    <row r="74" s="1" customFormat="1" ht="7.5" customHeight="1">
      <c r="B74" s="253"/>
      <c r="C74" s="254"/>
      <c r="D74" s="254"/>
      <c r="E74" s="254"/>
      <c r="F74" s="254"/>
      <c r="G74" s="254"/>
      <c r="H74" s="254"/>
      <c r="I74" s="254"/>
      <c r="J74" s="254"/>
      <c r="K74" s="255"/>
    </row>
    <row r="75" s="1" customFormat="1" ht="45" customHeight="1">
      <c r="B75" s="256"/>
      <c r="C75" s="257" t="s">
        <v>627</v>
      </c>
      <c r="D75" s="257"/>
      <c r="E75" s="257"/>
      <c r="F75" s="257"/>
      <c r="G75" s="257"/>
      <c r="H75" s="257"/>
      <c r="I75" s="257"/>
      <c r="J75" s="257"/>
      <c r="K75" s="258"/>
    </row>
    <row r="76" s="1" customFormat="1" ht="17.25" customHeight="1">
      <c r="B76" s="256"/>
      <c r="C76" s="259" t="s">
        <v>628</v>
      </c>
      <c r="D76" s="259"/>
      <c r="E76" s="259"/>
      <c r="F76" s="259" t="s">
        <v>629</v>
      </c>
      <c r="G76" s="260"/>
      <c r="H76" s="259" t="s">
        <v>57</v>
      </c>
      <c r="I76" s="259" t="s">
        <v>60</v>
      </c>
      <c r="J76" s="259" t="s">
        <v>630</v>
      </c>
      <c r="K76" s="258"/>
    </row>
    <row r="77" s="1" customFormat="1" ht="17.25" customHeight="1">
      <c r="B77" s="256"/>
      <c r="C77" s="261" t="s">
        <v>631</v>
      </c>
      <c r="D77" s="261"/>
      <c r="E77" s="261"/>
      <c r="F77" s="262" t="s">
        <v>632</v>
      </c>
      <c r="G77" s="263"/>
      <c r="H77" s="261"/>
      <c r="I77" s="261"/>
      <c r="J77" s="261" t="s">
        <v>633</v>
      </c>
      <c r="K77" s="258"/>
    </row>
    <row r="78" s="1" customFormat="1" ht="5.25" customHeight="1">
      <c r="B78" s="256"/>
      <c r="C78" s="264"/>
      <c r="D78" s="264"/>
      <c r="E78" s="264"/>
      <c r="F78" s="264"/>
      <c r="G78" s="265"/>
      <c r="H78" s="264"/>
      <c r="I78" s="264"/>
      <c r="J78" s="264"/>
      <c r="K78" s="258"/>
    </row>
    <row r="79" s="1" customFormat="1" ht="15" customHeight="1">
      <c r="B79" s="256"/>
      <c r="C79" s="244" t="s">
        <v>56</v>
      </c>
      <c r="D79" s="266"/>
      <c r="E79" s="266"/>
      <c r="F79" s="267" t="s">
        <v>634</v>
      </c>
      <c r="G79" s="268"/>
      <c r="H79" s="244" t="s">
        <v>635</v>
      </c>
      <c r="I79" s="244" t="s">
        <v>636</v>
      </c>
      <c r="J79" s="244">
        <v>20</v>
      </c>
      <c r="K79" s="258"/>
    </row>
    <row r="80" s="1" customFormat="1" ht="15" customHeight="1">
      <c r="B80" s="256"/>
      <c r="C80" s="244" t="s">
        <v>637</v>
      </c>
      <c r="D80" s="244"/>
      <c r="E80" s="244"/>
      <c r="F80" s="267" t="s">
        <v>634</v>
      </c>
      <c r="G80" s="268"/>
      <c r="H80" s="244" t="s">
        <v>638</v>
      </c>
      <c r="I80" s="244" t="s">
        <v>636</v>
      </c>
      <c r="J80" s="244">
        <v>120</v>
      </c>
      <c r="K80" s="258"/>
    </row>
    <row r="81" s="1" customFormat="1" ht="15" customHeight="1">
      <c r="B81" s="269"/>
      <c r="C81" s="244" t="s">
        <v>639</v>
      </c>
      <c r="D81" s="244"/>
      <c r="E81" s="244"/>
      <c r="F81" s="267" t="s">
        <v>640</v>
      </c>
      <c r="G81" s="268"/>
      <c r="H81" s="244" t="s">
        <v>641</v>
      </c>
      <c r="I81" s="244" t="s">
        <v>636</v>
      </c>
      <c r="J81" s="244">
        <v>50</v>
      </c>
      <c r="K81" s="258"/>
    </row>
    <row r="82" s="1" customFormat="1" ht="15" customHeight="1">
      <c r="B82" s="269"/>
      <c r="C82" s="244" t="s">
        <v>642</v>
      </c>
      <c r="D82" s="244"/>
      <c r="E82" s="244"/>
      <c r="F82" s="267" t="s">
        <v>634</v>
      </c>
      <c r="G82" s="268"/>
      <c r="H82" s="244" t="s">
        <v>643</v>
      </c>
      <c r="I82" s="244" t="s">
        <v>644</v>
      </c>
      <c r="J82" s="244"/>
      <c r="K82" s="258"/>
    </row>
    <row r="83" s="1" customFormat="1" ht="15" customHeight="1">
      <c r="B83" s="269"/>
      <c r="C83" s="270" t="s">
        <v>645</v>
      </c>
      <c r="D83" s="270"/>
      <c r="E83" s="270"/>
      <c r="F83" s="271" t="s">
        <v>640</v>
      </c>
      <c r="G83" s="270"/>
      <c r="H83" s="270" t="s">
        <v>646</v>
      </c>
      <c r="I83" s="270" t="s">
        <v>636</v>
      </c>
      <c r="J83" s="270">
        <v>15</v>
      </c>
      <c r="K83" s="258"/>
    </row>
    <row r="84" s="1" customFormat="1" ht="15" customHeight="1">
      <c r="B84" s="269"/>
      <c r="C84" s="270" t="s">
        <v>647</v>
      </c>
      <c r="D84" s="270"/>
      <c r="E84" s="270"/>
      <c r="F84" s="271" t="s">
        <v>640</v>
      </c>
      <c r="G84" s="270"/>
      <c r="H84" s="270" t="s">
        <v>648</v>
      </c>
      <c r="I84" s="270" t="s">
        <v>636</v>
      </c>
      <c r="J84" s="270">
        <v>15</v>
      </c>
      <c r="K84" s="258"/>
    </row>
    <row r="85" s="1" customFormat="1" ht="15" customHeight="1">
      <c r="B85" s="269"/>
      <c r="C85" s="270" t="s">
        <v>649</v>
      </c>
      <c r="D85" s="270"/>
      <c r="E85" s="270"/>
      <c r="F85" s="271" t="s">
        <v>640</v>
      </c>
      <c r="G85" s="270"/>
      <c r="H85" s="270" t="s">
        <v>650</v>
      </c>
      <c r="I85" s="270" t="s">
        <v>636</v>
      </c>
      <c r="J85" s="270">
        <v>20</v>
      </c>
      <c r="K85" s="258"/>
    </row>
    <row r="86" s="1" customFormat="1" ht="15" customHeight="1">
      <c r="B86" s="269"/>
      <c r="C86" s="270" t="s">
        <v>651</v>
      </c>
      <c r="D86" s="270"/>
      <c r="E86" s="270"/>
      <c r="F86" s="271" t="s">
        <v>640</v>
      </c>
      <c r="G86" s="270"/>
      <c r="H86" s="270" t="s">
        <v>652</v>
      </c>
      <c r="I86" s="270" t="s">
        <v>636</v>
      </c>
      <c r="J86" s="270">
        <v>20</v>
      </c>
      <c r="K86" s="258"/>
    </row>
    <row r="87" s="1" customFormat="1" ht="15" customHeight="1">
      <c r="B87" s="269"/>
      <c r="C87" s="244" t="s">
        <v>653</v>
      </c>
      <c r="D87" s="244"/>
      <c r="E87" s="244"/>
      <c r="F87" s="267" t="s">
        <v>640</v>
      </c>
      <c r="G87" s="268"/>
      <c r="H87" s="244" t="s">
        <v>654</v>
      </c>
      <c r="I87" s="244" t="s">
        <v>636</v>
      </c>
      <c r="J87" s="244">
        <v>50</v>
      </c>
      <c r="K87" s="258"/>
    </row>
    <row r="88" s="1" customFormat="1" ht="15" customHeight="1">
      <c r="B88" s="269"/>
      <c r="C88" s="244" t="s">
        <v>655</v>
      </c>
      <c r="D88" s="244"/>
      <c r="E88" s="244"/>
      <c r="F88" s="267" t="s">
        <v>640</v>
      </c>
      <c r="G88" s="268"/>
      <c r="H88" s="244" t="s">
        <v>656</v>
      </c>
      <c r="I88" s="244" t="s">
        <v>636</v>
      </c>
      <c r="J88" s="244">
        <v>20</v>
      </c>
      <c r="K88" s="258"/>
    </row>
    <row r="89" s="1" customFormat="1" ht="15" customHeight="1">
      <c r="B89" s="269"/>
      <c r="C89" s="244" t="s">
        <v>657</v>
      </c>
      <c r="D89" s="244"/>
      <c r="E89" s="244"/>
      <c r="F89" s="267" t="s">
        <v>640</v>
      </c>
      <c r="G89" s="268"/>
      <c r="H89" s="244" t="s">
        <v>658</v>
      </c>
      <c r="I89" s="244" t="s">
        <v>636</v>
      </c>
      <c r="J89" s="244">
        <v>20</v>
      </c>
      <c r="K89" s="258"/>
    </row>
    <row r="90" s="1" customFormat="1" ht="15" customHeight="1">
      <c r="B90" s="269"/>
      <c r="C90" s="244" t="s">
        <v>659</v>
      </c>
      <c r="D90" s="244"/>
      <c r="E90" s="244"/>
      <c r="F90" s="267" t="s">
        <v>640</v>
      </c>
      <c r="G90" s="268"/>
      <c r="H90" s="244" t="s">
        <v>660</v>
      </c>
      <c r="I90" s="244" t="s">
        <v>636</v>
      </c>
      <c r="J90" s="244">
        <v>50</v>
      </c>
      <c r="K90" s="258"/>
    </row>
    <row r="91" s="1" customFormat="1" ht="15" customHeight="1">
      <c r="B91" s="269"/>
      <c r="C91" s="244" t="s">
        <v>661</v>
      </c>
      <c r="D91" s="244"/>
      <c r="E91" s="244"/>
      <c r="F91" s="267" t="s">
        <v>640</v>
      </c>
      <c r="G91" s="268"/>
      <c r="H91" s="244" t="s">
        <v>661</v>
      </c>
      <c r="I91" s="244" t="s">
        <v>636</v>
      </c>
      <c r="J91" s="244">
        <v>50</v>
      </c>
      <c r="K91" s="258"/>
    </row>
    <row r="92" s="1" customFormat="1" ht="15" customHeight="1">
      <c r="B92" s="269"/>
      <c r="C92" s="244" t="s">
        <v>662</v>
      </c>
      <c r="D92" s="244"/>
      <c r="E92" s="244"/>
      <c r="F92" s="267" t="s">
        <v>640</v>
      </c>
      <c r="G92" s="268"/>
      <c r="H92" s="244" t="s">
        <v>663</v>
      </c>
      <c r="I92" s="244" t="s">
        <v>636</v>
      </c>
      <c r="J92" s="244">
        <v>255</v>
      </c>
      <c r="K92" s="258"/>
    </row>
    <row r="93" s="1" customFormat="1" ht="15" customHeight="1">
      <c r="B93" s="269"/>
      <c r="C93" s="244" t="s">
        <v>664</v>
      </c>
      <c r="D93" s="244"/>
      <c r="E93" s="244"/>
      <c r="F93" s="267" t="s">
        <v>634</v>
      </c>
      <c r="G93" s="268"/>
      <c r="H93" s="244" t="s">
        <v>665</v>
      </c>
      <c r="I93" s="244" t="s">
        <v>666</v>
      </c>
      <c r="J93" s="244"/>
      <c r="K93" s="258"/>
    </row>
    <row r="94" s="1" customFormat="1" ht="15" customHeight="1">
      <c r="B94" s="269"/>
      <c r="C94" s="244" t="s">
        <v>667</v>
      </c>
      <c r="D94" s="244"/>
      <c r="E94" s="244"/>
      <c r="F94" s="267" t="s">
        <v>634</v>
      </c>
      <c r="G94" s="268"/>
      <c r="H94" s="244" t="s">
        <v>668</v>
      </c>
      <c r="I94" s="244" t="s">
        <v>669</v>
      </c>
      <c r="J94" s="244"/>
      <c r="K94" s="258"/>
    </row>
    <row r="95" s="1" customFormat="1" ht="15" customHeight="1">
      <c r="B95" s="269"/>
      <c r="C95" s="244" t="s">
        <v>670</v>
      </c>
      <c r="D95" s="244"/>
      <c r="E95" s="244"/>
      <c r="F95" s="267" t="s">
        <v>634</v>
      </c>
      <c r="G95" s="268"/>
      <c r="H95" s="244" t="s">
        <v>670</v>
      </c>
      <c r="I95" s="244" t="s">
        <v>669</v>
      </c>
      <c r="J95" s="244"/>
      <c r="K95" s="258"/>
    </row>
    <row r="96" s="1" customFormat="1" ht="15" customHeight="1">
      <c r="B96" s="269"/>
      <c r="C96" s="244" t="s">
        <v>41</v>
      </c>
      <c r="D96" s="244"/>
      <c r="E96" s="244"/>
      <c r="F96" s="267" t="s">
        <v>634</v>
      </c>
      <c r="G96" s="268"/>
      <c r="H96" s="244" t="s">
        <v>671</v>
      </c>
      <c r="I96" s="244" t="s">
        <v>669</v>
      </c>
      <c r="J96" s="244"/>
      <c r="K96" s="258"/>
    </row>
    <row r="97" s="1" customFormat="1" ht="15" customHeight="1">
      <c r="B97" s="269"/>
      <c r="C97" s="244" t="s">
        <v>51</v>
      </c>
      <c r="D97" s="244"/>
      <c r="E97" s="244"/>
      <c r="F97" s="267" t="s">
        <v>634</v>
      </c>
      <c r="G97" s="268"/>
      <c r="H97" s="244" t="s">
        <v>672</v>
      </c>
      <c r="I97" s="244" t="s">
        <v>669</v>
      </c>
      <c r="J97" s="244"/>
      <c r="K97" s="258"/>
    </row>
    <row r="98" s="1" customFormat="1" ht="15" customHeight="1">
      <c r="B98" s="272"/>
      <c r="C98" s="273"/>
      <c r="D98" s="273"/>
      <c r="E98" s="273"/>
      <c r="F98" s="273"/>
      <c r="G98" s="273"/>
      <c r="H98" s="273"/>
      <c r="I98" s="273"/>
      <c r="J98" s="273"/>
      <c r="K98" s="274"/>
    </row>
    <row r="99" s="1" customFormat="1" ht="18.75" customHeight="1">
      <c r="B99" s="275"/>
      <c r="C99" s="276"/>
      <c r="D99" s="276"/>
      <c r="E99" s="276"/>
      <c r="F99" s="276"/>
      <c r="G99" s="276"/>
      <c r="H99" s="276"/>
      <c r="I99" s="276"/>
      <c r="J99" s="276"/>
      <c r="K99" s="275"/>
    </row>
    <row r="100" s="1" customFormat="1" ht="18.75" customHeight="1">
      <c r="B100" s="252"/>
      <c r="C100" s="252"/>
      <c r="D100" s="252"/>
      <c r="E100" s="252"/>
      <c r="F100" s="252"/>
      <c r="G100" s="252"/>
      <c r="H100" s="252"/>
      <c r="I100" s="252"/>
      <c r="J100" s="252"/>
      <c r="K100" s="252"/>
    </row>
    <row r="101" s="1" customFormat="1" ht="7.5" customHeight="1">
      <c r="B101" s="253"/>
      <c r="C101" s="254"/>
      <c r="D101" s="254"/>
      <c r="E101" s="254"/>
      <c r="F101" s="254"/>
      <c r="G101" s="254"/>
      <c r="H101" s="254"/>
      <c r="I101" s="254"/>
      <c r="J101" s="254"/>
      <c r="K101" s="255"/>
    </row>
    <row r="102" s="1" customFormat="1" ht="45" customHeight="1">
      <c r="B102" s="256"/>
      <c r="C102" s="257" t="s">
        <v>673</v>
      </c>
      <c r="D102" s="257"/>
      <c r="E102" s="257"/>
      <c r="F102" s="257"/>
      <c r="G102" s="257"/>
      <c r="H102" s="257"/>
      <c r="I102" s="257"/>
      <c r="J102" s="257"/>
      <c r="K102" s="258"/>
    </row>
    <row r="103" s="1" customFormat="1" ht="17.25" customHeight="1">
      <c r="B103" s="256"/>
      <c r="C103" s="259" t="s">
        <v>628</v>
      </c>
      <c r="D103" s="259"/>
      <c r="E103" s="259"/>
      <c r="F103" s="259" t="s">
        <v>629</v>
      </c>
      <c r="G103" s="260"/>
      <c r="H103" s="259" t="s">
        <v>57</v>
      </c>
      <c r="I103" s="259" t="s">
        <v>60</v>
      </c>
      <c r="J103" s="259" t="s">
        <v>630</v>
      </c>
      <c r="K103" s="258"/>
    </row>
    <row r="104" s="1" customFormat="1" ht="17.25" customHeight="1">
      <c r="B104" s="256"/>
      <c r="C104" s="261" t="s">
        <v>631</v>
      </c>
      <c r="D104" s="261"/>
      <c r="E104" s="261"/>
      <c r="F104" s="262" t="s">
        <v>632</v>
      </c>
      <c r="G104" s="263"/>
      <c r="H104" s="261"/>
      <c r="I104" s="261"/>
      <c r="J104" s="261" t="s">
        <v>633</v>
      </c>
      <c r="K104" s="258"/>
    </row>
    <row r="105" s="1" customFormat="1" ht="5.25" customHeight="1">
      <c r="B105" s="256"/>
      <c r="C105" s="259"/>
      <c r="D105" s="259"/>
      <c r="E105" s="259"/>
      <c r="F105" s="259"/>
      <c r="G105" s="277"/>
      <c r="H105" s="259"/>
      <c r="I105" s="259"/>
      <c r="J105" s="259"/>
      <c r="K105" s="258"/>
    </row>
    <row r="106" s="1" customFormat="1" ht="15" customHeight="1">
      <c r="B106" s="256"/>
      <c r="C106" s="244" t="s">
        <v>56</v>
      </c>
      <c r="D106" s="266"/>
      <c r="E106" s="266"/>
      <c r="F106" s="267" t="s">
        <v>634</v>
      </c>
      <c r="G106" s="244"/>
      <c r="H106" s="244" t="s">
        <v>674</v>
      </c>
      <c r="I106" s="244" t="s">
        <v>636</v>
      </c>
      <c r="J106" s="244">
        <v>20</v>
      </c>
      <c r="K106" s="258"/>
    </row>
    <row r="107" s="1" customFormat="1" ht="15" customHeight="1">
      <c r="B107" s="256"/>
      <c r="C107" s="244" t="s">
        <v>637</v>
      </c>
      <c r="D107" s="244"/>
      <c r="E107" s="244"/>
      <c r="F107" s="267" t="s">
        <v>634</v>
      </c>
      <c r="G107" s="244"/>
      <c r="H107" s="244" t="s">
        <v>674</v>
      </c>
      <c r="I107" s="244" t="s">
        <v>636</v>
      </c>
      <c r="J107" s="244">
        <v>120</v>
      </c>
      <c r="K107" s="258"/>
    </row>
    <row r="108" s="1" customFormat="1" ht="15" customHeight="1">
      <c r="B108" s="269"/>
      <c r="C108" s="244" t="s">
        <v>639</v>
      </c>
      <c r="D108" s="244"/>
      <c r="E108" s="244"/>
      <c r="F108" s="267" t="s">
        <v>640</v>
      </c>
      <c r="G108" s="244"/>
      <c r="H108" s="244" t="s">
        <v>674</v>
      </c>
      <c r="I108" s="244" t="s">
        <v>636</v>
      </c>
      <c r="J108" s="244">
        <v>50</v>
      </c>
      <c r="K108" s="258"/>
    </row>
    <row r="109" s="1" customFormat="1" ht="15" customHeight="1">
      <c r="B109" s="269"/>
      <c r="C109" s="244" t="s">
        <v>642</v>
      </c>
      <c r="D109" s="244"/>
      <c r="E109" s="244"/>
      <c r="F109" s="267" t="s">
        <v>634</v>
      </c>
      <c r="G109" s="244"/>
      <c r="H109" s="244" t="s">
        <v>674</v>
      </c>
      <c r="I109" s="244" t="s">
        <v>644</v>
      </c>
      <c r="J109" s="244"/>
      <c r="K109" s="258"/>
    </row>
    <row r="110" s="1" customFormat="1" ht="15" customHeight="1">
      <c r="B110" s="269"/>
      <c r="C110" s="244" t="s">
        <v>653</v>
      </c>
      <c r="D110" s="244"/>
      <c r="E110" s="244"/>
      <c r="F110" s="267" t="s">
        <v>640</v>
      </c>
      <c r="G110" s="244"/>
      <c r="H110" s="244" t="s">
        <v>674</v>
      </c>
      <c r="I110" s="244" t="s">
        <v>636</v>
      </c>
      <c r="J110" s="244">
        <v>50</v>
      </c>
      <c r="K110" s="258"/>
    </row>
    <row r="111" s="1" customFormat="1" ht="15" customHeight="1">
      <c r="B111" s="269"/>
      <c r="C111" s="244" t="s">
        <v>661</v>
      </c>
      <c r="D111" s="244"/>
      <c r="E111" s="244"/>
      <c r="F111" s="267" t="s">
        <v>640</v>
      </c>
      <c r="G111" s="244"/>
      <c r="H111" s="244" t="s">
        <v>674</v>
      </c>
      <c r="I111" s="244" t="s">
        <v>636</v>
      </c>
      <c r="J111" s="244">
        <v>50</v>
      </c>
      <c r="K111" s="258"/>
    </row>
    <row r="112" s="1" customFormat="1" ht="15" customHeight="1">
      <c r="B112" s="269"/>
      <c r="C112" s="244" t="s">
        <v>659</v>
      </c>
      <c r="D112" s="244"/>
      <c r="E112" s="244"/>
      <c r="F112" s="267" t="s">
        <v>640</v>
      </c>
      <c r="G112" s="244"/>
      <c r="H112" s="244" t="s">
        <v>674</v>
      </c>
      <c r="I112" s="244" t="s">
        <v>636</v>
      </c>
      <c r="J112" s="244">
        <v>50</v>
      </c>
      <c r="K112" s="258"/>
    </row>
    <row r="113" s="1" customFormat="1" ht="15" customHeight="1">
      <c r="B113" s="269"/>
      <c r="C113" s="244" t="s">
        <v>56</v>
      </c>
      <c r="D113" s="244"/>
      <c r="E113" s="244"/>
      <c r="F113" s="267" t="s">
        <v>634</v>
      </c>
      <c r="G113" s="244"/>
      <c r="H113" s="244" t="s">
        <v>675</v>
      </c>
      <c r="I113" s="244" t="s">
        <v>636</v>
      </c>
      <c r="J113" s="244">
        <v>20</v>
      </c>
      <c r="K113" s="258"/>
    </row>
    <row r="114" s="1" customFormat="1" ht="15" customHeight="1">
      <c r="B114" s="269"/>
      <c r="C114" s="244" t="s">
        <v>676</v>
      </c>
      <c r="D114" s="244"/>
      <c r="E114" s="244"/>
      <c r="F114" s="267" t="s">
        <v>634</v>
      </c>
      <c r="G114" s="244"/>
      <c r="H114" s="244" t="s">
        <v>677</v>
      </c>
      <c r="I114" s="244" t="s">
        <v>636</v>
      </c>
      <c r="J114" s="244">
        <v>120</v>
      </c>
      <c r="K114" s="258"/>
    </row>
    <row r="115" s="1" customFormat="1" ht="15" customHeight="1">
      <c r="B115" s="269"/>
      <c r="C115" s="244" t="s">
        <v>41</v>
      </c>
      <c r="D115" s="244"/>
      <c r="E115" s="244"/>
      <c r="F115" s="267" t="s">
        <v>634</v>
      </c>
      <c r="G115" s="244"/>
      <c r="H115" s="244" t="s">
        <v>678</v>
      </c>
      <c r="I115" s="244" t="s">
        <v>669</v>
      </c>
      <c r="J115" s="244"/>
      <c r="K115" s="258"/>
    </row>
    <row r="116" s="1" customFormat="1" ht="15" customHeight="1">
      <c r="B116" s="269"/>
      <c r="C116" s="244" t="s">
        <v>51</v>
      </c>
      <c r="D116" s="244"/>
      <c r="E116" s="244"/>
      <c r="F116" s="267" t="s">
        <v>634</v>
      </c>
      <c r="G116" s="244"/>
      <c r="H116" s="244" t="s">
        <v>679</v>
      </c>
      <c r="I116" s="244" t="s">
        <v>669</v>
      </c>
      <c r="J116" s="244"/>
      <c r="K116" s="258"/>
    </row>
    <row r="117" s="1" customFormat="1" ht="15" customHeight="1">
      <c r="B117" s="269"/>
      <c r="C117" s="244" t="s">
        <v>60</v>
      </c>
      <c r="D117" s="244"/>
      <c r="E117" s="244"/>
      <c r="F117" s="267" t="s">
        <v>634</v>
      </c>
      <c r="G117" s="244"/>
      <c r="H117" s="244" t="s">
        <v>680</v>
      </c>
      <c r="I117" s="244" t="s">
        <v>681</v>
      </c>
      <c r="J117" s="244"/>
      <c r="K117" s="258"/>
    </row>
    <row r="118" s="1" customFormat="1" ht="15" customHeight="1">
      <c r="B118" s="272"/>
      <c r="C118" s="278"/>
      <c r="D118" s="278"/>
      <c r="E118" s="278"/>
      <c r="F118" s="278"/>
      <c r="G118" s="278"/>
      <c r="H118" s="278"/>
      <c r="I118" s="278"/>
      <c r="J118" s="278"/>
      <c r="K118" s="274"/>
    </row>
    <row r="119" s="1" customFormat="1" ht="18.75" customHeight="1">
      <c r="B119" s="279"/>
      <c r="C119" s="280"/>
      <c r="D119" s="280"/>
      <c r="E119" s="280"/>
      <c r="F119" s="281"/>
      <c r="G119" s="280"/>
      <c r="H119" s="280"/>
      <c r="I119" s="280"/>
      <c r="J119" s="280"/>
      <c r="K119" s="279"/>
    </row>
    <row r="120" s="1" customFormat="1" ht="18.75" customHeight="1">
      <c r="B120" s="252"/>
      <c r="C120" s="252"/>
      <c r="D120" s="252"/>
      <c r="E120" s="252"/>
      <c r="F120" s="252"/>
      <c r="G120" s="252"/>
      <c r="H120" s="252"/>
      <c r="I120" s="252"/>
      <c r="J120" s="252"/>
      <c r="K120" s="252"/>
    </row>
    <row r="121" s="1" customFormat="1" ht="7.5" customHeight="1">
      <c r="B121" s="282"/>
      <c r="C121" s="283"/>
      <c r="D121" s="283"/>
      <c r="E121" s="283"/>
      <c r="F121" s="283"/>
      <c r="G121" s="283"/>
      <c r="H121" s="283"/>
      <c r="I121" s="283"/>
      <c r="J121" s="283"/>
      <c r="K121" s="284"/>
    </row>
    <row r="122" s="1" customFormat="1" ht="45" customHeight="1">
      <c r="B122" s="285"/>
      <c r="C122" s="235" t="s">
        <v>682</v>
      </c>
      <c r="D122" s="235"/>
      <c r="E122" s="235"/>
      <c r="F122" s="235"/>
      <c r="G122" s="235"/>
      <c r="H122" s="235"/>
      <c r="I122" s="235"/>
      <c r="J122" s="235"/>
      <c r="K122" s="286"/>
    </row>
    <row r="123" s="1" customFormat="1" ht="17.25" customHeight="1">
      <c r="B123" s="287"/>
      <c r="C123" s="259" t="s">
        <v>628</v>
      </c>
      <c r="D123" s="259"/>
      <c r="E123" s="259"/>
      <c r="F123" s="259" t="s">
        <v>629</v>
      </c>
      <c r="G123" s="260"/>
      <c r="H123" s="259" t="s">
        <v>57</v>
      </c>
      <c r="I123" s="259" t="s">
        <v>60</v>
      </c>
      <c r="J123" s="259" t="s">
        <v>630</v>
      </c>
      <c r="K123" s="288"/>
    </row>
    <row r="124" s="1" customFormat="1" ht="17.25" customHeight="1">
      <c r="B124" s="287"/>
      <c r="C124" s="261" t="s">
        <v>631</v>
      </c>
      <c r="D124" s="261"/>
      <c r="E124" s="261"/>
      <c r="F124" s="262" t="s">
        <v>632</v>
      </c>
      <c r="G124" s="263"/>
      <c r="H124" s="261"/>
      <c r="I124" s="261"/>
      <c r="J124" s="261" t="s">
        <v>633</v>
      </c>
      <c r="K124" s="288"/>
    </row>
    <row r="125" s="1" customFormat="1" ht="5.25" customHeight="1">
      <c r="B125" s="289"/>
      <c r="C125" s="264"/>
      <c r="D125" s="264"/>
      <c r="E125" s="264"/>
      <c r="F125" s="264"/>
      <c r="G125" s="290"/>
      <c r="H125" s="264"/>
      <c r="I125" s="264"/>
      <c r="J125" s="264"/>
      <c r="K125" s="291"/>
    </row>
    <row r="126" s="1" customFormat="1" ht="15" customHeight="1">
      <c r="B126" s="289"/>
      <c r="C126" s="244" t="s">
        <v>637</v>
      </c>
      <c r="D126" s="266"/>
      <c r="E126" s="266"/>
      <c r="F126" s="267" t="s">
        <v>634</v>
      </c>
      <c r="G126" s="244"/>
      <c r="H126" s="244" t="s">
        <v>674</v>
      </c>
      <c r="I126" s="244" t="s">
        <v>636</v>
      </c>
      <c r="J126" s="244">
        <v>120</v>
      </c>
      <c r="K126" s="292"/>
    </row>
    <row r="127" s="1" customFormat="1" ht="15" customHeight="1">
      <c r="B127" s="289"/>
      <c r="C127" s="244" t="s">
        <v>683</v>
      </c>
      <c r="D127" s="244"/>
      <c r="E127" s="244"/>
      <c r="F127" s="267" t="s">
        <v>634</v>
      </c>
      <c r="G127" s="244"/>
      <c r="H127" s="244" t="s">
        <v>684</v>
      </c>
      <c r="I127" s="244" t="s">
        <v>636</v>
      </c>
      <c r="J127" s="244" t="s">
        <v>685</v>
      </c>
      <c r="K127" s="292"/>
    </row>
    <row r="128" s="1" customFormat="1" ht="15" customHeight="1">
      <c r="B128" s="289"/>
      <c r="C128" s="244" t="s">
        <v>582</v>
      </c>
      <c r="D128" s="244"/>
      <c r="E128" s="244"/>
      <c r="F128" s="267" t="s">
        <v>634</v>
      </c>
      <c r="G128" s="244"/>
      <c r="H128" s="244" t="s">
        <v>686</v>
      </c>
      <c r="I128" s="244" t="s">
        <v>636</v>
      </c>
      <c r="J128" s="244" t="s">
        <v>685</v>
      </c>
      <c r="K128" s="292"/>
    </row>
    <row r="129" s="1" customFormat="1" ht="15" customHeight="1">
      <c r="B129" s="289"/>
      <c r="C129" s="244" t="s">
        <v>645</v>
      </c>
      <c r="D129" s="244"/>
      <c r="E129" s="244"/>
      <c r="F129" s="267" t="s">
        <v>640</v>
      </c>
      <c r="G129" s="244"/>
      <c r="H129" s="244" t="s">
        <v>646</v>
      </c>
      <c r="I129" s="244" t="s">
        <v>636</v>
      </c>
      <c r="J129" s="244">
        <v>15</v>
      </c>
      <c r="K129" s="292"/>
    </row>
    <row r="130" s="1" customFormat="1" ht="15" customHeight="1">
      <c r="B130" s="289"/>
      <c r="C130" s="270" t="s">
        <v>647</v>
      </c>
      <c r="D130" s="270"/>
      <c r="E130" s="270"/>
      <c r="F130" s="271" t="s">
        <v>640</v>
      </c>
      <c r="G130" s="270"/>
      <c r="H130" s="270" t="s">
        <v>648</v>
      </c>
      <c r="I130" s="270" t="s">
        <v>636</v>
      </c>
      <c r="J130" s="270">
        <v>15</v>
      </c>
      <c r="K130" s="292"/>
    </row>
    <row r="131" s="1" customFormat="1" ht="15" customHeight="1">
      <c r="B131" s="289"/>
      <c r="C131" s="270" t="s">
        <v>649</v>
      </c>
      <c r="D131" s="270"/>
      <c r="E131" s="270"/>
      <c r="F131" s="271" t="s">
        <v>640</v>
      </c>
      <c r="G131" s="270"/>
      <c r="H131" s="270" t="s">
        <v>650</v>
      </c>
      <c r="I131" s="270" t="s">
        <v>636</v>
      </c>
      <c r="J131" s="270">
        <v>20</v>
      </c>
      <c r="K131" s="292"/>
    </row>
    <row r="132" s="1" customFormat="1" ht="15" customHeight="1">
      <c r="B132" s="289"/>
      <c r="C132" s="270" t="s">
        <v>651</v>
      </c>
      <c r="D132" s="270"/>
      <c r="E132" s="270"/>
      <c r="F132" s="271" t="s">
        <v>640</v>
      </c>
      <c r="G132" s="270"/>
      <c r="H132" s="270" t="s">
        <v>652</v>
      </c>
      <c r="I132" s="270" t="s">
        <v>636</v>
      </c>
      <c r="J132" s="270">
        <v>20</v>
      </c>
      <c r="K132" s="292"/>
    </row>
    <row r="133" s="1" customFormat="1" ht="15" customHeight="1">
      <c r="B133" s="289"/>
      <c r="C133" s="244" t="s">
        <v>639</v>
      </c>
      <c r="D133" s="244"/>
      <c r="E133" s="244"/>
      <c r="F133" s="267" t="s">
        <v>640</v>
      </c>
      <c r="G133" s="244"/>
      <c r="H133" s="244" t="s">
        <v>674</v>
      </c>
      <c r="I133" s="244" t="s">
        <v>636</v>
      </c>
      <c r="J133" s="244">
        <v>50</v>
      </c>
      <c r="K133" s="292"/>
    </row>
    <row r="134" s="1" customFormat="1" ht="15" customHeight="1">
      <c r="B134" s="289"/>
      <c r="C134" s="244" t="s">
        <v>653</v>
      </c>
      <c r="D134" s="244"/>
      <c r="E134" s="244"/>
      <c r="F134" s="267" t="s">
        <v>640</v>
      </c>
      <c r="G134" s="244"/>
      <c r="H134" s="244" t="s">
        <v>674</v>
      </c>
      <c r="I134" s="244" t="s">
        <v>636</v>
      </c>
      <c r="J134" s="244">
        <v>50</v>
      </c>
      <c r="K134" s="292"/>
    </row>
    <row r="135" s="1" customFormat="1" ht="15" customHeight="1">
      <c r="B135" s="289"/>
      <c r="C135" s="244" t="s">
        <v>659</v>
      </c>
      <c r="D135" s="244"/>
      <c r="E135" s="244"/>
      <c r="F135" s="267" t="s">
        <v>640</v>
      </c>
      <c r="G135" s="244"/>
      <c r="H135" s="244" t="s">
        <v>674</v>
      </c>
      <c r="I135" s="244" t="s">
        <v>636</v>
      </c>
      <c r="J135" s="244">
        <v>50</v>
      </c>
      <c r="K135" s="292"/>
    </row>
    <row r="136" s="1" customFormat="1" ht="15" customHeight="1">
      <c r="B136" s="289"/>
      <c r="C136" s="244" t="s">
        <v>661</v>
      </c>
      <c r="D136" s="244"/>
      <c r="E136" s="244"/>
      <c r="F136" s="267" t="s">
        <v>640</v>
      </c>
      <c r="G136" s="244"/>
      <c r="H136" s="244" t="s">
        <v>674</v>
      </c>
      <c r="I136" s="244" t="s">
        <v>636</v>
      </c>
      <c r="J136" s="244">
        <v>50</v>
      </c>
      <c r="K136" s="292"/>
    </row>
    <row r="137" s="1" customFormat="1" ht="15" customHeight="1">
      <c r="B137" s="289"/>
      <c r="C137" s="244" t="s">
        <v>662</v>
      </c>
      <c r="D137" s="244"/>
      <c r="E137" s="244"/>
      <c r="F137" s="267" t="s">
        <v>640</v>
      </c>
      <c r="G137" s="244"/>
      <c r="H137" s="244" t="s">
        <v>687</v>
      </c>
      <c r="I137" s="244" t="s">
        <v>636</v>
      </c>
      <c r="J137" s="244">
        <v>255</v>
      </c>
      <c r="K137" s="292"/>
    </row>
    <row r="138" s="1" customFormat="1" ht="15" customHeight="1">
      <c r="B138" s="289"/>
      <c r="C138" s="244" t="s">
        <v>664</v>
      </c>
      <c r="D138" s="244"/>
      <c r="E138" s="244"/>
      <c r="F138" s="267" t="s">
        <v>634</v>
      </c>
      <c r="G138" s="244"/>
      <c r="H138" s="244" t="s">
        <v>688</v>
      </c>
      <c r="I138" s="244" t="s">
        <v>666</v>
      </c>
      <c r="J138" s="244"/>
      <c r="K138" s="292"/>
    </row>
    <row r="139" s="1" customFormat="1" ht="15" customHeight="1">
      <c r="B139" s="289"/>
      <c r="C139" s="244" t="s">
        <v>667</v>
      </c>
      <c r="D139" s="244"/>
      <c r="E139" s="244"/>
      <c r="F139" s="267" t="s">
        <v>634</v>
      </c>
      <c r="G139" s="244"/>
      <c r="H139" s="244" t="s">
        <v>689</v>
      </c>
      <c r="I139" s="244" t="s">
        <v>669</v>
      </c>
      <c r="J139" s="244"/>
      <c r="K139" s="292"/>
    </row>
    <row r="140" s="1" customFormat="1" ht="15" customHeight="1">
      <c r="B140" s="289"/>
      <c r="C140" s="244" t="s">
        <v>670</v>
      </c>
      <c r="D140" s="244"/>
      <c r="E140" s="244"/>
      <c r="F140" s="267" t="s">
        <v>634</v>
      </c>
      <c r="G140" s="244"/>
      <c r="H140" s="244" t="s">
        <v>670</v>
      </c>
      <c r="I140" s="244" t="s">
        <v>669</v>
      </c>
      <c r="J140" s="244"/>
      <c r="K140" s="292"/>
    </row>
    <row r="141" s="1" customFormat="1" ht="15" customHeight="1">
      <c r="B141" s="289"/>
      <c r="C141" s="244" t="s">
        <v>41</v>
      </c>
      <c r="D141" s="244"/>
      <c r="E141" s="244"/>
      <c r="F141" s="267" t="s">
        <v>634</v>
      </c>
      <c r="G141" s="244"/>
      <c r="H141" s="244" t="s">
        <v>690</v>
      </c>
      <c r="I141" s="244" t="s">
        <v>669</v>
      </c>
      <c r="J141" s="244"/>
      <c r="K141" s="292"/>
    </row>
    <row r="142" s="1" customFormat="1" ht="15" customHeight="1">
      <c r="B142" s="289"/>
      <c r="C142" s="244" t="s">
        <v>691</v>
      </c>
      <c r="D142" s="244"/>
      <c r="E142" s="244"/>
      <c r="F142" s="267" t="s">
        <v>634</v>
      </c>
      <c r="G142" s="244"/>
      <c r="H142" s="244" t="s">
        <v>692</v>
      </c>
      <c r="I142" s="244" t="s">
        <v>669</v>
      </c>
      <c r="J142" s="244"/>
      <c r="K142" s="292"/>
    </row>
    <row r="143" s="1" customFormat="1" ht="15" customHeight="1">
      <c r="B143" s="293"/>
      <c r="C143" s="294"/>
      <c r="D143" s="294"/>
      <c r="E143" s="294"/>
      <c r="F143" s="294"/>
      <c r="G143" s="294"/>
      <c r="H143" s="294"/>
      <c r="I143" s="294"/>
      <c r="J143" s="294"/>
      <c r="K143" s="295"/>
    </row>
    <row r="144" s="1" customFormat="1" ht="18.75" customHeight="1">
      <c r="B144" s="280"/>
      <c r="C144" s="280"/>
      <c r="D144" s="280"/>
      <c r="E144" s="280"/>
      <c r="F144" s="281"/>
      <c r="G144" s="280"/>
      <c r="H144" s="280"/>
      <c r="I144" s="280"/>
      <c r="J144" s="280"/>
      <c r="K144" s="280"/>
    </row>
    <row r="145" s="1" customFormat="1" ht="18.75" customHeight="1">
      <c r="B145" s="252"/>
      <c r="C145" s="252"/>
      <c r="D145" s="252"/>
      <c r="E145" s="252"/>
      <c r="F145" s="252"/>
      <c r="G145" s="252"/>
      <c r="H145" s="252"/>
      <c r="I145" s="252"/>
      <c r="J145" s="252"/>
      <c r="K145" s="252"/>
    </row>
    <row r="146" s="1" customFormat="1" ht="7.5" customHeight="1">
      <c r="B146" s="253"/>
      <c r="C146" s="254"/>
      <c r="D146" s="254"/>
      <c r="E146" s="254"/>
      <c r="F146" s="254"/>
      <c r="G146" s="254"/>
      <c r="H146" s="254"/>
      <c r="I146" s="254"/>
      <c r="J146" s="254"/>
      <c r="K146" s="255"/>
    </row>
    <row r="147" s="1" customFormat="1" ht="45" customHeight="1">
      <c r="B147" s="256"/>
      <c r="C147" s="257" t="s">
        <v>693</v>
      </c>
      <c r="D147" s="257"/>
      <c r="E147" s="257"/>
      <c r="F147" s="257"/>
      <c r="G147" s="257"/>
      <c r="H147" s="257"/>
      <c r="I147" s="257"/>
      <c r="J147" s="257"/>
      <c r="K147" s="258"/>
    </row>
    <row r="148" s="1" customFormat="1" ht="17.25" customHeight="1">
      <c r="B148" s="256"/>
      <c r="C148" s="259" t="s">
        <v>628</v>
      </c>
      <c r="D148" s="259"/>
      <c r="E148" s="259"/>
      <c r="F148" s="259" t="s">
        <v>629</v>
      </c>
      <c r="G148" s="260"/>
      <c r="H148" s="259" t="s">
        <v>57</v>
      </c>
      <c r="I148" s="259" t="s">
        <v>60</v>
      </c>
      <c r="J148" s="259" t="s">
        <v>630</v>
      </c>
      <c r="K148" s="258"/>
    </row>
    <row r="149" s="1" customFormat="1" ht="17.25" customHeight="1">
      <c r="B149" s="256"/>
      <c r="C149" s="261" t="s">
        <v>631</v>
      </c>
      <c r="D149" s="261"/>
      <c r="E149" s="261"/>
      <c r="F149" s="262" t="s">
        <v>632</v>
      </c>
      <c r="G149" s="263"/>
      <c r="H149" s="261"/>
      <c r="I149" s="261"/>
      <c r="J149" s="261" t="s">
        <v>633</v>
      </c>
      <c r="K149" s="258"/>
    </row>
    <row r="150" s="1" customFormat="1" ht="5.25" customHeight="1">
      <c r="B150" s="269"/>
      <c r="C150" s="264"/>
      <c r="D150" s="264"/>
      <c r="E150" s="264"/>
      <c r="F150" s="264"/>
      <c r="G150" s="265"/>
      <c r="H150" s="264"/>
      <c r="I150" s="264"/>
      <c r="J150" s="264"/>
      <c r="K150" s="292"/>
    </row>
    <row r="151" s="1" customFormat="1" ht="15" customHeight="1">
      <c r="B151" s="269"/>
      <c r="C151" s="296" t="s">
        <v>637</v>
      </c>
      <c r="D151" s="244"/>
      <c r="E151" s="244"/>
      <c r="F151" s="297" t="s">
        <v>634</v>
      </c>
      <c r="G151" s="244"/>
      <c r="H151" s="296" t="s">
        <v>674</v>
      </c>
      <c r="I151" s="296" t="s">
        <v>636</v>
      </c>
      <c r="J151" s="296">
        <v>120</v>
      </c>
      <c r="K151" s="292"/>
    </row>
    <row r="152" s="1" customFormat="1" ht="15" customHeight="1">
      <c r="B152" s="269"/>
      <c r="C152" s="296" t="s">
        <v>683</v>
      </c>
      <c r="D152" s="244"/>
      <c r="E152" s="244"/>
      <c r="F152" s="297" t="s">
        <v>634</v>
      </c>
      <c r="G152" s="244"/>
      <c r="H152" s="296" t="s">
        <v>694</v>
      </c>
      <c r="I152" s="296" t="s">
        <v>636</v>
      </c>
      <c r="J152" s="296" t="s">
        <v>685</v>
      </c>
      <c r="K152" s="292"/>
    </row>
    <row r="153" s="1" customFormat="1" ht="15" customHeight="1">
      <c r="B153" s="269"/>
      <c r="C153" s="296" t="s">
        <v>582</v>
      </c>
      <c r="D153" s="244"/>
      <c r="E153" s="244"/>
      <c r="F153" s="297" t="s">
        <v>634</v>
      </c>
      <c r="G153" s="244"/>
      <c r="H153" s="296" t="s">
        <v>695</v>
      </c>
      <c r="I153" s="296" t="s">
        <v>636</v>
      </c>
      <c r="J153" s="296" t="s">
        <v>685</v>
      </c>
      <c r="K153" s="292"/>
    </row>
    <row r="154" s="1" customFormat="1" ht="15" customHeight="1">
      <c r="B154" s="269"/>
      <c r="C154" s="296" t="s">
        <v>639</v>
      </c>
      <c r="D154" s="244"/>
      <c r="E154" s="244"/>
      <c r="F154" s="297" t="s">
        <v>640</v>
      </c>
      <c r="G154" s="244"/>
      <c r="H154" s="296" t="s">
        <v>674</v>
      </c>
      <c r="I154" s="296" t="s">
        <v>636</v>
      </c>
      <c r="J154" s="296">
        <v>50</v>
      </c>
      <c r="K154" s="292"/>
    </row>
    <row r="155" s="1" customFormat="1" ht="15" customHeight="1">
      <c r="B155" s="269"/>
      <c r="C155" s="296" t="s">
        <v>642</v>
      </c>
      <c r="D155" s="244"/>
      <c r="E155" s="244"/>
      <c r="F155" s="297" t="s">
        <v>634</v>
      </c>
      <c r="G155" s="244"/>
      <c r="H155" s="296" t="s">
        <v>674</v>
      </c>
      <c r="I155" s="296" t="s">
        <v>644</v>
      </c>
      <c r="J155" s="296"/>
      <c r="K155" s="292"/>
    </row>
    <row r="156" s="1" customFormat="1" ht="15" customHeight="1">
      <c r="B156" s="269"/>
      <c r="C156" s="296" t="s">
        <v>653</v>
      </c>
      <c r="D156" s="244"/>
      <c r="E156" s="244"/>
      <c r="F156" s="297" t="s">
        <v>640</v>
      </c>
      <c r="G156" s="244"/>
      <c r="H156" s="296" t="s">
        <v>674</v>
      </c>
      <c r="I156" s="296" t="s">
        <v>636</v>
      </c>
      <c r="J156" s="296">
        <v>50</v>
      </c>
      <c r="K156" s="292"/>
    </row>
    <row r="157" s="1" customFormat="1" ht="15" customHeight="1">
      <c r="B157" s="269"/>
      <c r="C157" s="296" t="s">
        <v>661</v>
      </c>
      <c r="D157" s="244"/>
      <c r="E157" s="244"/>
      <c r="F157" s="297" t="s">
        <v>640</v>
      </c>
      <c r="G157" s="244"/>
      <c r="H157" s="296" t="s">
        <v>674</v>
      </c>
      <c r="I157" s="296" t="s">
        <v>636</v>
      </c>
      <c r="J157" s="296">
        <v>50</v>
      </c>
      <c r="K157" s="292"/>
    </row>
    <row r="158" s="1" customFormat="1" ht="15" customHeight="1">
      <c r="B158" s="269"/>
      <c r="C158" s="296" t="s">
        <v>659</v>
      </c>
      <c r="D158" s="244"/>
      <c r="E158" s="244"/>
      <c r="F158" s="297" t="s">
        <v>640</v>
      </c>
      <c r="G158" s="244"/>
      <c r="H158" s="296" t="s">
        <v>674</v>
      </c>
      <c r="I158" s="296" t="s">
        <v>636</v>
      </c>
      <c r="J158" s="296">
        <v>50</v>
      </c>
      <c r="K158" s="292"/>
    </row>
    <row r="159" s="1" customFormat="1" ht="15" customHeight="1">
      <c r="B159" s="269"/>
      <c r="C159" s="296" t="s">
        <v>85</v>
      </c>
      <c r="D159" s="244"/>
      <c r="E159" s="244"/>
      <c r="F159" s="297" t="s">
        <v>634</v>
      </c>
      <c r="G159" s="244"/>
      <c r="H159" s="296" t="s">
        <v>696</v>
      </c>
      <c r="I159" s="296" t="s">
        <v>636</v>
      </c>
      <c r="J159" s="296" t="s">
        <v>697</v>
      </c>
      <c r="K159" s="292"/>
    </row>
    <row r="160" s="1" customFormat="1" ht="15" customHeight="1">
      <c r="B160" s="269"/>
      <c r="C160" s="296" t="s">
        <v>698</v>
      </c>
      <c r="D160" s="244"/>
      <c r="E160" s="244"/>
      <c r="F160" s="297" t="s">
        <v>634</v>
      </c>
      <c r="G160" s="244"/>
      <c r="H160" s="296" t="s">
        <v>699</v>
      </c>
      <c r="I160" s="296" t="s">
        <v>669</v>
      </c>
      <c r="J160" s="296"/>
      <c r="K160" s="292"/>
    </row>
    <row r="161" s="1" customFormat="1" ht="15" customHeight="1">
      <c r="B161" s="298"/>
      <c r="C161" s="278"/>
      <c r="D161" s="278"/>
      <c r="E161" s="278"/>
      <c r="F161" s="278"/>
      <c r="G161" s="278"/>
      <c r="H161" s="278"/>
      <c r="I161" s="278"/>
      <c r="J161" s="278"/>
      <c r="K161" s="299"/>
    </row>
    <row r="162" s="1" customFormat="1" ht="18.75" customHeight="1">
      <c r="B162" s="280"/>
      <c r="C162" s="290"/>
      <c r="D162" s="290"/>
      <c r="E162" s="290"/>
      <c r="F162" s="300"/>
      <c r="G162" s="290"/>
      <c r="H162" s="290"/>
      <c r="I162" s="290"/>
      <c r="J162" s="290"/>
      <c r="K162" s="280"/>
    </row>
    <row r="163" s="1" customFormat="1" ht="18.75" customHeight="1">
      <c r="B163" s="252"/>
      <c r="C163" s="252"/>
      <c r="D163" s="252"/>
      <c r="E163" s="252"/>
      <c r="F163" s="252"/>
      <c r="G163" s="252"/>
      <c r="H163" s="252"/>
      <c r="I163" s="252"/>
      <c r="J163" s="252"/>
      <c r="K163" s="252"/>
    </row>
    <row r="164" s="1" customFormat="1" ht="7.5" customHeight="1">
      <c r="B164" s="231"/>
      <c r="C164" s="232"/>
      <c r="D164" s="232"/>
      <c r="E164" s="232"/>
      <c r="F164" s="232"/>
      <c r="G164" s="232"/>
      <c r="H164" s="232"/>
      <c r="I164" s="232"/>
      <c r="J164" s="232"/>
      <c r="K164" s="233"/>
    </row>
    <row r="165" s="1" customFormat="1" ht="45" customHeight="1">
      <c r="B165" s="234"/>
      <c r="C165" s="235" t="s">
        <v>700</v>
      </c>
      <c r="D165" s="235"/>
      <c r="E165" s="235"/>
      <c r="F165" s="235"/>
      <c r="G165" s="235"/>
      <c r="H165" s="235"/>
      <c r="I165" s="235"/>
      <c r="J165" s="235"/>
      <c r="K165" s="236"/>
    </row>
    <row r="166" s="1" customFormat="1" ht="17.25" customHeight="1">
      <c r="B166" s="234"/>
      <c r="C166" s="259" t="s">
        <v>628</v>
      </c>
      <c r="D166" s="259"/>
      <c r="E166" s="259"/>
      <c r="F166" s="259" t="s">
        <v>629</v>
      </c>
      <c r="G166" s="301"/>
      <c r="H166" s="302" t="s">
        <v>57</v>
      </c>
      <c r="I166" s="302" t="s">
        <v>60</v>
      </c>
      <c r="J166" s="259" t="s">
        <v>630</v>
      </c>
      <c r="K166" s="236"/>
    </row>
    <row r="167" s="1" customFormat="1" ht="17.25" customHeight="1">
      <c r="B167" s="237"/>
      <c r="C167" s="261" t="s">
        <v>631</v>
      </c>
      <c r="D167" s="261"/>
      <c r="E167" s="261"/>
      <c r="F167" s="262" t="s">
        <v>632</v>
      </c>
      <c r="G167" s="303"/>
      <c r="H167" s="304"/>
      <c r="I167" s="304"/>
      <c r="J167" s="261" t="s">
        <v>633</v>
      </c>
      <c r="K167" s="239"/>
    </row>
    <row r="168" s="1" customFormat="1" ht="5.25" customHeight="1">
      <c r="B168" s="269"/>
      <c r="C168" s="264"/>
      <c r="D168" s="264"/>
      <c r="E168" s="264"/>
      <c r="F168" s="264"/>
      <c r="G168" s="265"/>
      <c r="H168" s="264"/>
      <c r="I168" s="264"/>
      <c r="J168" s="264"/>
      <c r="K168" s="292"/>
    </row>
    <row r="169" s="1" customFormat="1" ht="15" customHeight="1">
      <c r="B169" s="269"/>
      <c r="C169" s="244" t="s">
        <v>637</v>
      </c>
      <c r="D169" s="244"/>
      <c r="E169" s="244"/>
      <c r="F169" s="267" t="s">
        <v>634</v>
      </c>
      <c r="G169" s="244"/>
      <c r="H169" s="244" t="s">
        <v>674</v>
      </c>
      <c r="I169" s="244" t="s">
        <v>636</v>
      </c>
      <c r="J169" s="244">
        <v>120</v>
      </c>
      <c r="K169" s="292"/>
    </row>
    <row r="170" s="1" customFormat="1" ht="15" customHeight="1">
      <c r="B170" s="269"/>
      <c r="C170" s="244" t="s">
        <v>683</v>
      </c>
      <c r="D170" s="244"/>
      <c r="E170" s="244"/>
      <c r="F170" s="267" t="s">
        <v>634</v>
      </c>
      <c r="G170" s="244"/>
      <c r="H170" s="244" t="s">
        <v>684</v>
      </c>
      <c r="I170" s="244" t="s">
        <v>636</v>
      </c>
      <c r="J170" s="244" t="s">
        <v>685</v>
      </c>
      <c r="K170" s="292"/>
    </row>
    <row r="171" s="1" customFormat="1" ht="15" customHeight="1">
      <c r="B171" s="269"/>
      <c r="C171" s="244" t="s">
        <v>582</v>
      </c>
      <c r="D171" s="244"/>
      <c r="E171" s="244"/>
      <c r="F171" s="267" t="s">
        <v>634</v>
      </c>
      <c r="G171" s="244"/>
      <c r="H171" s="244" t="s">
        <v>701</v>
      </c>
      <c r="I171" s="244" t="s">
        <v>636</v>
      </c>
      <c r="J171" s="244" t="s">
        <v>685</v>
      </c>
      <c r="K171" s="292"/>
    </row>
    <row r="172" s="1" customFormat="1" ht="15" customHeight="1">
      <c r="B172" s="269"/>
      <c r="C172" s="244" t="s">
        <v>639</v>
      </c>
      <c r="D172" s="244"/>
      <c r="E172" s="244"/>
      <c r="F172" s="267" t="s">
        <v>640</v>
      </c>
      <c r="G172" s="244"/>
      <c r="H172" s="244" t="s">
        <v>701</v>
      </c>
      <c r="I172" s="244" t="s">
        <v>636</v>
      </c>
      <c r="J172" s="244">
        <v>50</v>
      </c>
      <c r="K172" s="292"/>
    </row>
    <row r="173" s="1" customFormat="1" ht="15" customHeight="1">
      <c r="B173" s="269"/>
      <c r="C173" s="244" t="s">
        <v>642</v>
      </c>
      <c r="D173" s="244"/>
      <c r="E173" s="244"/>
      <c r="F173" s="267" t="s">
        <v>634</v>
      </c>
      <c r="G173" s="244"/>
      <c r="H173" s="244" t="s">
        <v>701</v>
      </c>
      <c r="I173" s="244" t="s">
        <v>644</v>
      </c>
      <c r="J173" s="244"/>
      <c r="K173" s="292"/>
    </row>
    <row r="174" s="1" customFormat="1" ht="15" customHeight="1">
      <c r="B174" s="269"/>
      <c r="C174" s="244" t="s">
        <v>653</v>
      </c>
      <c r="D174" s="244"/>
      <c r="E174" s="244"/>
      <c r="F174" s="267" t="s">
        <v>640</v>
      </c>
      <c r="G174" s="244"/>
      <c r="H174" s="244" t="s">
        <v>701</v>
      </c>
      <c r="I174" s="244" t="s">
        <v>636</v>
      </c>
      <c r="J174" s="244">
        <v>50</v>
      </c>
      <c r="K174" s="292"/>
    </row>
    <row r="175" s="1" customFormat="1" ht="15" customHeight="1">
      <c r="B175" s="269"/>
      <c r="C175" s="244" t="s">
        <v>661</v>
      </c>
      <c r="D175" s="244"/>
      <c r="E175" s="244"/>
      <c r="F175" s="267" t="s">
        <v>640</v>
      </c>
      <c r="G175" s="244"/>
      <c r="H175" s="244" t="s">
        <v>701</v>
      </c>
      <c r="I175" s="244" t="s">
        <v>636</v>
      </c>
      <c r="J175" s="244">
        <v>50</v>
      </c>
      <c r="K175" s="292"/>
    </row>
    <row r="176" s="1" customFormat="1" ht="15" customHeight="1">
      <c r="B176" s="269"/>
      <c r="C176" s="244" t="s">
        <v>659</v>
      </c>
      <c r="D176" s="244"/>
      <c r="E176" s="244"/>
      <c r="F176" s="267" t="s">
        <v>640</v>
      </c>
      <c r="G176" s="244"/>
      <c r="H176" s="244" t="s">
        <v>701</v>
      </c>
      <c r="I176" s="244" t="s">
        <v>636</v>
      </c>
      <c r="J176" s="244">
        <v>50</v>
      </c>
      <c r="K176" s="292"/>
    </row>
    <row r="177" s="1" customFormat="1" ht="15" customHeight="1">
      <c r="B177" s="269"/>
      <c r="C177" s="244" t="s">
        <v>109</v>
      </c>
      <c r="D177" s="244"/>
      <c r="E177" s="244"/>
      <c r="F177" s="267" t="s">
        <v>634</v>
      </c>
      <c r="G177" s="244"/>
      <c r="H177" s="244" t="s">
        <v>702</v>
      </c>
      <c r="I177" s="244" t="s">
        <v>703</v>
      </c>
      <c r="J177" s="244"/>
      <c r="K177" s="292"/>
    </row>
    <row r="178" s="1" customFormat="1" ht="15" customHeight="1">
      <c r="B178" s="269"/>
      <c r="C178" s="244" t="s">
        <v>60</v>
      </c>
      <c r="D178" s="244"/>
      <c r="E178" s="244"/>
      <c r="F178" s="267" t="s">
        <v>634</v>
      </c>
      <c r="G178" s="244"/>
      <c r="H178" s="244" t="s">
        <v>704</v>
      </c>
      <c r="I178" s="244" t="s">
        <v>705</v>
      </c>
      <c r="J178" s="244">
        <v>1</v>
      </c>
      <c r="K178" s="292"/>
    </row>
    <row r="179" s="1" customFormat="1" ht="15" customHeight="1">
      <c r="B179" s="269"/>
      <c r="C179" s="244" t="s">
        <v>56</v>
      </c>
      <c r="D179" s="244"/>
      <c r="E179" s="244"/>
      <c r="F179" s="267" t="s">
        <v>634</v>
      </c>
      <c r="G179" s="244"/>
      <c r="H179" s="244" t="s">
        <v>706</v>
      </c>
      <c r="I179" s="244" t="s">
        <v>636</v>
      </c>
      <c r="J179" s="244">
        <v>20</v>
      </c>
      <c r="K179" s="292"/>
    </row>
    <row r="180" s="1" customFormat="1" ht="15" customHeight="1">
      <c r="B180" s="269"/>
      <c r="C180" s="244" t="s">
        <v>57</v>
      </c>
      <c r="D180" s="244"/>
      <c r="E180" s="244"/>
      <c r="F180" s="267" t="s">
        <v>634</v>
      </c>
      <c r="G180" s="244"/>
      <c r="H180" s="244" t="s">
        <v>707</v>
      </c>
      <c r="I180" s="244" t="s">
        <v>636</v>
      </c>
      <c r="J180" s="244">
        <v>255</v>
      </c>
      <c r="K180" s="292"/>
    </row>
    <row r="181" s="1" customFormat="1" ht="15" customHeight="1">
      <c r="B181" s="269"/>
      <c r="C181" s="244" t="s">
        <v>110</v>
      </c>
      <c r="D181" s="244"/>
      <c r="E181" s="244"/>
      <c r="F181" s="267" t="s">
        <v>634</v>
      </c>
      <c r="G181" s="244"/>
      <c r="H181" s="244" t="s">
        <v>598</v>
      </c>
      <c r="I181" s="244" t="s">
        <v>636</v>
      </c>
      <c r="J181" s="244">
        <v>10</v>
      </c>
      <c r="K181" s="292"/>
    </row>
    <row r="182" s="1" customFormat="1" ht="15" customHeight="1">
      <c r="B182" s="269"/>
      <c r="C182" s="244" t="s">
        <v>111</v>
      </c>
      <c r="D182" s="244"/>
      <c r="E182" s="244"/>
      <c r="F182" s="267" t="s">
        <v>634</v>
      </c>
      <c r="G182" s="244"/>
      <c r="H182" s="244" t="s">
        <v>708</v>
      </c>
      <c r="I182" s="244" t="s">
        <v>669</v>
      </c>
      <c r="J182" s="244"/>
      <c r="K182" s="292"/>
    </row>
    <row r="183" s="1" customFormat="1" ht="15" customHeight="1">
      <c r="B183" s="269"/>
      <c r="C183" s="244" t="s">
        <v>709</v>
      </c>
      <c r="D183" s="244"/>
      <c r="E183" s="244"/>
      <c r="F183" s="267" t="s">
        <v>634</v>
      </c>
      <c r="G183" s="244"/>
      <c r="H183" s="244" t="s">
        <v>710</v>
      </c>
      <c r="I183" s="244" t="s">
        <v>669</v>
      </c>
      <c r="J183" s="244"/>
      <c r="K183" s="292"/>
    </row>
    <row r="184" s="1" customFormat="1" ht="15" customHeight="1">
      <c r="B184" s="269"/>
      <c r="C184" s="244" t="s">
        <v>698</v>
      </c>
      <c r="D184" s="244"/>
      <c r="E184" s="244"/>
      <c r="F184" s="267" t="s">
        <v>634</v>
      </c>
      <c r="G184" s="244"/>
      <c r="H184" s="244" t="s">
        <v>711</v>
      </c>
      <c r="I184" s="244" t="s">
        <v>669</v>
      </c>
      <c r="J184" s="244"/>
      <c r="K184" s="292"/>
    </row>
    <row r="185" s="1" customFormat="1" ht="15" customHeight="1">
      <c r="B185" s="269"/>
      <c r="C185" s="244" t="s">
        <v>113</v>
      </c>
      <c r="D185" s="244"/>
      <c r="E185" s="244"/>
      <c r="F185" s="267" t="s">
        <v>640</v>
      </c>
      <c r="G185" s="244"/>
      <c r="H185" s="244" t="s">
        <v>712</v>
      </c>
      <c r="I185" s="244" t="s">
        <v>636</v>
      </c>
      <c r="J185" s="244">
        <v>50</v>
      </c>
      <c r="K185" s="292"/>
    </row>
    <row r="186" s="1" customFormat="1" ht="15" customHeight="1">
      <c r="B186" s="269"/>
      <c r="C186" s="244" t="s">
        <v>713</v>
      </c>
      <c r="D186" s="244"/>
      <c r="E186" s="244"/>
      <c r="F186" s="267" t="s">
        <v>640</v>
      </c>
      <c r="G186" s="244"/>
      <c r="H186" s="244" t="s">
        <v>714</v>
      </c>
      <c r="I186" s="244" t="s">
        <v>715</v>
      </c>
      <c r="J186" s="244"/>
      <c r="K186" s="292"/>
    </row>
    <row r="187" s="1" customFormat="1" ht="15" customHeight="1">
      <c r="B187" s="269"/>
      <c r="C187" s="244" t="s">
        <v>716</v>
      </c>
      <c r="D187" s="244"/>
      <c r="E187" s="244"/>
      <c r="F187" s="267" t="s">
        <v>640</v>
      </c>
      <c r="G187" s="244"/>
      <c r="H187" s="244" t="s">
        <v>717</v>
      </c>
      <c r="I187" s="244" t="s">
        <v>715</v>
      </c>
      <c r="J187" s="244"/>
      <c r="K187" s="292"/>
    </row>
    <row r="188" s="1" customFormat="1" ht="15" customHeight="1">
      <c r="B188" s="269"/>
      <c r="C188" s="244" t="s">
        <v>718</v>
      </c>
      <c r="D188" s="244"/>
      <c r="E188" s="244"/>
      <c r="F188" s="267" t="s">
        <v>640</v>
      </c>
      <c r="G188" s="244"/>
      <c r="H188" s="244" t="s">
        <v>719</v>
      </c>
      <c r="I188" s="244" t="s">
        <v>715</v>
      </c>
      <c r="J188" s="244"/>
      <c r="K188" s="292"/>
    </row>
    <row r="189" s="1" customFormat="1" ht="15" customHeight="1">
      <c r="B189" s="269"/>
      <c r="C189" s="305" t="s">
        <v>720</v>
      </c>
      <c r="D189" s="244"/>
      <c r="E189" s="244"/>
      <c r="F189" s="267" t="s">
        <v>640</v>
      </c>
      <c r="G189" s="244"/>
      <c r="H189" s="244" t="s">
        <v>721</v>
      </c>
      <c r="I189" s="244" t="s">
        <v>722</v>
      </c>
      <c r="J189" s="306" t="s">
        <v>723</v>
      </c>
      <c r="K189" s="292"/>
    </row>
    <row r="190" s="14" customFormat="1" ht="15" customHeight="1">
      <c r="B190" s="307"/>
      <c r="C190" s="308" t="s">
        <v>724</v>
      </c>
      <c r="D190" s="309"/>
      <c r="E190" s="309"/>
      <c r="F190" s="310" t="s">
        <v>640</v>
      </c>
      <c r="G190" s="309"/>
      <c r="H190" s="309" t="s">
        <v>725</v>
      </c>
      <c r="I190" s="309" t="s">
        <v>722</v>
      </c>
      <c r="J190" s="311" t="s">
        <v>723</v>
      </c>
      <c r="K190" s="312"/>
    </row>
    <row r="191" s="1" customFormat="1" ht="15" customHeight="1">
      <c r="B191" s="269"/>
      <c r="C191" s="305" t="s">
        <v>45</v>
      </c>
      <c r="D191" s="244"/>
      <c r="E191" s="244"/>
      <c r="F191" s="267" t="s">
        <v>634</v>
      </c>
      <c r="G191" s="244"/>
      <c r="H191" s="241" t="s">
        <v>726</v>
      </c>
      <c r="I191" s="244" t="s">
        <v>727</v>
      </c>
      <c r="J191" s="244"/>
      <c r="K191" s="292"/>
    </row>
    <row r="192" s="1" customFormat="1" ht="15" customHeight="1">
      <c r="B192" s="269"/>
      <c r="C192" s="305" t="s">
        <v>728</v>
      </c>
      <c r="D192" s="244"/>
      <c r="E192" s="244"/>
      <c r="F192" s="267" t="s">
        <v>634</v>
      </c>
      <c r="G192" s="244"/>
      <c r="H192" s="244" t="s">
        <v>729</v>
      </c>
      <c r="I192" s="244" t="s">
        <v>669</v>
      </c>
      <c r="J192" s="244"/>
      <c r="K192" s="292"/>
    </row>
    <row r="193" s="1" customFormat="1" ht="15" customHeight="1">
      <c r="B193" s="269"/>
      <c r="C193" s="305" t="s">
        <v>730</v>
      </c>
      <c r="D193" s="244"/>
      <c r="E193" s="244"/>
      <c r="F193" s="267" t="s">
        <v>634</v>
      </c>
      <c r="G193" s="244"/>
      <c r="H193" s="244" t="s">
        <v>731</v>
      </c>
      <c r="I193" s="244" t="s">
        <v>669</v>
      </c>
      <c r="J193" s="244"/>
      <c r="K193" s="292"/>
    </row>
    <row r="194" s="1" customFormat="1" ht="15" customHeight="1">
      <c r="B194" s="269"/>
      <c r="C194" s="305" t="s">
        <v>732</v>
      </c>
      <c r="D194" s="244"/>
      <c r="E194" s="244"/>
      <c r="F194" s="267" t="s">
        <v>640</v>
      </c>
      <c r="G194" s="244"/>
      <c r="H194" s="244" t="s">
        <v>733</v>
      </c>
      <c r="I194" s="244" t="s">
        <v>669</v>
      </c>
      <c r="J194" s="244"/>
      <c r="K194" s="292"/>
    </row>
    <row r="195" s="1" customFormat="1" ht="15" customHeight="1">
      <c r="B195" s="298"/>
      <c r="C195" s="313"/>
      <c r="D195" s="278"/>
      <c r="E195" s="278"/>
      <c r="F195" s="278"/>
      <c r="G195" s="278"/>
      <c r="H195" s="278"/>
      <c r="I195" s="278"/>
      <c r="J195" s="278"/>
      <c r="K195" s="299"/>
    </row>
    <row r="196" s="1" customFormat="1" ht="18.75" customHeight="1">
      <c r="B196" s="280"/>
      <c r="C196" s="290"/>
      <c r="D196" s="290"/>
      <c r="E196" s="290"/>
      <c r="F196" s="300"/>
      <c r="G196" s="290"/>
      <c r="H196" s="290"/>
      <c r="I196" s="290"/>
      <c r="J196" s="290"/>
      <c r="K196" s="280"/>
    </row>
    <row r="197" s="1" customFormat="1" ht="18.75" customHeight="1">
      <c r="B197" s="280"/>
      <c r="C197" s="290"/>
      <c r="D197" s="290"/>
      <c r="E197" s="290"/>
      <c r="F197" s="300"/>
      <c r="G197" s="290"/>
      <c r="H197" s="290"/>
      <c r="I197" s="290"/>
      <c r="J197" s="290"/>
      <c r="K197" s="280"/>
    </row>
    <row r="198" s="1" customFormat="1" ht="18.75" customHeight="1">
      <c r="B198" s="252"/>
      <c r="C198" s="252"/>
      <c r="D198" s="252"/>
      <c r="E198" s="252"/>
      <c r="F198" s="252"/>
      <c r="G198" s="252"/>
      <c r="H198" s="252"/>
      <c r="I198" s="252"/>
      <c r="J198" s="252"/>
      <c r="K198" s="252"/>
    </row>
    <row r="199" s="1" customFormat="1" ht="13.5">
      <c r="B199" s="231"/>
      <c r="C199" s="232"/>
      <c r="D199" s="232"/>
      <c r="E199" s="232"/>
      <c r="F199" s="232"/>
      <c r="G199" s="232"/>
      <c r="H199" s="232"/>
      <c r="I199" s="232"/>
      <c r="J199" s="232"/>
      <c r="K199" s="233"/>
    </row>
    <row r="200" s="1" customFormat="1" ht="21">
      <c r="B200" s="234"/>
      <c r="C200" s="235" t="s">
        <v>734</v>
      </c>
      <c r="D200" s="235"/>
      <c r="E200" s="235"/>
      <c r="F200" s="235"/>
      <c r="G200" s="235"/>
      <c r="H200" s="235"/>
      <c r="I200" s="235"/>
      <c r="J200" s="235"/>
      <c r="K200" s="236"/>
    </row>
    <row r="201" s="1" customFormat="1" ht="25.5" customHeight="1">
      <c r="B201" s="234"/>
      <c r="C201" s="314" t="s">
        <v>735</v>
      </c>
      <c r="D201" s="314"/>
      <c r="E201" s="314"/>
      <c r="F201" s="314" t="s">
        <v>736</v>
      </c>
      <c r="G201" s="315"/>
      <c r="H201" s="314" t="s">
        <v>737</v>
      </c>
      <c r="I201" s="314"/>
      <c r="J201" s="314"/>
      <c r="K201" s="236"/>
    </row>
    <row r="202" s="1" customFormat="1" ht="5.25" customHeight="1">
      <c r="B202" s="269"/>
      <c r="C202" s="264"/>
      <c r="D202" s="264"/>
      <c r="E202" s="264"/>
      <c r="F202" s="264"/>
      <c r="G202" s="290"/>
      <c r="H202" s="264"/>
      <c r="I202" s="264"/>
      <c r="J202" s="264"/>
      <c r="K202" s="292"/>
    </row>
    <row r="203" s="1" customFormat="1" ht="15" customHeight="1">
      <c r="B203" s="269"/>
      <c r="C203" s="244" t="s">
        <v>727</v>
      </c>
      <c r="D203" s="244"/>
      <c r="E203" s="244"/>
      <c r="F203" s="267" t="s">
        <v>46</v>
      </c>
      <c r="G203" s="244"/>
      <c r="H203" s="244" t="s">
        <v>738</v>
      </c>
      <c r="I203" s="244"/>
      <c r="J203" s="244"/>
      <c r="K203" s="292"/>
    </row>
    <row r="204" s="1" customFormat="1" ht="15" customHeight="1">
      <c r="B204" s="269"/>
      <c r="C204" s="244"/>
      <c r="D204" s="244"/>
      <c r="E204" s="244"/>
      <c r="F204" s="267" t="s">
        <v>47</v>
      </c>
      <c r="G204" s="244"/>
      <c r="H204" s="244" t="s">
        <v>739</v>
      </c>
      <c r="I204" s="244"/>
      <c r="J204" s="244"/>
      <c r="K204" s="292"/>
    </row>
    <row r="205" s="1" customFormat="1" ht="15" customHeight="1">
      <c r="B205" s="269"/>
      <c r="C205" s="244"/>
      <c r="D205" s="244"/>
      <c r="E205" s="244"/>
      <c r="F205" s="267" t="s">
        <v>50</v>
      </c>
      <c r="G205" s="244"/>
      <c r="H205" s="244" t="s">
        <v>740</v>
      </c>
      <c r="I205" s="244"/>
      <c r="J205" s="244"/>
      <c r="K205" s="292"/>
    </row>
    <row r="206" s="1" customFormat="1" ht="15" customHeight="1">
      <c r="B206" s="269"/>
      <c r="C206" s="244"/>
      <c r="D206" s="244"/>
      <c r="E206" s="244"/>
      <c r="F206" s="267" t="s">
        <v>48</v>
      </c>
      <c r="G206" s="244"/>
      <c r="H206" s="244" t="s">
        <v>741</v>
      </c>
      <c r="I206" s="244"/>
      <c r="J206" s="244"/>
      <c r="K206" s="292"/>
    </row>
    <row r="207" s="1" customFormat="1" ht="15" customHeight="1">
      <c r="B207" s="269"/>
      <c r="C207" s="244"/>
      <c r="D207" s="244"/>
      <c r="E207" s="244"/>
      <c r="F207" s="267" t="s">
        <v>49</v>
      </c>
      <c r="G207" s="244"/>
      <c r="H207" s="244" t="s">
        <v>742</v>
      </c>
      <c r="I207" s="244"/>
      <c r="J207" s="244"/>
      <c r="K207" s="292"/>
    </row>
    <row r="208" s="1" customFormat="1" ht="15" customHeight="1">
      <c r="B208" s="269"/>
      <c r="C208" s="244"/>
      <c r="D208" s="244"/>
      <c r="E208" s="244"/>
      <c r="F208" s="267"/>
      <c r="G208" s="244"/>
      <c r="H208" s="244"/>
      <c r="I208" s="244"/>
      <c r="J208" s="244"/>
      <c r="K208" s="292"/>
    </row>
    <row r="209" s="1" customFormat="1" ht="15" customHeight="1">
      <c r="B209" s="269"/>
      <c r="C209" s="244" t="s">
        <v>681</v>
      </c>
      <c r="D209" s="244"/>
      <c r="E209" s="244"/>
      <c r="F209" s="267" t="s">
        <v>79</v>
      </c>
      <c r="G209" s="244"/>
      <c r="H209" s="244" t="s">
        <v>743</v>
      </c>
      <c r="I209" s="244"/>
      <c r="J209" s="244"/>
      <c r="K209" s="292"/>
    </row>
    <row r="210" s="1" customFormat="1" ht="15" customHeight="1">
      <c r="B210" s="269"/>
      <c r="C210" s="244"/>
      <c r="D210" s="244"/>
      <c r="E210" s="244"/>
      <c r="F210" s="267" t="s">
        <v>576</v>
      </c>
      <c r="G210" s="244"/>
      <c r="H210" s="244" t="s">
        <v>577</v>
      </c>
      <c r="I210" s="244"/>
      <c r="J210" s="244"/>
      <c r="K210" s="292"/>
    </row>
    <row r="211" s="1" customFormat="1" ht="15" customHeight="1">
      <c r="B211" s="269"/>
      <c r="C211" s="244"/>
      <c r="D211" s="244"/>
      <c r="E211" s="244"/>
      <c r="F211" s="267" t="s">
        <v>574</v>
      </c>
      <c r="G211" s="244"/>
      <c r="H211" s="244" t="s">
        <v>744</v>
      </c>
      <c r="I211" s="244"/>
      <c r="J211" s="244"/>
      <c r="K211" s="292"/>
    </row>
    <row r="212" s="1" customFormat="1" ht="15" customHeight="1">
      <c r="B212" s="316"/>
      <c r="C212" s="244"/>
      <c r="D212" s="244"/>
      <c r="E212" s="244"/>
      <c r="F212" s="267" t="s">
        <v>578</v>
      </c>
      <c r="G212" s="305"/>
      <c r="H212" s="296" t="s">
        <v>579</v>
      </c>
      <c r="I212" s="296"/>
      <c r="J212" s="296"/>
      <c r="K212" s="317"/>
    </row>
    <row r="213" s="1" customFormat="1" ht="15" customHeight="1">
      <c r="B213" s="316"/>
      <c r="C213" s="244"/>
      <c r="D213" s="244"/>
      <c r="E213" s="244"/>
      <c r="F213" s="267" t="s">
        <v>580</v>
      </c>
      <c r="G213" s="305"/>
      <c r="H213" s="296" t="s">
        <v>557</v>
      </c>
      <c r="I213" s="296"/>
      <c r="J213" s="296"/>
      <c r="K213" s="317"/>
    </row>
    <row r="214" s="1" customFormat="1" ht="15" customHeight="1">
      <c r="B214" s="316"/>
      <c r="C214" s="244"/>
      <c r="D214" s="244"/>
      <c r="E214" s="244"/>
      <c r="F214" s="267"/>
      <c r="G214" s="305"/>
      <c r="H214" s="296"/>
      <c r="I214" s="296"/>
      <c r="J214" s="296"/>
      <c r="K214" s="317"/>
    </row>
    <row r="215" s="1" customFormat="1" ht="15" customHeight="1">
      <c r="B215" s="316"/>
      <c r="C215" s="244" t="s">
        <v>705</v>
      </c>
      <c r="D215" s="244"/>
      <c r="E215" s="244"/>
      <c r="F215" s="267">
        <v>1</v>
      </c>
      <c r="G215" s="305"/>
      <c r="H215" s="296" t="s">
        <v>745</v>
      </c>
      <c r="I215" s="296"/>
      <c r="J215" s="296"/>
      <c r="K215" s="317"/>
    </row>
    <row r="216" s="1" customFormat="1" ht="15" customHeight="1">
      <c r="B216" s="316"/>
      <c r="C216" s="244"/>
      <c r="D216" s="244"/>
      <c r="E216" s="244"/>
      <c r="F216" s="267">
        <v>2</v>
      </c>
      <c r="G216" s="305"/>
      <c r="H216" s="296" t="s">
        <v>746</v>
      </c>
      <c r="I216" s="296"/>
      <c r="J216" s="296"/>
      <c r="K216" s="317"/>
    </row>
    <row r="217" s="1" customFormat="1" ht="15" customHeight="1">
      <c r="B217" s="316"/>
      <c r="C217" s="244"/>
      <c r="D217" s="244"/>
      <c r="E217" s="244"/>
      <c r="F217" s="267">
        <v>3</v>
      </c>
      <c r="G217" s="305"/>
      <c r="H217" s="296" t="s">
        <v>747</v>
      </c>
      <c r="I217" s="296"/>
      <c r="J217" s="296"/>
      <c r="K217" s="317"/>
    </row>
    <row r="218" s="1" customFormat="1" ht="15" customHeight="1">
      <c r="B218" s="316"/>
      <c r="C218" s="244"/>
      <c r="D218" s="244"/>
      <c r="E218" s="244"/>
      <c r="F218" s="267">
        <v>4</v>
      </c>
      <c r="G218" s="305"/>
      <c r="H218" s="296" t="s">
        <v>748</v>
      </c>
      <c r="I218" s="296"/>
      <c r="J218" s="296"/>
      <c r="K218" s="317"/>
    </row>
    <row r="219" s="1" customFormat="1" ht="12.75" customHeight="1">
      <c r="B219" s="318"/>
      <c r="C219" s="319"/>
      <c r="D219" s="319"/>
      <c r="E219" s="319"/>
      <c r="F219" s="319"/>
      <c r="G219" s="319"/>
      <c r="H219" s="319"/>
      <c r="I219" s="319"/>
      <c r="J219" s="319"/>
      <c r="K219" s="320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Jan Beran</dc:creator>
  <cp:lastModifiedBy>Jan Beran</cp:lastModifiedBy>
  <dcterms:created xsi:type="dcterms:W3CDTF">2024-03-12T13:50:09Z</dcterms:created>
  <dcterms:modified xsi:type="dcterms:W3CDTF">2024-03-12T13:50:13Z</dcterms:modified>
</cp:coreProperties>
</file>