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4" lowestEdited="4" rupBuild="9302"/>
  <mc:AlternateContent xmlns:mc="http://schemas.openxmlformats.org/markup-compatibility/2006">
    <mc:Choice Requires="x15">
      <x15ac:absPath xmlns:x15ac="http://schemas.microsoft.com/office/spreadsheetml/2010/11/ac" url="C:\Users\kadlec_rostislav\Desktop\vygenerovaný soupis prací\"/>
    </mc:Choice>
  </mc:AlternateContent>
  <bookViews>
    <workbookView xWindow="240" yWindow="120" windowWidth="14940" windowHeight="9225"/>
  </bookViews>
  <sheets>
    <sheet name="Souhrn" sheetId="1" r:id="rId1"/>
    <sheet name="0 - SO201" sheetId="2" r:id="rId2"/>
  </sheets>
  <definedNames>
    <definedName name="_xlnm.Print_Area" localSheetId="0">Souhrn!$A$1:$G$24</definedName>
    <definedName name="_xlnm.Print_Titles" localSheetId="0">Souhrn!$17:$19</definedName>
    <definedName name="_xlnm.Print_Area" localSheetId="1">'0 - SO201'!$A$1:$M$271</definedName>
    <definedName name="_xlnm.Print_Titles" localSheetId="1">'0 - SO201'!$29:$31</definedName>
  </definedNames>
  <calcPr/>
</workbook>
</file>

<file path=xl/calcChain.xml><?xml version="1.0" encoding="utf-8"?>
<calcChain xmlns="http://schemas.openxmlformats.org/spreadsheetml/2006/main">
  <c i="2" l="1" r="R249"/>
  <c r="I249"/>
  <c r="Q249"/>
  <c r="R244"/>
  <c r="I244"/>
  <c r="J244"/>
  <c r="L244"/>
  <c r="R239"/>
  <c r="I239"/>
  <c r="Q239"/>
  <c r="R234"/>
  <c r="I234"/>
  <c r="Q234"/>
  <c r="R229"/>
  <c r="I229"/>
  <c r="Q229"/>
  <c r="R224"/>
  <c r="R254"/>
  <c r="I224"/>
  <c r="Q224"/>
  <c r="R216"/>
  <c r="I216"/>
  <c r="Q216"/>
  <c r="R211"/>
  <c r="I211"/>
  <c r="Q211"/>
  <c r="R206"/>
  <c r="R221"/>
  <c r="I206"/>
  <c r="Q206"/>
  <c r="Q221"/>
  <c r="R198"/>
  <c r="I198"/>
  <c r="Q198"/>
  <c r="R193"/>
  <c r="I193"/>
  <c r="J193"/>
  <c r="L193"/>
  <c r="R188"/>
  <c r="I188"/>
  <c r="J188"/>
  <c r="L188"/>
  <c r="R183"/>
  <c r="I183"/>
  <c r="J183"/>
  <c r="L183"/>
  <c r="R178"/>
  <c r="I178"/>
  <c r="Q178"/>
  <c r="R173"/>
  <c r="I173"/>
  <c r="J173"/>
  <c r="L173"/>
  <c r="R168"/>
  <c r="R203"/>
  <c r="I168"/>
  <c r="Q168"/>
  <c r="R160"/>
  <c r="I160"/>
  <c r="J160"/>
  <c r="L160"/>
  <c r="R155"/>
  <c r="R165"/>
  <c r="I155"/>
  <c r="J155"/>
  <c r="H166"/>
  <c r="K24"/>
  <c r="R147"/>
  <c r="R152"/>
  <c r="I147"/>
  <c r="Q147"/>
  <c r="Q152"/>
  <c r="R139"/>
  <c r="I139"/>
  <c r="J139"/>
  <c r="L139"/>
  <c r="R134"/>
  <c r="R144"/>
  <c r="I134"/>
  <c r="J134"/>
  <c r="H144"/>
  <c r="R126"/>
  <c r="I126"/>
  <c r="J126"/>
  <c r="L126"/>
  <c r="R121"/>
  <c r="I121"/>
  <c r="J121"/>
  <c r="L121"/>
  <c r="R116"/>
  <c r="I116"/>
  <c r="J116"/>
  <c r="L116"/>
  <c r="R111"/>
  <c r="I111"/>
  <c r="J111"/>
  <c r="L111"/>
  <c r="R106"/>
  <c r="I106"/>
  <c r="Q106"/>
  <c r="R101"/>
  <c r="I101"/>
  <c r="Q101"/>
  <c r="R96"/>
  <c r="I96"/>
  <c r="Q96"/>
  <c r="R91"/>
  <c r="I91"/>
  <c r="J91"/>
  <c r="L91"/>
  <c r="R86"/>
  <c r="R131"/>
  <c r="I86"/>
  <c r="J86"/>
  <c r="R78"/>
  <c r="I78"/>
  <c r="Q78"/>
  <c r="R73"/>
  <c r="I73"/>
  <c r="Q73"/>
  <c r="R68"/>
  <c r="I68"/>
  <c r="J68"/>
  <c r="L68"/>
  <c r="R63"/>
  <c r="I63"/>
  <c r="Q63"/>
  <c r="R58"/>
  <c r="I58"/>
  <c r="J58"/>
  <c r="L58"/>
  <c r="R53"/>
  <c r="I53"/>
  <c r="Q53"/>
  <c r="R48"/>
  <c r="I48"/>
  <c r="Q48"/>
  <c r="R43"/>
  <c r="I43"/>
  <c r="Q43"/>
  <c r="R38"/>
  <c r="I38"/>
  <c r="Q38"/>
  <c r="R33"/>
  <c r="R83"/>
  <c r="I33"/>
  <c r="J33"/>
  <c r="A13"/>
  <c l="1" r="L33"/>
  <c r="J38"/>
  <c r="L38"/>
  <c r="Q58"/>
  <c r="J63"/>
  <c r="L63"/>
  <c r="Q68"/>
  <c r="J73"/>
  <c r="L73"/>
  <c r="Q86"/>
  <c r="J96"/>
  <c r="L96"/>
  <c r="J106"/>
  <c r="L106"/>
  <c r="Q116"/>
  <c r="Q121"/>
  <c r="Q126"/>
  <c r="Q134"/>
  <c r="J147"/>
  <c r="H153"/>
  <c r="K23"/>
  <c r="L155"/>
  <c r="L166"/>
  <c r="L24"/>
  <c r="Q173"/>
  <c r="Q203"/>
  <c r="Q188"/>
  <c r="Q193"/>
  <c r="J198"/>
  <c r="L198"/>
  <c r="J224"/>
  <c r="J234"/>
  <c r="L234"/>
  <c r="Q33"/>
  <c r="Q83"/>
  <c r="J43"/>
  <c r="L43"/>
  <c r="J48"/>
  <c r="L48"/>
  <c r="J53"/>
  <c r="L53"/>
  <c r="L86"/>
  <c r="Q91"/>
  <c r="J101"/>
  <c r="L101"/>
  <c r="Q111"/>
  <c r="Q139"/>
  <c r="Q155"/>
  <c r="Q165"/>
  <c r="Q160"/>
  <c r="J168"/>
  <c r="L168"/>
  <c r="L204"/>
  <c r="L25"/>
  <c r="J178"/>
  <c r="L178"/>
  <c r="J211"/>
  <c r="L211"/>
  <c r="J216"/>
  <c r="L216"/>
  <c r="J229"/>
  <c r="L229"/>
  <c r="J239"/>
  <c r="L239"/>
  <c r="Q244"/>
  <c r="Q254"/>
  <c r="J78"/>
  <c r="L78"/>
  <c r="H83"/>
  <c r="H132"/>
  <c r="K21"/>
  <c r="L134"/>
  <c r="L144"/>
  <c r="J144"/>
  <c r="J145"/>
  <c r="H145"/>
  <c r="K22"/>
  <c r="Q183"/>
  <c r="J206"/>
  <c r="H222"/>
  <c r="K26"/>
  <c r="J249"/>
  <c r="L249"/>
  <c r="H165"/>
  <c l="1" r="L132"/>
  <c r="L21"/>
  <c r="Q144"/>
  <c r="S144"/>
  <c r="S22"/>
  <c r="L84"/>
  <c r="L20"/>
  <c r="H254"/>
  <c r="Q131"/>
  <c r="H84"/>
  <c r="H131"/>
  <c r="L83"/>
  <c r="J83"/>
  <c r="S83"/>
  <c r="S20"/>
  <c r="L131"/>
  <c r="J131"/>
  <c r="J132"/>
  <c r="H152"/>
  <c r="L165"/>
  <c r="J165"/>
  <c r="J166"/>
  <c r="L203"/>
  <c r="L206"/>
  <c r="L221"/>
  <c r="L145"/>
  <c r="L22"/>
  <c r="L147"/>
  <c r="L153"/>
  <c r="L23"/>
  <c r="H203"/>
  <c r="H204"/>
  <c r="K25"/>
  <c r="H221"/>
  <c r="H255"/>
  <c r="K27"/>
  <c r="L224"/>
  <c r="L255"/>
  <c r="L27"/>
  <c l="1" r="J203"/>
  <c r="J204"/>
  <c r="J221"/>
  <c r="J222"/>
  <c r="S131"/>
  <c r="S21"/>
  <c r="J10"/>
  <c r="S165"/>
  <c r="S24"/>
  <c r="J84"/>
  <c r="L222"/>
  <c r="L26"/>
  <c r="K20"/>
  <c r="Q11"/>
  <c r="J11"/>
  <c i="1" r="F20"/>
  <c r="F13"/>
  <c i="2" r="L152"/>
  <c r="J152"/>
  <c r="J153"/>
  <c r="L254"/>
  <c r="J254"/>
  <c r="J255"/>
  <c l="1" r="S11"/>
  <c i="1" r="S20"/>
  <c i="2" r="R11"/>
  <c i="1" r="D20"/>
  <c r="F11"/>
  <c i="2" r="S203"/>
  <c r="S25"/>
  <c r="S221"/>
  <c r="S26"/>
  <c r="S254"/>
  <c r="S27"/>
  <c r="S152"/>
  <c r="S23"/>
</calcChain>
</file>

<file path=xl/sharedStrings.xml><?xml version="1.0" encoding="utf-8"?>
<sst xmlns="http://schemas.openxmlformats.org/spreadsheetml/2006/main">
  <si>
    <t>SOUHRNNÝ LIST STAVBY</t>
  </si>
  <si>
    <t>STAVBA</t>
  </si>
  <si>
    <t>TÚ_S_016 - III/218 7 Sanace krajnice komunikace Bublava v km 2,070</t>
  </si>
  <si>
    <t/>
  </si>
  <si>
    <t>ZÁKLADNÍ ÚDAJE</t>
  </si>
  <si>
    <t xml:space="preserve">Objednatel: </t>
  </si>
  <si>
    <t xml:space="preserve">Cena (bez DPH): </t>
  </si>
  <si>
    <t xml:space="preserve">Zhotovitel: </t>
  </si>
  <si>
    <t xml:space="preserve">Cena (s DPH): </t>
  </si>
  <si>
    <t xml:space="preserve">IČ: </t>
  </si>
  <si>
    <t xml:space="preserve">Nabídku vypracoval: </t>
  </si>
  <si>
    <t xml:space="preserve">DIČ: </t>
  </si>
  <si>
    <t xml:space="preserve">, </t>
  </si>
  <si>
    <t>SKUPINY STAVEBNÍCH DÍLŮ</t>
  </si>
  <si>
    <t>Objekt</t>
  </si>
  <si>
    <t>Popis</t>
  </si>
  <si>
    <t>Cena (bez DPH)</t>
  </si>
  <si>
    <t>Cena (s DPH)</t>
  </si>
  <si>
    <t>SO201</t>
  </si>
  <si>
    <t>Opěrná zeď</t>
  </si>
  <si>
    <t>SOUPIS PRACÍ</t>
  </si>
  <si>
    <t xml:space="preserve">Objekt: </t>
  </si>
  <si>
    <t xml:space="preserve">Celková cena (bez DPH): </t>
  </si>
  <si>
    <t>SO201 - Opěrná zeď</t>
  </si>
  <si>
    <t xml:space="preserve">Celková cena (s DPH): </t>
  </si>
  <si>
    <t>SOUHRN</t>
  </si>
  <si>
    <t>Kód</t>
  </si>
  <si>
    <t>Název</t>
  </si>
  <si>
    <t>Všeobecné konstrukce a práce</t>
  </si>
  <si>
    <t>Zemní práce</t>
  </si>
  <si>
    <t>Základy</t>
  </si>
  <si>
    <t>Svislé konstrukce</t>
  </si>
  <si>
    <t>Vodorovné konstrukce</t>
  </si>
  <si>
    <t>Komunikace</t>
  </si>
  <si>
    <t>Potrubí</t>
  </si>
  <si>
    <t>Ostatní konstrukce a práce</t>
  </si>
  <si>
    <t>POLOŽKY ROZPOČTU</t>
  </si>
  <si>
    <t>P.č.</t>
  </si>
  <si>
    <t>Var</t>
  </si>
  <si>
    <t>Skupina měření</t>
  </si>
  <si>
    <t>MJ</t>
  </si>
  <si>
    <t>Množství MJ</t>
  </si>
  <si>
    <t>JOC</t>
  </si>
  <si>
    <t>DPH %</t>
  </si>
  <si>
    <t>0 - Všeobecné konstrukce a práce</t>
  </si>
  <si>
    <t>014102</t>
  </si>
  <si>
    <t>a</t>
  </si>
  <si>
    <t>POPLATKY ZA SKLÁDKU</t>
  </si>
  <si>
    <t>t</t>
  </si>
  <si>
    <t>doplňující popis</t>
  </si>
  <si>
    <t>- asfalt</t>
  </si>
  <si>
    <t>výměra</t>
  </si>
  <si>
    <t>z položky 11313: 1,183*2,4 = 2,839200 =&gt; A</t>
  </si>
  <si>
    <t>technická specifikace</t>
  </si>
  <si>
    <t>zahrnuje veškeré poplatky provozovateli skládky související s uložením odpadu na skládce.</t>
  </si>
  <si>
    <t>cenová soustava</t>
  </si>
  <si>
    <t>OTSKP 2023</t>
  </si>
  <si>
    <t>b</t>
  </si>
  <si>
    <t>- suť - podkladní vrstvy vozovky</t>
  </si>
  <si>
    <t xml:space="preserve">z položky 11332:  3,44*2,0 = 6,880000 =&gt; A</t>
  </si>
  <si>
    <t>02730</t>
  </si>
  <si>
    <t>POMOC PRÁCE ZŘÍZ NEBO ZAJIŠŤ OCHRANU INŽENÝRSKÝCH SÍTÍ</t>
  </si>
  <si>
    <t>KPL</t>
  </si>
  <si>
    <t>- ochrana vedení NN a nadzemního vedení CETIN</t>
  </si>
  <si>
    <t>1 = 1,000000 =&gt; A</t>
  </si>
  <si>
    <t>zahrnuje veškeré náklady spojené s objednatelem požadovanými zařízeními</t>
  </si>
  <si>
    <t>02910</t>
  </si>
  <si>
    <t>OSTATNÍ POŽADAVKY - ZEMĚMĚŘIČSKÁ MĚŘENÍ</t>
  </si>
  <si>
    <t>Zaměření skutečného stavu po dokončení stavby, vč. zákresu do katastrální mapy, formáty DWG či DGN (otevřené i uzavřené formáty)_x000d_
- včetně formátu pro přenesení do digitální technické mapy Karlovarského kraje</t>
  </si>
  <si>
    <t xml:space="preserve">zahrnuje veškeré náklady spojené s objednatelem požadovanými pracemi,   
- pro stanovení orientační investorské ceny určete jednotkovou cenu jako 1% odhadované ceny stavby</t>
  </si>
  <si>
    <t>02911</t>
  </si>
  <si>
    <t>OSTATNÍ POŽADAVKY - GEODETICKÉ ZAMĚŘENÍ</t>
  </si>
  <si>
    <t>SMĚROVÉ A VÝŠKOVÉ VYTYČENÍ STAVBY, VČETNĚ VYTYČENÍ INŽENÝRSKÝCH SÍTÍ_x000d_
- veškeré geodetické práce před výstavbou a během výstavby</t>
  </si>
  <si>
    <t>zahrnuje veškeré náklady spojené s objednatelem požadovanými pracemi</t>
  </si>
  <si>
    <t>02943</t>
  </si>
  <si>
    <t>OSTATNÍ POŽADAVKY - VYPRACOVÁNÍ RDS</t>
  </si>
  <si>
    <t>- realizační dokumentace stavby</t>
  </si>
  <si>
    <t>02944</t>
  </si>
  <si>
    <t>OSTAT POŽADAVKY - DOKUMENTACE SKUTEČ PROVEDENÍ V DIGIT FORMĚ</t>
  </si>
  <si>
    <t>- skutečné provedení stavby - dokumentace skutečného provedení stavby - DSPS v počtu 3 paré + elektronická verze (uzavřené + otevřené formáty)</t>
  </si>
  <si>
    <t>02945</t>
  </si>
  <si>
    <t>OSTAT POŽADAVKY - GEOMETRICKÝ PLÁN</t>
  </si>
  <si>
    <t>PODKLADY PRO MAJETKOPRÁVNÍ VYPOŘÁDÁNÍ, GEOMETRICKÝ PLÁN BUDE POTVRZEN A SCHVÁLEN PŘÍSLUŠNÝM KATASTRÁLNÍM ÚŘADEM</t>
  </si>
  <si>
    <t xml:space="preserve">položka zahrnuje:      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</t>
  </si>
  <si>
    <t>02960</t>
  </si>
  <si>
    <t>OSTATNÍ POŽADAVKY - ODBORNÝ DOZOR</t>
  </si>
  <si>
    <t>ODBORNÝ GEOTECHNICKÝ DOZOR STAVBY_x000d_
- položka bude čerpána se souhlasem TDS</t>
  </si>
  <si>
    <t>zahrnuje veškeré náklady spojené s objednatelem požadovaným dozorem</t>
  </si>
  <si>
    <t>02991</t>
  </si>
  <si>
    <t>OSTATNÍ POŽADAVKY - INFORMAČNÍ TABULE</t>
  </si>
  <si>
    <t>KUS</t>
  </si>
  <si>
    <t>DLE PODMÍNEK UVEDENÝCH V ZADÁVACÍ DOKUMENTACI, min. rozměr 2x1m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</si>
  <si>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</si>
  <si>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 xml:space="preserve">Celkem (bez DPH): </t>
  </si>
  <si>
    <t xml:space="preserve">za DPH 21 %: </t>
  </si>
  <si>
    <t xml:space="preserve">Celkem (s DPH): </t>
  </si>
  <si>
    <t>Celkový součet (bez DPH):</t>
  </si>
  <si>
    <t>Celkový součet DPH:</t>
  </si>
  <si>
    <t>Celkový součet (s DPH):</t>
  </si>
  <si>
    <t>1 - Zemní práce</t>
  </si>
  <si>
    <t>11313</t>
  </si>
  <si>
    <t>ODSTRANĚNÍ KRYTU ZPEVNĚNÝCH PLOCH S ASFALTOVÝM POJIVEM</t>
  </si>
  <si>
    <t>M3</t>
  </si>
  <si>
    <t>- vybourání stávajícího asfaltu - vozovky _x000d_
- včetně naložení a odvozu na skládku _x000d_
- poplatek za skládku viz položka 014102.a</t>
  </si>
  <si>
    <t>10,75*0,11 = 1,182500 =&gt; A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</si>
  <si>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</si>
  <si>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</t>
  </si>
  <si>
    <t>ODSTRANĚNÍ PODKLADŮ ZPEVNĚNÝCH PLOCH Z KAMENIVA NESTMELENÉHO</t>
  </si>
  <si>
    <t>- vybourání stávajících podkladních vrstev vozovky _x000d_
- včetně naložení a odvozu na skládku _x000d_
- poplatek za skládku viz položka 014102.b</t>
  </si>
  <si>
    <t>10,75*0,32 = 3,440000 =&gt; A</t>
  </si>
  <si>
    <t>12573</t>
  </si>
  <si>
    <t>VYKOPÁVKY ZE ZEMNÍKŮ A SKLÁDEK TŘ. I</t>
  </si>
  <si>
    <t>ornice _x000d_
- včetně nákupu a dovozu ornice</t>
  </si>
  <si>
    <t>4,3*17*0,15 = 10,965000 =&gt; A</t>
  </si>
  <si>
    <t>položka zahrnuje:_x000d_
- vodorovná a svislá doprava, přemístění, přeložení, manipulace s výkopkem_x000d_
- kompletní provedení vykopávky nezapažené i zapažené_x000d_
- ošetření výkopiště po celou dobu práce v něm vč. klimatických opatření_x000d_
- ztížení vykopávek v blízkosti podzemního vedení, konstrukcí a objektů vč. jejich dočasného zajištění_x000d_
- ztížení pod vodou, v okolí výbušnin, ve stísněných prostorech a pod._x000d_
- příplatek za lepivost_x000d_
- těžení po vrstvách, pásech a po jiných nutných částech (figurách)_x000d_
- čerpání vody vč. čerpacích jímek, potrubí a pohotovostní čerpací soupravy (viz ustanovení k pol. 1151,2)_x000d_
- potřebné snížení hladiny podzemní vody_x000d_
- těžení a rozpojování jednotlivých balvanů_x000d_
- vytahování a nošení výkopku_x000d_
- ruční vykopávky, odstranění kořenů a napadávek_x000d_
- pažení, vzepření a rozepření vč. přepažování (vyjma štětových stěn)_x000d_
- úpravu, ochranu a očištění dna, základové spáry, stěn a svahů_x000d_
- udržování výkopiště a jeho ochrana proti vodě_x000d_
- odvedení nebo obvedení vody v okolí výkopiště a ve výkopišti_x000d_
- třídění výkopku_x000d_
- veškeré pomocné konstrukce umožňující provedení vykopávky (příjezdy, sjezdy, nájezdy, lešení, podpěr. konstr., přemostění, zpevněné plochy, zakrytí a pod.)_x000d_
položka nezahrnuje:_x000d_
- práce spojené s otvírkou zemníku</t>
  </si>
  <si>
    <t>13173</t>
  </si>
  <si>
    <t>HLOUBENÍ JAM ZAPAŽ I NEPAŽ TŘ. I</t>
  </si>
  <si>
    <t>výkop - zemina _x000d_
- materiál bude využit v rámci stavby - do položky 17481</t>
  </si>
  <si>
    <t>1,7*20 = 34,000000 =&gt; A</t>
  </si>
  <si>
    <t>položka zahrnuje:_x000d_
- vodorovná a svislá doprava, přemístění, přeložení, manipulace s výkopkem_x000d_
- kompletní provedení vykopávky nezapažené i zapažené_x000d_
- ošetření výkopiště po celou dobu práce v něm vč. klimatických opatření_x000d_
- ztížení vykopávek v blízkosti podzemního vedení, konstrukcí a objektů vč. jejich dočasného zajištění_x000d_
- ztížení pod vodou, v okolí výbušnin, ve stísněných prostorech a pod._x000d_
- příplatek za lepivost_x000d_
- těžení po vrstvách, pásech a po jiných nutných částech (figurách)_x000d_
- čerpání vody vč. čerpacích jímek, potrubí a pohotovostní čerpací soupravy (viz ustanovení k pol. 1151,2)_x000d_
- potřebné snížení hladiny podzemní vody_x000d_
- těžení a rozpojování jednotlivých balvanů_x000d_
- vytahování a nošení výkopku_x000d_
- svahování a přesvah. svahů do konečného tvaru, výměna hornin v podloží a v pláni znehodnocené klimatickými vlivy_x000d_
- ruční vykopávky, odstranění kořenů a napadávek_x000d_
- pažení, vzepření a rozepření vč. přepažování (vyjma štětových stěn)_x000d_
- úpravu, ochranu a očištění dna, základové spáry, stěn a svahů_x000d_
- odvedení nebo obvedení vody v okolí výkopiště a ve výkopišti_x000d_
- třídění výkopku_x000d_
- veškeré pomocné konstrukce umožňující provedení vykopávky (příjezdy, sjezdy, nájezdy, lešení, podpěr. konstr., přemostění, zpevněné plochy, zakrytí a pod.)_x000d_
- nezahrnuje uložení zeminy (na skládku, do násypu) ani poplatky za skládku, vykazují se v položce č.0141**</t>
  </si>
  <si>
    <t>17120</t>
  </si>
  <si>
    <t>ULOŽENÍ SYPANINY DO NÁSYPŮ A NA SKLÁDKY BEZ ZHUTNĚNÍ</t>
  </si>
  <si>
    <t>- uložení materiálu na dočasnou skládku - materiál bude zpětně využit do zásypů _x000d_
- včetně naložení a odvozu</t>
  </si>
  <si>
    <t>z položky: 13173: 34 = 34,000000 =&gt; A</t>
  </si>
  <si>
    <t xml:space="preserve">položka zahrnuje:_x000d_
- kompletní provedení zemní konstrukce do předepsaného tvaru_x000d_
- ošetření úložiště po celou dobu práce v něm vč. klimatických opatření_x000d_
- ztížení v okolí vedení, konstrukcí a objektů a jejich dočasné zajištění_x000d_
- ztížení provádění ve ztížených podmínkách a stísněných prostorech_x000d_
- ztížené ukládání sypaniny pod vodu_x000d_
- ukládání po vrstvách a po jiných nutných částech (figurách) vč. dosypávek_x000d_
- spouštění a nošení materiálu_x000d_
- úprava, očištění a ochrana podloží a svahů_x000d_
- svahování, uzavírání povrchů svahů_x000d_
- udržování úložiště a jeho ochrana proti vodě_x000d_
- odvedení nebo obvedení vody v okolí úložiště a v úložišti_x000d_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</si>
  <si>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</si>
  <si>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</si>
  <si>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Hutněný zásyp z materiálu vhodného nebo velmi vhodného dle ČSN 73 6133, hutněno po vrstvách tloušťky maximálně 0,3 m na úroveň zhutnění Id=0,9 _x000d_
- částečně bude využit materiál z položky 13173 (34 m3) _x000d_
- chybějící část materiálu bude nakoupena (63 m3) - včetně nákupu a dovozu vhodného materiálu do násypu</t>
  </si>
  <si>
    <t xml:space="preserve">A:  3,5*2 = 7,000000 =&gt; A _x000d_
B:  4,2*2 = 8,400000 =&gt; B _x000d_
C:  6,8*12 = 81,600000 =&gt; C _x000d_
A+B+C = 97,000000 =&gt; D</t>
  </si>
  <si>
    <t xml:space="preserve">položka zahrnuje:_x000d_
- kompletní provedení zemní konstrukce včetně nákupu a dopravy materiálu dle zadávací dokumentace_x000d_
- úprava  ukládaného  materiálu  vlhčením,  tříděním,  promícháním  nebo  vysoušením,  příp. jiné úpravy za účelem zlepšení jeho  mech. vlastností_x000d_
- hutnění i různé míry hutnění _x000d_
- ošetření úložiště po celou dobu práce v něm vč. klimatických opatření_x000d_
- ztížení v okolí vedení, konstrukcí a objektů a jejich dočasné zajištění_x000d_
- ztížení provádění vč. hutnění ve ztížených podmínkách a stísněných prostorech_x000d_
- ztížené ukládání sypaniny pod vodu_x000d_
- ukládání po vrstvách a po jiných nutných částech (figurách) vč. dosypávek_x000d_
- spouštění a nošení materiálu_x000d_
- výměna částí zemní konstrukce znehodnocené klimatickými vlivy_x000d_
- udržování úložiště a jeho ochrana proti vodě_x000d_
- odvedení nebo obvedení vody v okolí úložiště a v úložišti_x000d_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</si>
  <si>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</si>
  <si>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</si>
  <si>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Obsyp lícové drenáže, fr. 16-32 mm _x000d_
- včetně nákupu a dovozu vhodného materiálu</t>
  </si>
  <si>
    <t>0,3*16 = 4,800000 =&gt; A</t>
  </si>
  <si>
    <t xml:space="preserve"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 
- zemina vytlačená potrubím o DN do 180mm se od kubatury obsypů neodečítá</t>
  </si>
  <si>
    <t>18222</t>
  </si>
  <si>
    <t>ROZPROSTŘENÍ ORNICE VE SVAHU V TL DO 0,15M</t>
  </si>
  <si>
    <t>M2</t>
  </si>
  <si>
    <t>- rozprostření ornice _x000d_
- ornice z položky 12573</t>
  </si>
  <si>
    <t>4,3*17 = 73,100000 =&gt; A</t>
  </si>
  <si>
    <t>položka zahrnuje: 
nutné přemístění ornice z dočasných skládek vzdálených do 50m 
rozprostření ornice v předepsané tloušťce ve svahu přes 1:5</t>
  </si>
  <si>
    <t>18241</t>
  </si>
  <si>
    <t>ZALOŽENÍ TRÁVNÍKU RUČNÍM VÝSEVEM</t>
  </si>
  <si>
    <t>- založení trávníku, včetně nákupu a dodání travního semene _x000d_
- včetně následné péče, ošetřování a zalévání vodou</t>
  </si>
  <si>
    <t>Zahrnuje dodání předepsané travní směsi, její výsev na ornici, zalévání, první pokosení, to vše bez ohledu na sklon terénu</t>
  </si>
  <si>
    <t>2 - Základy</t>
  </si>
  <si>
    <t>272314</t>
  </si>
  <si>
    <t>ZÁKLADY Z PROSTÉHO BETONU DO C25/30</t>
  </si>
  <si>
    <t>Betonový základ pod gabion z betonu C25/30 - XC2, XA2</t>
  </si>
  <si>
    <t>(0,3*5,15+0,70*5+0,3*5,85)*1,6 = 10,880000 =&gt; A</t>
  </si>
  <si>
    <t xml:space="preserve"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proudů,</t>
  </si>
  <si>
    <t>28997</t>
  </si>
  <si>
    <t>OPLÁŠTĚNÍ (ZPEVNĚNÍ) Z GEOTEXTILIE A GEOMŘÍŽOVIN</t>
  </si>
  <si>
    <t>- separačně filtrační geotextílie min. 200 g/m2</t>
  </si>
  <si>
    <t xml:space="preserve">gabion A:  2*2 = 4,000000 =&gt; A _x000d_
gabion B:  2*3 = 6,000000 =&gt; B _x000d_
gabion C:  12*3,5 = 42,000000 =&gt; C _x000d_
drenáž: 15,8*3 = 47,400000 =&gt; D _x000d_
A+B+C+D = 99,400000 =&gt; E</t>
  </si>
  <si>
    <t xml:space="preserve">Položka zahrnuje:  
- dodávku předepsané geotextilie nebo geomřížoviny 
- úpravu, očištění a ochranu podkladu  
- přichycení k podkladu, případně zatížení  
- úpravy spojů a zajištění okrajů  
- úpravy pro odvodnění  
- nutné přesahy  
- mimostaveništní a vnitrostaveništní dopravu</t>
  </si>
  <si>
    <t>3 - Svislé konstrukce</t>
  </si>
  <si>
    <t>3272B7</t>
  </si>
  <si>
    <t>ZDI OPĚR, ZÁRUB, NÁBŘEŽ Z GABIONŮ SYPANÝCH, DRÁT O4,0MM, POVRCHOVÁ ÚPRAVA Zn + Al</t>
  </si>
  <si>
    <t>Sypaný gabion ze svařované sítě pr. drátu min. 4,00 mm, oka 100 x 25 mm _x000d_
- včetně distančního síta, povrchové úpravy, drát 4,0 mm, okatost 100 x 200 mm, případně včetně použitých distančních spon</t>
  </si>
  <si>
    <t xml:space="preserve">A:  2*1 = 2,000000 =&gt; A _x000d_
B:  2*2 = 4,000000 =&gt; B _x000d_
C:  12*2,5 = 30,000000 =&gt; C _x000d_
A+B+C = 36,000000 =&gt; D</t>
  </si>
  <si>
    <t xml:space="preserve">- položka zahrnuje dodávku a osazení drátěných košů s výplní lomovým kamenem.  
- gabionové matrace se vykazují v pol.č.2722**.</t>
  </si>
  <si>
    <t>4 - Vodorovné konstrukce</t>
  </si>
  <si>
    <t>451312</t>
  </si>
  <si>
    <t>PODKLADNÍ A VÝPLŇOVÉ VRSTVY Z PROSTÉHO BETONU C12/15</t>
  </si>
  <si>
    <t>podkladní betonu pod dlažbu z LK C12/15-X0 tl. 150 mm</t>
  </si>
  <si>
    <t>12*0,15 = 1,800000 =&gt; A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</si>
  <si>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betonu,_x000d_
- zhotovení nepropustného, mrazuvzdorného betonu a betonu požadované trvanlivosti a vlastností,_x000d_
- užití potřebných přísad a technologií výroby betonu,_x000d_
- zřízení pracovních a dilatačních spar, včetně potřebných úprav, výplně, vložek, opracování, očištění a ošetření,_x000d_
- bednění  požadovaných  konstr. (i ztracené) s úpravou  dle požadované  kvality povrchu betonu, včetně odbedňovacích a odskružovacích prostředků,_x000d_
- podpěrné  konstr. (skruže) a lešení všech druhů pro bednění, uložení čerstvého betonu, výztuže a doplňkových konstr., vč. požadovaných otvorů, ochranných a bezpečnostních opatření a základů těchto konstrukcí a lešení,_x000d_
- vytvoření kotevních čel, kapes, nálitků, a sedel,_x000d_
- zřízení  všech  požadovaných  otvorů, kapes, výklenků, prostupů, dutin, drážek a pod., vč. ztížení práce a úprav  kolem nich,_x000d_
- úpravy pro osazení výztuže, doplňkových konstrukcí a vybavení,_x000d_
- úpravy povrchu pro položení požadované izolace, povlaků a nátěrů, případně vyspravení,_x000d_
- ztížení práce u kabelových a injektážních trubek a ostatních zařízení osazovaných do betonu,_x000d_
- konstrukce betonových kloubů, upevnění kotevních prvků a doplňkových konstrukcí,_x000d_
- nátěry zabraňující soudržnost betonu a bednění,_x000d_
- výplň, těsnění  a tmelení spar a spojů,_x000d_
- opatření  povrchů  betonu  izolací  proti zemní vlhkosti v částech, kde přijdou do styku se zeminou nebo kamenivem,_x000d_
- případné zřízení spojovací vrstvy u základů,_x000d_
- úpravy pro osazení zařízení ochrany konstrukce proti vlivu bludných proudů</t>
  </si>
  <si>
    <t>465512</t>
  </si>
  <si>
    <t>DLAŽBY Z LOMOVÉHO KAMENE NA MC</t>
  </si>
  <si>
    <t>- obnova dláždění z lomového kamene do betonu C12/15-X0 tl. 150 mm (beton viz položka 451312)_x000d_
- využití kamene z položky 96613</t>
  </si>
  <si>
    <t>12*0,25 = 3,000000 =&gt; A</t>
  </si>
  <si>
    <t>položka zahrnuje: 
- nutné zemní práce (svahování, úpravu pláně a pod.) 
- zřízení spojovací vrstvy 
- zřízení lože dlažby z cementové malty předepsané kvality a předepsané tloušťky 
- dodávku a položení dlažby z lomového kamene do předepsaného tvaru 
- spárování, těsnění, tmelení a vyplnění spar MC případně s vyklínováním 
- úprava povrchu pro odvedení srážkové vody 
- nezahrnuje podklad pod dlažbu, vykazuje se samostatně položkami SD 45</t>
  </si>
  <si>
    <t>5 - Komunikace</t>
  </si>
  <si>
    <t>56335</t>
  </si>
  <si>
    <t>VOZOVKOVÉ VRSTVY ZE ŠTĚRKODRTI TL. DO 250MM</t>
  </si>
  <si>
    <t>Štěrkodrť ŠD 0/63</t>
  </si>
  <si>
    <t>10,75 = 10,750000 =&gt; A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</si>
  <si>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</si>
  <si>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56930</t>
  </si>
  <si>
    <t>ZPEVNĚNÍ KRAJNIC ZE ŠTĚRKODRTI</t>
  </si>
  <si>
    <t>- zřízení krajnice, včetně nákupu a dodání materiálu</t>
  </si>
  <si>
    <t>15 = 15,000000 =&gt; A</t>
  </si>
  <si>
    <t>- dodání kameniva předepsané kvality a zrnitosti_x000d_
- rozprostření a zhutnění vrstvy v předepsané tloušťce_x000d_
- zřízení vrstvy bez rozlišení šířky, pokládání vrstvy po etapách</t>
  </si>
  <si>
    <t>572121</t>
  </si>
  <si>
    <t>INFILTRAČNÍ POSTŘIK ASFALTOVÝ DO 1,0KG/M2</t>
  </si>
  <si>
    <t>Asfaltový spojovací postřik 0,70 kg/m2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</si>
  <si>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</si>
  <si>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572211</t>
  </si>
  <si>
    <t>SPOJOVACÍ POSTŘIK Z ASFALTU DO 0,5KG/M2</t>
  </si>
  <si>
    <t>- asfaltový spojovací postřik 0,35 kg/m2_x000d_
- asfaltový spojovací postřik 0,20 kg/m2</t>
  </si>
  <si>
    <t>0,35 kg/m2 _x000d_
10,75 = 10,750000 =&gt; A _x000d_
0,20 kg/m2 _x000d_
10,75 = 10,750000 =&gt; B _x000d_
A+B = 21,500000 =&gt; C</t>
  </si>
  <si>
    <t>574A43</t>
  </si>
  <si>
    <t>ASFALTOVÝ BETON PRO OBRUSNÉ VRSTVY ACO 11 TL. 50MM</t>
  </si>
  <si>
    <t>ACO 11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</si>
  <si>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</si>
  <si>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574C56</t>
  </si>
  <si>
    <t>ASFALTOVÝ BETON PRO LOŽNÍ VRSTVY ACL 16+, 16S TL. 60MM</t>
  </si>
  <si>
    <t>ACL 16+</t>
  </si>
  <si>
    <t>574C68</t>
  </si>
  <si>
    <t>ASFALTOVÝ BETON PRO LOŽNÍ VRSTVY ACL 22+, 22S TL. 70MM</t>
  </si>
  <si>
    <t>ACL 22+</t>
  </si>
  <si>
    <t>8 - Potrubí</t>
  </si>
  <si>
    <t>82471</t>
  </si>
  <si>
    <t>POTRUBÍ Z TRUB ŽELEZOBETONOVÝCH DN DO 1000MM</t>
  </si>
  <si>
    <t>M</t>
  </si>
  <si>
    <t>nová betonová roura propustku DN 800</t>
  </si>
  <si>
    <t>2 = 2,000000 =&gt; A</t>
  </si>
  <si>
    <t xml:space="preserve"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 
nezahrnuje zkoušky vodotěsnosti a televizní prohlídku</t>
  </si>
  <si>
    <t>875272</t>
  </si>
  <si>
    <t>POTRUBÍ DREN Z TRUB PLAST (I FLEXIBIL) DN DO 100MM DĚROVANÝCH</t>
  </si>
  <si>
    <t>rubová drenáž DN 100, SN4</t>
  </si>
  <si>
    <t>5,6+1,9+6,4+1,9 = 15,800000 =&gt; A</t>
  </si>
  <si>
    <t xml:space="preserve"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</t>
  </si>
  <si>
    <t>899522</t>
  </si>
  <si>
    <t>OBETONOVÁNÍ POTRUBÍ Z PROSTÉHO BETONU DO C12/15</t>
  </si>
  <si>
    <t>obetonování přechodu potrubí tl. min. 150 mm</t>
  </si>
  <si>
    <t>0,65*0,54 = 0,351000 =&gt; A</t>
  </si>
  <si>
    <t xml:space="preserve"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</t>
  </si>
  <si>
    <t>9 - Ostatní konstrukce a práce</t>
  </si>
  <si>
    <t>9113B2</t>
  </si>
  <si>
    <t>SVODIDLO OCEL SILNIČ JEDNOSTR, ÚROVEŇ ZADRŽ H1 - MONTÁŽ S PŘESUNEM (BEZ DODÁVKY)</t>
  </si>
  <si>
    <t>Zpětná montáž svodidel, stávajícího svodidla _x000d_
- včetně naložení a dovozu zpět na místo</t>
  </si>
  <si>
    <t>16 = 16,000000 =&gt; A</t>
  </si>
  <si>
    <t>položka zahrnuje:_x000d_
- dopravu demontovaného zařízení z dočasné skládky_x000d_
- jeho montáž a osazení na určeném místě včetně všech nutných konstrukcí a prací_x000d_
- nutnou opravu poškozených částí, opravu nátěrů_x000d_
- případnou náhradu zničených částí_x000d_
nezahrnuje kompletní novou PKO</t>
  </si>
  <si>
    <t>9113B3</t>
  </si>
  <si>
    <t>SVODIDLO OCEL SILNIČ JEDNOSTR, ÚROVEŇ ZADRŽ H1 - DEMONTÁŽ S PŘESUNEM</t>
  </si>
  <si>
    <t>Demontáž stávajícího svodidla _x000d_
- včetně naložení a dovozu na místo určení</t>
  </si>
  <si>
    <t>položka zahrnuje:_x000d_
- demontáž a odstranění zařízení_x000d_
- jeho odvoz na předepsané místo</t>
  </si>
  <si>
    <t>912451</t>
  </si>
  <si>
    <t>SVODIDLOVÉ SLOUPKY S DISTANČNÍM KUSEM - DODÁVKA A MONTÁŽ</t>
  </si>
  <si>
    <t>položka zahrnuje:_x000d_
- dodávku sloupku s distančním kusem s předepsanou povrchovou úpravou, včetně nutných spojovacích prvků_x000d_
- osazení sloupku s distančním kusem zaberaněním nebo osazením do betonového bloku (včetně betonového bloků a nutných zemních prací)</t>
  </si>
  <si>
    <t>919113</t>
  </si>
  <si>
    <t>ŘEZÁNÍ ASFALTOVÉHO KRYTU VOZOVEK TL DO 150MM</t>
  </si>
  <si>
    <t>- řezání stávající vozovky</t>
  </si>
  <si>
    <t>2,71+4,00+2,68 = 9,390000 =&gt; A</t>
  </si>
  <si>
    <t>položka zahrnuje řezání vozovkové vrstvy v předepsané tloušťce, včetně spotřeby vody</t>
  </si>
  <si>
    <t>931315</t>
  </si>
  <si>
    <t>TĚSNĚNÍ DILATAČ SPAR ASF ZÁLIVKOU PRŮŘ DO 600MM2</t>
  </si>
  <si>
    <t>- utěsnění spáry mezi starým a novým asfaltem</t>
  </si>
  <si>
    <t>položka zahrnuje dodávku a osazení předepsaného materiálu, očištění ploch spáry před úpravou, očištění okolí spáry po úpravě_x000d_
nezahrnuje těsnící profil</t>
  </si>
  <si>
    <t>96613</t>
  </si>
  <si>
    <t>BOURÁNÍ KONSTRUKCÍ Z KAMENE NA MC</t>
  </si>
  <si>
    <t>bourání stávající dlažby _x000d_
- včetně naložení a odvozu na místo určení pro zpětné použití (do položky 465512)</t>
  </si>
  <si>
    <t>26*0,2 = 5,200000 =&gt; A</t>
  </si>
  <si>
    <t>položka zahrnuje:_x000d_
- rozbourání konstrukce bez ohledu na použitou technologii_x000d_
- veškeré pomocné konstrukce (lešení a pod.)_x000d_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položce)_x000d_
- veškeré další práce plynoucí z technologického předpisu a z platných předpisů</t>
  </si>
</sst>
</file>

<file path=xl/styles.xml><?xml version="1.0" encoding="utf-8"?>
<styleSheet xmlns="http://schemas.openxmlformats.org/spreadsheetml/2006/main">
  <numFmts count="2">
    <numFmt numFmtId="164" formatCode="#,##0.00 Kč;[Red]-#,##0.00 Kč"/>
    <numFmt numFmtId="165" formatCode="#,##0.000"/>
  </numFmts>
  <fonts count="9">
    <font>
      <sz val="10"/>
      <color theme="1"/>
      <name val="Arial"/>
      <family val="2"/>
    </font>
    <font>
      <b/>
      <sz val="16"/>
      <color rgb="FF2B2E91"/>
      <name val="Roboto"/>
    </font>
    <font>
      <sz val="10"/>
      <color rgb="FF2B2E91"/>
      <name val="Roboto"/>
    </font>
    <font>
      <b/>
      <sz val="20"/>
      <color theme="1"/>
      <name val="Roboto"/>
    </font>
    <font>
      <sz val="10"/>
      <color theme="1"/>
      <name val="Roboto"/>
    </font>
    <font>
      <sz val="8"/>
      <color theme="1"/>
      <name val="Roboto"/>
    </font>
    <font>
      <b/>
      <sz val="10"/>
      <color theme="1"/>
      <name val="Roboto"/>
    </font>
    <font>
      <b/>
      <sz val="12"/>
      <color theme="1"/>
      <name val="Roboto"/>
    </font>
    <font>
      <i/>
      <sz val="10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8E8E8"/>
        <bgColor indexed="64"/>
      </patternFill>
    </fill>
  </fills>
  <borders count="15">
    <border/>
    <border>
      <bottom style="thin">
        <color rgb="FF2B2E91"/>
      </bottom>
    </border>
    <border>
      <left style="thin">
        <color rgb="FF2B2E91"/>
      </left>
      <top style="thin">
        <color rgb="FF2B2E91"/>
      </top>
    </border>
    <border>
      <top style="thin">
        <color rgb="FF2B2E91"/>
      </top>
    </border>
    <border>
      <right style="thin">
        <color rgb="FF2B2E91"/>
      </right>
      <top style="thin">
        <color rgb="FF2B2E91"/>
      </top>
    </border>
    <border>
      <left style="thin">
        <color rgb="FF2B2E91"/>
      </left>
    </border>
    <border>
      <right style="thin">
        <color rgb="FF2B2E91"/>
      </right>
    </border>
    <border>
      <left style="thin">
        <color rgb="FF2B2E91"/>
      </left>
      <bottom style="thin">
        <color rgb="FF2B2E91"/>
      </bottom>
    </border>
    <border>
      <right style="thin">
        <color rgb="FF2B2E91"/>
      </right>
      <bottom style="thin">
        <color rgb="FF2B2E91"/>
      </bottom>
    </border>
    <border>
      <bottom style="thin">
        <color auto="1"/>
      </bottom>
    </border>
    <border>
      <bottom style="thick">
        <color rgb="FFF2F2F2"/>
      </bottom>
    </border>
    <border>
      <top style="thick">
        <color rgb="FFF2F2F2"/>
      </top>
    </border>
    <border>
      <bottom style="medium">
        <color auto="1"/>
      </bottom>
    </border>
    <border>
      <top style="thick">
        <color rgb="FFF2F2F2"/>
      </top>
      <bottom style="medium">
        <color auto="1"/>
      </bottom>
    </border>
    <border>
      <top style="medium">
        <color auto="1"/>
      </top>
    </border>
  </borders>
  <cellStyleXfs count="1">
    <xf numFmtId="0" fontId="0" fillId="0" borderId="0"/>
  </cellStyleXfs>
  <cellXfs count="75">
    <xf numFmtId="0" fontId="0" fillId="0" borderId="0" xfId="0"/>
    <xf numFmtId="0" fontId="0" fillId="2" borderId="0" xfId="0" applyFill="1" applyProtection="1"/>
    <xf numFmtId="0" fontId="0" fillId="0" borderId="0" xfId="0" applyProtection="1"/>
    <xf numFmtId="0" fontId="1" fillId="2" borderId="0" xfId="0" applyFont="1" applyFill="1" applyProtection="1"/>
    <xf numFmtId="0" fontId="0" fillId="2" borderId="1" xfId="0" applyFill="1" applyBorder="1" applyProtection="1"/>
    <xf numFmtId="0" fontId="2" fillId="2" borderId="1" xfId="0" applyFont="1" applyFill="1" applyBorder="1" applyAlignment="1" applyProtection="1">
      <alignment horizontal="center" shrinkToFit="1"/>
    </xf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3" fillId="2" borderId="0" xfId="0" applyFont="1" applyFill="1" applyAlignment="1" applyProtection="1">
      <alignment shrinkToFit="1"/>
    </xf>
    <xf numFmtId="0" fontId="4" fillId="2" borderId="0" xfId="0" applyFont="1" applyFill="1" applyAlignment="1" applyProtection="1">
      <alignment horizontal="right" vertical="top"/>
    </xf>
    <xf numFmtId="0" fontId="0" fillId="2" borderId="6" xfId="0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0" fontId="5" fillId="2" borderId="5" xfId="0" applyFont="1" applyFill="1" applyBorder="1" applyAlignment="1" applyProtection="1">
      <alignment horizontal="left" indent="1"/>
    </xf>
    <xf numFmtId="0" fontId="4" fillId="2" borderId="0" xfId="0" applyFont="1" applyFill="1" applyAlignment="1" applyProtection="1">
      <alignment horizontal="left" indent="1"/>
    </xf>
    <xf numFmtId="0" fontId="5" fillId="2" borderId="0" xfId="0" applyFont="1" applyFill="1" applyAlignment="1" applyProtection="1">
      <alignment horizontal="left" indent="1"/>
    </xf>
    <xf numFmtId="0" fontId="6" fillId="2" borderId="5" xfId="0" applyFont="1" applyFill="1" applyBorder="1" applyAlignment="1" applyProtection="1">
      <alignment horizontal="left" indent="3"/>
    </xf>
    <xf numFmtId="164" fontId="6" fillId="2" borderId="0" xfId="0" applyNumberFormat="1" applyFont="1" applyFill="1" applyAlignment="1" applyProtection="1">
      <alignment horizontal="right"/>
    </xf>
    <xf numFmtId="0" fontId="2" fillId="2" borderId="1" xfId="0" applyFont="1" applyFill="1" applyBorder="1" applyAlignment="1" applyProtection="1">
      <alignment horizontal="center" wrapText="1"/>
    </xf>
    <xf numFmtId="0" fontId="6" fillId="2" borderId="9" xfId="0" applyFont="1" applyFill="1" applyBorder="1" applyProtection="1"/>
    <xf numFmtId="0" fontId="6" fillId="2" borderId="9" xfId="0" applyFont="1" applyFill="1" applyBorder="1" applyAlignment="1" applyProtection="1">
      <alignment horizontal="right"/>
    </xf>
    <xf numFmtId="0" fontId="6" fillId="3" borderId="0" xfId="0" quotePrefix="1" applyFont="1" applyFill="1" applyAlignment="1" applyProtection="1">
      <alignment horizontal="left"/>
    </xf>
    <xf numFmtId="0" fontId="6" fillId="3" borderId="0" xfId="0" quotePrefix="1" applyFont="1" applyFill="1" applyProtection="1"/>
    <xf numFmtId="164" fontId="4" fillId="3" borderId="0" xfId="0" applyNumberFormat="1" applyFont="1" applyFill="1" applyProtection="1"/>
    <xf numFmtId="0" fontId="0" fillId="3" borderId="0" xfId="0" applyFill="1" applyProtection="1"/>
    <xf numFmtId="164" fontId="4" fillId="0" borderId="0" xfId="0" applyNumberFormat="1" applyFont="1"/>
    <xf numFmtId="0" fontId="2" fillId="2" borderId="0" xfId="0" applyFont="1" applyFill="1" applyAlignment="1" applyProtection="1">
      <alignment horizontal="center" wrapText="1" shrinkToFit="1"/>
    </xf>
    <xf numFmtId="0" fontId="3" fillId="2" borderId="0" xfId="0" applyFont="1" applyFill="1" applyProtection="1"/>
    <xf numFmtId="0" fontId="2" fillId="2" borderId="1" xfId="0" applyFont="1" applyFill="1" applyBorder="1" applyAlignment="1" applyProtection="1">
      <alignment horizontal="center" wrapText="1" shrinkToFit="1"/>
    </xf>
    <xf numFmtId="0" fontId="6" fillId="2" borderId="0" xfId="0" applyFont="1" applyFill="1" applyAlignment="1" applyProtection="1">
      <alignment horizontal="right"/>
    </xf>
    <xf numFmtId="164" fontId="4" fillId="2" borderId="0" xfId="0" applyNumberFormat="1" applyFont="1" applyFill="1" applyAlignment="1" applyProtection="1">
      <alignment horizontal="left" indent="1"/>
    </xf>
    <xf numFmtId="164" fontId="4" fillId="0" borderId="0" xfId="0" applyNumberFormat="1" applyFont="1" applyProtection="1"/>
    <xf numFmtId="0" fontId="6" fillId="2" borderId="9" xfId="0" applyFont="1" applyFill="1" applyBorder="1" applyAlignment="1" applyProtection="1">
      <alignment horizontal="left"/>
    </xf>
    <xf numFmtId="0" fontId="6" fillId="2" borderId="9" xfId="0" applyFont="1" applyFill="1" applyBorder="1" applyAlignment="1" applyProtection="1">
      <alignment horizontal="center"/>
    </xf>
    <xf numFmtId="0" fontId="4" fillId="2" borderId="0" xfId="0" applyFont="1" applyFill="1" applyAlignment="1" applyProtection="1">
      <alignment horizontal="left"/>
    </xf>
    <xf numFmtId="0" fontId="6" fillId="2" borderId="0" xfId="0" applyFont="1" applyFill="1" applyProtection="1"/>
    <xf numFmtId="164" fontId="4" fillId="2" borderId="0" xfId="0" applyNumberFormat="1" applyFont="1" applyFill="1" applyProtection="1"/>
    <xf numFmtId="0" fontId="0" fillId="0" borderId="6" xfId="0" applyBorder="1" applyProtection="1"/>
    <xf numFmtId="0" fontId="0" fillId="0" borderId="8" xfId="0" applyBorder="1" applyProtection="1"/>
    <xf numFmtId="0" fontId="0" fillId="0" borderId="4" xfId="0" applyBorder="1" applyProtection="1"/>
    <xf numFmtId="0" fontId="7" fillId="2" borderId="0" xfId="0" applyFont="1" applyFill="1" applyAlignment="1" applyProtection="1">
      <alignment horizontal="center"/>
    </xf>
    <xf numFmtId="0" fontId="0" fillId="2" borderId="0" xfId="0" applyFill="1" applyProtection="1">
      <protection locked="0"/>
    </xf>
    <xf numFmtId="0" fontId="4" fillId="3" borderId="0" xfId="0" applyFont="1" applyFill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4" fillId="3" borderId="0" xfId="0" applyFont="1" applyFill="1" applyAlignment="1" applyProtection="1">
      <alignment horizontal="center"/>
    </xf>
    <xf numFmtId="165" fontId="4" fillId="3" borderId="0" xfId="0" applyNumberFormat="1" applyFont="1" applyFill="1" applyProtection="1">
      <protection locked="0"/>
    </xf>
    <xf numFmtId="164" fontId="4" fillId="3" borderId="0" xfId="0" applyNumberFormat="1" applyFont="1" applyFill="1" applyAlignment="1" applyProtection="1">
      <alignment horizontal="right"/>
      <protection locked="0"/>
    </xf>
    <xf numFmtId="9" fontId="4" fillId="3" borderId="0" xfId="0" applyNumberFormat="1" applyFont="1" applyFill="1" applyAlignment="1" applyProtection="1">
      <alignment horizontal="center"/>
    </xf>
    <xf numFmtId="164" fontId="4" fillId="3" borderId="0" xfId="0" applyNumberFormat="1" applyFont="1" applyFill="1" applyAlignment="1" applyProtection="1">
      <alignment horizontal="right"/>
    </xf>
    <xf numFmtId="0" fontId="8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wrapText="1"/>
    </xf>
    <xf numFmtId="0" fontId="8" fillId="2" borderId="10" xfId="0" applyFont="1" applyFill="1" applyBorder="1" applyAlignment="1" applyProtection="1">
      <alignment horizontal="center" vertical="center"/>
    </xf>
    <xf numFmtId="0" fontId="0" fillId="2" borderId="10" xfId="0" applyFill="1" applyBorder="1" applyProtection="1"/>
    <xf numFmtId="0" fontId="4" fillId="2" borderId="10" xfId="0" applyFont="1" applyFill="1" applyBorder="1" applyAlignment="1" applyProtection="1">
      <alignment wrapText="1"/>
    </xf>
    <xf numFmtId="0" fontId="0" fillId="2" borderId="10" xfId="0" applyFill="1" applyBorder="1" applyProtection="1">
      <protection locked="0"/>
    </xf>
    <xf numFmtId="165" fontId="4" fillId="3" borderId="11" xfId="0" applyNumberFormat="1" applyFont="1" applyFill="1" applyBorder="1" applyProtection="1">
      <protection locked="0"/>
    </xf>
    <xf numFmtId="164" fontId="4" fillId="3" borderId="11" xfId="0" applyNumberFormat="1" applyFont="1" applyFill="1" applyBorder="1" applyProtection="1"/>
    <xf numFmtId="164" fontId="4" fillId="3" borderId="11" xfId="0" applyNumberFormat="1" applyFont="1" applyFill="1" applyBorder="1" applyAlignment="1" applyProtection="1">
      <alignment horizontal="right"/>
      <protection locked="0"/>
    </xf>
    <xf numFmtId="9" fontId="4" fillId="3" borderId="11" xfId="0" applyNumberFormat="1" applyFont="1" applyFill="1" applyBorder="1" applyAlignment="1" applyProtection="1">
      <alignment horizontal="center"/>
    </xf>
    <xf numFmtId="164" fontId="4" fillId="3" borderId="11" xfId="0" applyNumberFormat="1" applyFont="1" applyFill="1" applyBorder="1" applyAlignment="1" applyProtection="1">
      <alignment horizontal="right"/>
    </xf>
    <xf numFmtId="0" fontId="6" fillId="2" borderId="11" xfId="0" applyFont="1" applyFill="1" applyBorder="1" applyProtection="1"/>
    <xf numFmtId="0" fontId="6" fillId="2" borderId="11" xfId="0" applyFont="1" applyFill="1" applyBorder="1" applyAlignment="1" applyProtection="1">
      <alignment horizontal="right"/>
    </xf>
    <xf numFmtId="164" fontId="6" fillId="2" borderId="11" xfId="0" applyNumberFormat="1" applyFont="1" applyFill="1" applyBorder="1" applyAlignment="1" applyProtection="1">
      <alignment horizontal="left"/>
      <protection locked="0"/>
    </xf>
    <xf numFmtId="164" fontId="6" fillId="2" borderId="11" xfId="0" applyNumberFormat="1" applyFont="1" applyFill="1" applyBorder="1" applyProtection="1">
      <protection locked="0"/>
    </xf>
    <xf numFmtId="164" fontId="6" fillId="2" borderId="11" xfId="0" applyNumberFormat="1" applyFont="1" applyFill="1" applyBorder="1" applyAlignment="1" applyProtection="1">
      <alignment horizontal="left"/>
    </xf>
    <xf numFmtId="164" fontId="6" fillId="0" borderId="0" xfId="0" applyNumberFormat="1" applyFont="1"/>
    <xf numFmtId="0" fontId="0" fillId="2" borderId="12" xfId="0" applyFill="1" applyBorder="1" applyProtection="1"/>
    <xf numFmtId="0" fontId="6" fillId="2" borderId="13" xfId="0" applyFont="1" applyFill="1" applyBorder="1" applyAlignment="1" applyProtection="1">
      <alignment horizontal="right"/>
    </xf>
    <xf numFmtId="164" fontId="6" fillId="2" borderId="13" xfId="0" applyNumberFormat="1" applyFont="1" applyFill="1" applyBorder="1" applyAlignment="1" applyProtection="1">
      <alignment horizontal="left"/>
      <protection locked="0"/>
    </xf>
    <xf numFmtId="164" fontId="6" fillId="2" borderId="12" xfId="0" applyNumberFormat="1" applyFont="1" applyFill="1" applyBorder="1" applyProtection="1">
      <protection locked="0"/>
    </xf>
    <xf numFmtId="164" fontId="6" fillId="2" borderId="13" xfId="0" applyNumberFormat="1" applyFont="1" applyFill="1" applyBorder="1" applyAlignment="1" applyProtection="1">
      <alignment horizontal="left"/>
    </xf>
    <xf numFmtId="0" fontId="7" fillId="2" borderId="14" xfId="0" applyFont="1" applyFill="1" applyBorder="1" applyAlignment="1" applyProtection="1">
      <alignment horizontal="center"/>
    </xf>
    <xf numFmtId="0" fontId="0" fillId="2" borderId="1" xfId="0" applyFill="1" applyBorder="1" applyProtection="1">
      <protection locked="0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1209675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>
      <pane activePane="bottomLeft" state="frozen" topLeftCell="A20" ySplit="19"/>
      <selection pane="bottomLeft" activeCell="A20" sqref="A20"/>
    </sheetView>
  </sheetViews>
  <sheetFormatPr defaultRowHeight="13.2"/>
  <cols>
    <col min="1" max="1" width="4.664063"/>
    <col min="2" max="2" width="21.66406"/>
    <col min="3" max="3" width="140.6641"/>
    <col min="4" max="6" width="17.66406"/>
    <col min="7" max="7" width="4.664063"/>
    <col min="19" max="19" width="8.886719" hidden="1"/>
  </cols>
  <sheetData>
    <row r="1">
      <c r="A1" s="1"/>
      <c r="B1" s="1"/>
      <c r="C1" s="1"/>
      <c r="D1" s="1"/>
      <c r="E1" s="1"/>
      <c r="F1" s="1"/>
      <c r="G1" s="1"/>
      <c r="H1" s="2"/>
      <c r="I1" s="2"/>
    </row>
    <row r="2">
      <c r="A2" s="1"/>
      <c r="B2" s="1"/>
      <c r="C2" s="1"/>
      <c r="D2" s="1"/>
      <c r="E2" s="1"/>
      <c r="F2" s="1"/>
      <c r="G2" s="1"/>
      <c r="H2" s="2"/>
      <c r="I2" s="2"/>
    </row>
    <row r="3" ht="24" customHeight="1">
      <c r="A3" s="3" t="s">
        <v>0</v>
      </c>
      <c r="B3" s="1"/>
      <c r="C3" s="1"/>
      <c r="D3" s="1"/>
      <c r="E3" s="1"/>
      <c r="F3" s="1"/>
      <c r="G3" s="1"/>
      <c r="H3" s="2"/>
      <c r="I3" s="2"/>
    </row>
    <row r="4" ht="6" customHeight="1">
      <c r="A4" s="4"/>
      <c r="B4" s="5" t="s">
        <v>1</v>
      </c>
      <c r="C4" s="4"/>
      <c r="D4" s="4"/>
      <c r="E4" s="4"/>
      <c r="F4" s="4"/>
      <c r="G4" s="4"/>
      <c r="H4" s="2"/>
      <c r="I4" s="2"/>
    </row>
    <row r="5" ht="6" customHeight="1">
      <c r="A5" s="6"/>
      <c r="B5" s="7"/>
      <c r="C5" s="7"/>
      <c r="D5" s="7"/>
      <c r="E5" s="7"/>
      <c r="F5" s="7"/>
      <c r="G5" s="8"/>
      <c r="H5" s="2"/>
      <c r="I5" s="2"/>
    </row>
    <row r="6" ht="34" customHeight="1">
      <c r="A6" s="9"/>
      <c r="B6" s="10" t="s">
        <v>2</v>
      </c>
      <c r="C6" s="1"/>
      <c r="D6" s="1"/>
      <c r="E6" s="1"/>
      <c r="F6" s="11" t="s">
        <v>3</v>
      </c>
      <c r="G6" s="12"/>
      <c r="H6" s="2"/>
      <c r="I6" s="2"/>
    </row>
    <row r="7">
      <c r="A7" s="13"/>
      <c r="B7" s="4"/>
      <c r="C7" s="4"/>
      <c r="D7" s="4"/>
      <c r="E7" s="4"/>
      <c r="F7" s="4"/>
      <c r="G7" s="14"/>
      <c r="H7" s="2"/>
      <c r="I7" s="2"/>
    </row>
    <row r="8" ht="14" customHeight="1">
      <c r="A8" s="4"/>
      <c r="B8" s="5" t="s">
        <v>4</v>
      </c>
      <c r="C8" s="4"/>
      <c r="D8" s="4"/>
      <c r="E8" s="4"/>
      <c r="F8" s="4"/>
      <c r="G8" s="4"/>
      <c r="H8" s="2"/>
      <c r="I8" s="2"/>
    </row>
    <row r="9" ht="6" customHeight="1">
      <c r="A9" s="6"/>
      <c r="B9" s="7"/>
      <c r="C9" s="7"/>
      <c r="D9" s="7"/>
      <c r="E9" s="7"/>
      <c r="F9" s="7"/>
      <c r="G9" s="8"/>
      <c r="H9" s="2"/>
      <c r="I9" s="2"/>
    </row>
    <row r="10">
      <c r="A10" s="15" t="s">
        <v>5</v>
      </c>
      <c r="B10" s="1"/>
      <c r="C10" s="16"/>
      <c r="D10" s="1"/>
      <c r="E10" s="1"/>
      <c r="F10" s="17" t="s">
        <v>6</v>
      </c>
      <c r="G10" s="12"/>
      <c r="H10" s="2"/>
      <c r="I10" s="2"/>
    </row>
    <row r="11" ht="16" customHeight="1">
      <c r="A11" s="18" t="s">
        <v>3</v>
      </c>
      <c r="B11" s="1"/>
      <c r="C11" s="1"/>
      <c r="D11" s="1"/>
      <c r="E11" s="1"/>
      <c r="F11" s="19">
        <f>SUM(D20)</f>
        <v>0</v>
      </c>
      <c r="G11" s="12"/>
      <c r="H11" s="2"/>
      <c r="I11" s="2"/>
    </row>
    <row r="12">
      <c r="A12" s="15" t="s">
        <v>7</v>
      </c>
      <c r="B12" s="1"/>
      <c r="C12" s="16"/>
      <c r="D12" s="1"/>
      <c r="E12" s="17"/>
      <c r="F12" s="17" t="s">
        <v>8</v>
      </c>
      <c r="G12" s="12"/>
      <c r="H12" s="2"/>
      <c r="I12" s="2"/>
    </row>
    <row r="13" ht="16" customHeight="1">
      <c r="A13" s="18" t="s">
        <v>3</v>
      </c>
      <c r="B13" s="1"/>
      <c r="C13" s="1"/>
      <c r="D13" s="19" t="s">
        <v>9</v>
      </c>
      <c r="E13" s="16"/>
      <c r="F13" s="19">
        <f>SUM(F20)</f>
        <v>0</v>
      </c>
      <c r="G13" s="12"/>
      <c r="H13" s="2"/>
      <c r="I13" s="2"/>
    </row>
    <row r="14">
      <c r="A14" s="15" t="s">
        <v>10</v>
      </c>
      <c r="B14" s="1"/>
      <c r="C14" s="1"/>
      <c r="D14" s="19" t="s">
        <v>11</v>
      </c>
      <c r="E14" s="16"/>
      <c r="F14" s="1"/>
      <c r="G14" s="12"/>
      <c r="H14" s="2"/>
      <c r="I14" s="2"/>
    </row>
    <row r="15" ht="14" customHeight="1">
      <c r="A15" s="18" t="s">
        <v>12</v>
      </c>
      <c r="B15" s="1"/>
      <c r="C15" s="1"/>
      <c r="D15" s="1"/>
      <c r="E15" s="1"/>
      <c r="F15" s="1"/>
      <c r="G15" s="12"/>
      <c r="H15" s="2"/>
      <c r="I15" s="2"/>
    </row>
    <row r="16" ht="10" customHeight="1">
      <c r="A16" s="13"/>
      <c r="B16" s="4"/>
      <c r="C16" s="4"/>
      <c r="D16" s="4"/>
      <c r="E16" s="4"/>
      <c r="F16" s="4"/>
      <c r="G16" s="14"/>
      <c r="H16" s="2"/>
      <c r="I16" s="2"/>
    </row>
    <row r="17" ht="14" customHeight="1">
      <c r="A17" s="4"/>
      <c r="B17" s="20" t="s">
        <v>13</v>
      </c>
      <c r="C17" s="4"/>
      <c r="D17" s="4"/>
      <c r="E17" s="4"/>
      <c r="F17" s="4"/>
      <c r="G17" s="4"/>
      <c r="H17" s="2"/>
      <c r="I17" s="2"/>
    </row>
    <row r="18" ht="18" customHeight="1">
      <c r="A18" s="6"/>
      <c r="B18" s="7"/>
      <c r="C18" s="7"/>
      <c r="D18" s="7"/>
      <c r="E18" s="7"/>
      <c r="F18" s="7"/>
      <c r="G18" s="8"/>
      <c r="H18" s="2"/>
      <c r="I18" s="2"/>
    </row>
    <row r="19" ht="18" customHeight="1">
      <c r="A19" s="9"/>
      <c r="B19" s="21" t="s">
        <v>14</v>
      </c>
      <c r="C19" s="21" t="s">
        <v>15</v>
      </c>
      <c r="D19" s="22" t="s">
        <v>16</v>
      </c>
      <c r="E19" s="22"/>
      <c r="F19" s="22" t="s">
        <v>17</v>
      </c>
      <c r="G19" s="12"/>
      <c r="H19" s="2"/>
      <c r="I19" s="2"/>
    </row>
    <row r="20">
      <c r="A20" s="9"/>
      <c r="B20" s="23" t="s">
        <v>18</v>
      </c>
      <c r="C20" s="24" t="s">
        <v>19</v>
      </c>
      <c r="D20" s="25">
        <f>'0 - SO201'!J10</f>
        <v>0</v>
      </c>
      <c r="E20" s="26"/>
      <c r="F20" s="25">
        <f>('0 - SO201'!J11)</f>
        <v>0</v>
      </c>
      <c r="G20" s="12"/>
      <c r="H20" s="2"/>
      <c r="I20" s="2"/>
      <c r="S20" s="27">
        <f>ROUND('0 - SO201'!S11,4)</f>
        <v>0</v>
      </c>
    </row>
    <row r="21">
      <c r="A21" s="13"/>
      <c r="B21" s="4"/>
      <c r="C21" s="4"/>
      <c r="D21" s="4"/>
      <c r="E21" s="4"/>
      <c r="F21" s="4"/>
      <c r="G21" s="14"/>
      <c r="H21" s="2"/>
      <c r="I21" s="2"/>
    </row>
  </sheetData>
  <mergeCells count="12">
    <mergeCell ref="A1:A2"/>
    <mergeCell ref="A3:F3"/>
    <mergeCell ref="B4:B5"/>
    <mergeCell ref="B6:E6"/>
    <mergeCell ref="B8:B9"/>
    <mergeCell ref="A10:B10"/>
    <mergeCell ref="A11:D11"/>
    <mergeCell ref="A12:B12"/>
    <mergeCell ref="A13:C13"/>
    <mergeCell ref="A14:B14"/>
    <mergeCell ref="A15:C15"/>
    <mergeCell ref="B17:B18"/>
  </mergeCells>
  <hyperlinks>
    <hyperlink ref="B20" location="'0 - SO201'!A11" display="'SO201"/>
  </hyperlinks>
  <pageMargins left="0.39375" right="0.39375" top="0.5902778" bottom="0.39375" header="0.1965278" footer="0.1576389"/>
  <pageSetup paperSize="9" orientation="portrait" fitToHeight="0"/>
  <headerFooter>
    <oddFooter>&amp;LOTSKP 2023&amp;R&amp;P/&amp;N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 ht="12.75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5" t="s">
        <v>21</v>
      </c>
      <c r="B10" s="1"/>
      <c r="C10" s="16"/>
      <c r="D10" s="1"/>
      <c r="E10" s="1"/>
      <c r="F10" s="1"/>
      <c r="G10" s="17"/>
      <c r="H10" s="1"/>
      <c r="I10" s="31" t="s">
        <v>22</v>
      </c>
      <c r="J10" s="32">
        <f>H84+H132+H145+H153+H166+H204+H222+H255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23</v>
      </c>
      <c r="B11" s="1"/>
      <c r="C11" s="1"/>
      <c r="D11" s="1"/>
      <c r="E11" s="1"/>
      <c r="F11" s="1"/>
      <c r="G11" s="31"/>
      <c r="H11" s="1"/>
      <c r="I11" s="31" t="s">
        <v>24</v>
      </c>
      <c r="J11" s="32">
        <f>L84+L132+L145+L153+L166+L204+L222+L255</f>
        <v>0</v>
      </c>
      <c r="K11" s="1"/>
      <c r="L11" s="1"/>
      <c r="M11" s="12"/>
      <c r="N11" s="2"/>
      <c r="O11" s="2"/>
      <c r="P11" s="2"/>
      <c r="Q11" s="33">
        <f>IF(SUM(K20:K27)&gt;0,ROUND(SUM(S20:S27)/SUM(K20:K27)-1,8),0)</f>
        <v>0</v>
      </c>
      <c r="R11" s="27">
        <f>AVERAGE(J83,J131,J144,J152,J165,J203,J221,J254)</f>
        <v>0</v>
      </c>
      <c r="S11" s="27">
        <f>J10*(1+Q11)</f>
        <v>0</v>
      </c>
    </row>
    <row r="12" ht="12.75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9</v>
      </c>
      <c r="J13" s="16"/>
      <c r="K13" s="1"/>
      <c r="L13" s="1"/>
      <c r="M13" s="12"/>
      <c r="N13" s="2"/>
      <c r="O13" s="2"/>
      <c r="P13" s="2"/>
      <c r="Q13" s="2"/>
    </row>
    <row r="14" ht="12.75">
      <c r="A14" s="9"/>
      <c r="B14" s="1"/>
      <c r="C14" s="1"/>
      <c r="D14" s="1"/>
      <c r="E14" s="1"/>
      <c r="F14" s="1"/>
      <c r="G14" s="1"/>
      <c r="H14" s="1"/>
      <c r="I14" s="31" t="s">
        <v>11</v>
      </c>
      <c r="J14" s="16"/>
      <c r="K14" s="1"/>
      <c r="L14" s="1"/>
      <c r="M14" s="12"/>
      <c r="N14" s="2"/>
      <c r="O14" s="2"/>
      <c r="P14" s="2"/>
      <c r="Q14" s="2"/>
    </row>
    <row r="15" hidden="1" ht="12.75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25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26</v>
      </c>
      <c r="C19" s="34"/>
      <c r="D19" s="34"/>
      <c r="E19" s="34" t="s">
        <v>27</v>
      </c>
      <c r="F19" s="34"/>
      <c r="G19" s="35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 ht="12.75">
      <c r="A20" s="9"/>
      <c r="B20" s="36">
        <v>0</v>
      </c>
      <c r="C20" s="1"/>
      <c r="D20" s="1"/>
      <c r="E20" s="37" t="s">
        <v>28</v>
      </c>
      <c r="F20" s="1"/>
      <c r="G20" s="1"/>
      <c r="H20" s="1"/>
      <c r="I20" s="1"/>
      <c r="J20" s="1"/>
      <c r="K20" s="38">
        <f>H84</f>
        <v>0</v>
      </c>
      <c r="L20" s="38">
        <f>L84</f>
        <v>0</v>
      </c>
      <c r="M20" s="12"/>
      <c r="N20" s="2"/>
      <c r="O20" s="2"/>
      <c r="P20" s="2"/>
      <c r="Q20" s="2"/>
      <c r="S20" s="27">
        <f>S83</f>
        <v>0</v>
      </c>
    </row>
    <row r="21" ht="12.75">
      <c r="A21" s="9"/>
      <c r="B21" s="36">
        <v>1</v>
      </c>
      <c r="C21" s="1"/>
      <c r="D21" s="1"/>
      <c r="E21" s="37" t="s">
        <v>29</v>
      </c>
      <c r="F21" s="1"/>
      <c r="G21" s="1"/>
      <c r="H21" s="1"/>
      <c r="I21" s="1"/>
      <c r="J21" s="1"/>
      <c r="K21" s="38">
        <f>H132</f>
        <v>0</v>
      </c>
      <c r="L21" s="38">
        <f>L132</f>
        <v>0</v>
      </c>
      <c r="M21" s="12"/>
      <c r="N21" s="2"/>
      <c r="O21" s="2"/>
      <c r="P21" s="2"/>
      <c r="Q21" s="2"/>
      <c r="S21" s="27">
        <f>S131</f>
        <v>0</v>
      </c>
    </row>
    <row r="22" ht="12.75">
      <c r="A22" s="9"/>
      <c r="B22" s="36">
        <v>2</v>
      </c>
      <c r="C22" s="1"/>
      <c r="D22" s="1"/>
      <c r="E22" s="37" t="s">
        <v>30</v>
      </c>
      <c r="F22" s="1"/>
      <c r="G22" s="1"/>
      <c r="H22" s="1"/>
      <c r="I22" s="1"/>
      <c r="J22" s="1"/>
      <c r="K22" s="38">
        <f>H145</f>
        <v>0</v>
      </c>
      <c r="L22" s="38">
        <f>L145</f>
        <v>0</v>
      </c>
      <c r="M22" s="12"/>
      <c r="N22" s="2"/>
      <c r="O22" s="2"/>
      <c r="P22" s="2"/>
      <c r="Q22" s="2"/>
      <c r="S22" s="27">
        <f>S144</f>
        <v>0</v>
      </c>
    </row>
    <row r="23" ht="12.75">
      <c r="A23" s="9"/>
      <c r="B23" s="36">
        <v>3</v>
      </c>
      <c r="C23" s="1"/>
      <c r="D23" s="1"/>
      <c r="E23" s="37" t="s">
        <v>31</v>
      </c>
      <c r="F23" s="1"/>
      <c r="G23" s="1"/>
      <c r="H23" s="1"/>
      <c r="I23" s="1"/>
      <c r="J23" s="1"/>
      <c r="K23" s="38">
        <f>H153</f>
        <v>0</v>
      </c>
      <c r="L23" s="38">
        <f>L153</f>
        <v>0</v>
      </c>
      <c r="M23" s="12"/>
      <c r="N23" s="2"/>
      <c r="O23" s="2"/>
      <c r="P23" s="2"/>
      <c r="Q23" s="2"/>
      <c r="S23" s="27">
        <f>S152</f>
        <v>0</v>
      </c>
    </row>
    <row r="24" ht="12.75">
      <c r="A24" s="9"/>
      <c r="B24" s="36">
        <v>4</v>
      </c>
      <c r="C24" s="1"/>
      <c r="D24" s="1"/>
      <c r="E24" s="37" t="s">
        <v>32</v>
      </c>
      <c r="F24" s="1"/>
      <c r="G24" s="1"/>
      <c r="H24" s="1"/>
      <c r="I24" s="1"/>
      <c r="J24" s="1"/>
      <c r="K24" s="38">
        <f>H166</f>
        <v>0</v>
      </c>
      <c r="L24" s="38">
        <f>L166</f>
        <v>0</v>
      </c>
      <c r="M24" s="12"/>
      <c r="N24" s="2"/>
      <c r="O24" s="2"/>
      <c r="P24" s="2"/>
      <c r="Q24" s="2"/>
      <c r="S24" s="27">
        <f>S165</f>
        <v>0</v>
      </c>
    </row>
    <row r="25" ht="12.75">
      <c r="A25" s="9"/>
      <c r="B25" s="36">
        <v>5</v>
      </c>
      <c r="C25" s="1"/>
      <c r="D25" s="1"/>
      <c r="E25" s="37" t="s">
        <v>33</v>
      </c>
      <c r="F25" s="1"/>
      <c r="G25" s="1"/>
      <c r="H25" s="1"/>
      <c r="I25" s="1"/>
      <c r="J25" s="1"/>
      <c r="K25" s="38">
        <f>H204</f>
        <v>0</v>
      </c>
      <c r="L25" s="38">
        <f>L204</f>
        <v>0</v>
      </c>
      <c r="M25" s="39"/>
      <c r="N25" s="2"/>
      <c r="O25" s="2"/>
      <c r="P25" s="2"/>
      <c r="Q25" s="2"/>
      <c r="S25" s="27">
        <f>S203</f>
        <v>0</v>
      </c>
    </row>
    <row r="26" ht="12.75">
      <c r="A26" s="9"/>
      <c r="B26" s="36">
        <v>8</v>
      </c>
      <c r="C26" s="1"/>
      <c r="D26" s="1"/>
      <c r="E26" s="37" t="s">
        <v>34</v>
      </c>
      <c r="F26" s="1"/>
      <c r="G26" s="1"/>
      <c r="H26" s="1"/>
      <c r="I26" s="1"/>
      <c r="J26" s="1"/>
      <c r="K26" s="38">
        <f>H222</f>
        <v>0</v>
      </c>
      <c r="L26" s="38">
        <f>L222</f>
        <v>0</v>
      </c>
      <c r="M26" s="39"/>
      <c r="N26" s="2"/>
      <c r="O26" s="2"/>
      <c r="P26" s="2"/>
      <c r="Q26" s="2"/>
      <c r="S26" s="27">
        <f>S221</f>
        <v>0</v>
      </c>
    </row>
    <row r="27" ht="12.75">
      <c r="A27" s="9"/>
      <c r="B27" s="36">
        <v>9</v>
      </c>
      <c r="C27" s="1"/>
      <c r="D27" s="1"/>
      <c r="E27" s="37" t="s">
        <v>35</v>
      </c>
      <c r="F27" s="1"/>
      <c r="G27" s="1"/>
      <c r="H27" s="1"/>
      <c r="I27" s="1"/>
      <c r="J27" s="1"/>
      <c r="K27" s="38">
        <f>H255</f>
        <v>0</v>
      </c>
      <c r="L27" s="38">
        <f>L255</f>
        <v>0</v>
      </c>
      <c r="M27" s="39"/>
      <c r="N27" s="2"/>
      <c r="O27" s="2"/>
      <c r="P27" s="2"/>
      <c r="Q27" s="2"/>
      <c r="S27" s="27">
        <f>S254</f>
        <v>0</v>
      </c>
    </row>
    <row r="28" ht="12.75">
      <c r="A28" s="13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0"/>
      <c r="N28" s="2"/>
      <c r="O28" s="2"/>
      <c r="P28" s="2"/>
      <c r="Q28" s="2"/>
    </row>
    <row r="29" ht="14" customHeight="1">
      <c r="A29" s="4"/>
      <c r="B29" s="28" t="s">
        <v>36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2"/>
      <c r="N29" s="2"/>
      <c r="O29" s="2"/>
      <c r="P29" s="2"/>
      <c r="Q29" s="2"/>
    </row>
    <row r="30" ht="18" customHeight="1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41"/>
      <c r="N30" s="2"/>
      <c r="O30" s="2"/>
      <c r="P30" s="2"/>
      <c r="Q30" s="2"/>
    </row>
    <row r="31" ht="18" customHeight="1">
      <c r="A31" s="9"/>
      <c r="B31" s="34" t="s">
        <v>37</v>
      </c>
      <c r="C31" s="34" t="s">
        <v>26</v>
      </c>
      <c r="D31" s="34" t="s">
        <v>38</v>
      </c>
      <c r="E31" s="34" t="s">
        <v>27</v>
      </c>
      <c r="F31" s="34" t="s">
        <v>39</v>
      </c>
      <c r="G31" s="35" t="s">
        <v>40</v>
      </c>
      <c r="H31" s="22" t="s">
        <v>41</v>
      </c>
      <c r="I31" s="22" t="s">
        <v>42</v>
      </c>
      <c r="J31" s="22" t="s">
        <v>16</v>
      </c>
      <c r="K31" s="35" t="s">
        <v>43</v>
      </c>
      <c r="L31" s="22" t="s">
        <v>17</v>
      </c>
      <c r="M31" s="39"/>
      <c r="N31" s="2"/>
      <c r="O31" s="2"/>
      <c r="P31" s="2"/>
      <c r="Q31" s="2"/>
    </row>
    <row r="32" ht="40" customHeight="1">
      <c r="A32" s="9"/>
      <c r="B32" s="42" t="s">
        <v>44</v>
      </c>
      <c r="C32" s="1"/>
      <c r="D32" s="1"/>
      <c r="E32" s="1"/>
      <c r="F32" s="1"/>
      <c r="G32" s="1"/>
      <c r="H32" s="43"/>
      <c r="I32" s="1"/>
      <c r="J32" s="43"/>
      <c r="K32" s="1"/>
      <c r="L32" s="1"/>
      <c r="M32" s="12"/>
      <c r="N32" s="2"/>
      <c r="O32" s="2"/>
      <c r="P32" s="2"/>
      <c r="Q32" s="2"/>
    </row>
    <row r="33" ht="12.75">
      <c r="A33" s="9"/>
      <c r="B33" s="44">
        <v>1</v>
      </c>
      <c r="C33" s="45" t="s">
        <v>45</v>
      </c>
      <c r="D33" s="45" t="s">
        <v>46</v>
      </c>
      <c r="E33" s="45" t="s">
        <v>47</v>
      </c>
      <c r="F33" s="45" t="s">
        <v>3</v>
      </c>
      <c r="G33" s="46" t="s">
        <v>48</v>
      </c>
      <c r="H33" s="47">
        <v>2.839</v>
      </c>
      <c r="I33" s="25">
        <f>ROUND(0,2)</f>
        <v>0</v>
      </c>
      <c r="J33" s="48">
        <f>ROUND(I33*H33,2)</f>
        <v>0</v>
      </c>
      <c r="K33" s="49">
        <v>0.20999999999999999</v>
      </c>
      <c r="L33" s="50">
        <f>IF(ISNUMBER(K33),ROUND(J33*(K33+1),2),0)</f>
        <v>0</v>
      </c>
      <c r="M33" s="12"/>
      <c r="N33" s="2"/>
      <c r="O33" s="2"/>
      <c r="P33" s="2"/>
      <c r="Q33" s="33">
        <f>IF(ISNUMBER(K33),IF(H33&gt;0,IF(I33&gt;0,J33,0),0),0)</f>
        <v>0</v>
      </c>
      <c r="R33" s="27">
        <f>IF(ISNUMBER(K33)=FALSE,J33,0)</f>
        <v>0</v>
      </c>
    </row>
    <row r="34" ht="12.75">
      <c r="A34" s="9"/>
      <c r="B34" s="51" t="s">
        <v>49</v>
      </c>
      <c r="C34" s="1"/>
      <c r="D34" s="1"/>
      <c r="E34" s="52" t="s">
        <v>50</v>
      </c>
      <c r="F34" s="1"/>
      <c r="G34" s="1"/>
      <c r="H34" s="43"/>
      <c r="I34" s="1"/>
      <c r="J34" s="43"/>
      <c r="K34" s="1"/>
      <c r="L34" s="1"/>
      <c r="M34" s="12"/>
      <c r="N34" s="2"/>
      <c r="O34" s="2"/>
      <c r="P34" s="2"/>
      <c r="Q34" s="2"/>
    </row>
    <row r="35" ht="12.75">
      <c r="A35" s="9"/>
      <c r="B35" s="51" t="s">
        <v>51</v>
      </c>
      <c r="C35" s="1"/>
      <c r="D35" s="1"/>
      <c r="E35" s="52" t="s">
        <v>52</v>
      </c>
      <c r="F35" s="1"/>
      <c r="G35" s="1"/>
      <c r="H35" s="43"/>
      <c r="I35" s="1"/>
      <c r="J35" s="43"/>
      <c r="K35" s="1"/>
      <c r="L35" s="1"/>
      <c r="M35" s="12"/>
      <c r="N35" s="2"/>
      <c r="O35" s="2"/>
      <c r="P35" s="2"/>
      <c r="Q35" s="2"/>
    </row>
    <row r="36" ht="12.75">
      <c r="A36" s="9"/>
      <c r="B36" s="51" t="s">
        <v>53</v>
      </c>
      <c r="C36" s="1"/>
      <c r="D36" s="1"/>
      <c r="E36" s="52" t="s">
        <v>54</v>
      </c>
      <c r="F36" s="1"/>
      <c r="G36" s="1"/>
      <c r="H36" s="43"/>
      <c r="I36" s="1"/>
      <c r="J36" s="43"/>
      <c r="K36" s="1"/>
      <c r="L36" s="1"/>
      <c r="M36" s="12"/>
      <c r="N36" s="2"/>
      <c r="O36" s="2"/>
      <c r="P36" s="2"/>
      <c r="Q36" s="2"/>
    </row>
    <row r="37" thickBot="1" ht="12.75">
      <c r="A37" s="9"/>
      <c r="B37" s="53" t="s">
        <v>55</v>
      </c>
      <c r="C37" s="54"/>
      <c r="D37" s="54"/>
      <c r="E37" s="55" t="s">
        <v>56</v>
      </c>
      <c r="F37" s="54"/>
      <c r="G37" s="54"/>
      <c r="H37" s="56"/>
      <c r="I37" s="54"/>
      <c r="J37" s="56"/>
      <c r="K37" s="54"/>
      <c r="L37" s="54"/>
      <c r="M37" s="12"/>
      <c r="N37" s="2"/>
      <c r="O37" s="2"/>
      <c r="P37" s="2"/>
      <c r="Q37" s="2"/>
    </row>
    <row r="38" thickTop="1" ht="12.75">
      <c r="A38" s="9"/>
      <c r="B38" s="44">
        <v>2</v>
      </c>
      <c r="C38" s="45" t="s">
        <v>45</v>
      </c>
      <c r="D38" s="45" t="s">
        <v>57</v>
      </c>
      <c r="E38" s="45" t="s">
        <v>47</v>
      </c>
      <c r="F38" s="45" t="s">
        <v>3</v>
      </c>
      <c r="G38" s="46" t="s">
        <v>48</v>
      </c>
      <c r="H38" s="57">
        <v>6.8799999999999999</v>
      </c>
      <c r="I38" s="58">
        <f>ROUND(0,2)</f>
        <v>0</v>
      </c>
      <c r="J38" s="59">
        <f>ROUND(I38*H38,2)</f>
        <v>0</v>
      </c>
      <c r="K38" s="60">
        <v>0.20999999999999999</v>
      </c>
      <c r="L38" s="61">
        <f>IF(ISNUMBER(K38),ROUND(J38*(K38+1),2),0)</f>
        <v>0</v>
      </c>
      <c r="M38" s="12"/>
      <c r="N38" s="2"/>
      <c r="O38" s="2"/>
      <c r="P38" s="2"/>
      <c r="Q38" s="33">
        <f>IF(ISNUMBER(K38),IF(H38&gt;0,IF(I38&gt;0,J38,0),0),0)</f>
        <v>0</v>
      </c>
      <c r="R38" s="27">
        <f>IF(ISNUMBER(K38)=FALSE,J38,0)</f>
        <v>0</v>
      </c>
    </row>
    <row r="39" ht="12.75">
      <c r="A39" s="9"/>
      <c r="B39" s="51" t="s">
        <v>49</v>
      </c>
      <c r="C39" s="1"/>
      <c r="D39" s="1"/>
      <c r="E39" s="52" t="s">
        <v>58</v>
      </c>
      <c r="F39" s="1"/>
      <c r="G39" s="1"/>
      <c r="H39" s="43"/>
      <c r="I39" s="1"/>
      <c r="J39" s="43"/>
      <c r="K39" s="1"/>
      <c r="L39" s="1"/>
      <c r="M39" s="12"/>
      <c r="N39" s="2"/>
      <c r="O39" s="2"/>
      <c r="P39" s="2"/>
      <c r="Q39" s="2"/>
    </row>
    <row r="40" ht="12.75">
      <c r="A40" s="9"/>
      <c r="B40" s="51" t="s">
        <v>51</v>
      </c>
      <c r="C40" s="1"/>
      <c r="D40" s="1"/>
      <c r="E40" s="52" t="s">
        <v>59</v>
      </c>
      <c r="F40" s="1"/>
      <c r="G40" s="1"/>
      <c r="H40" s="43"/>
      <c r="I40" s="1"/>
      <c r="J40" s="43"/>
      <c r="K40" s="1"/>
      <c r="L40" s="1"/>
      <c r="M40" s="12"/>
      <c r="N40" s="2"/>
      <c r="O40" s="2"/>
      <c r="P40" s="2"/>
      <c r="Q40" s="2"/>
    </row>
    <row r="41" ht="12.75">
      <c r="A41" s="9"/>
      <c r="B41" s="51" t="s">
        <v>53</v>
      </c>
      <c r="C41" s="1"/>
      <c r="D41" s="1"/>
      <c r="E41" s="52" t="s">
        <v>54</v>
      </c>
      <c r="F41" s="1"/>
      <c r="G41" s="1"/>
      <c r="H41" s="43"/>
      <c r="I41" s="1"/>
      <c r="J41" s="43"/>
      <c r="K41" s="1"/>
      <c r="L41" s="1"/>
      <c r="M41" s="12"/>
      <c r="N41" s="2"/>
      <c r="O41" s="2"/>
      <c r="P41" s="2"/>
      <c r="Q41" s="2"/>
    </row>
    <row r="42" thickBot="1" ht="12.75">
      <c r="A42" s="9"/>
      <c r="B42" s="53" t="s">
        <v>55</v>
      </c>
      <c r="C42" s="54"/>
      <c r="D42" s="54"/>
      <c r="E42" s="55" t="s">
        <v>56</v>
      </c>
      <c r="F42" s="54"/>
      <c r="G42" s="54"/>
      <c r="H42" s="56"/>
      <c r="I42" s="54"/>
      <c r="J42" s="56"/>
      <c r="K42" s="54"/>
      <c r="L42" s="54"/>
      <c r="M42" s="12"/>
      <c r="N42" s="2"/>
      <c r="O42" s="2"/>
      <c r="P42" s="2"/>
      <c r="Q42" s="2"/>
    </row>
    <row r="43" thickTop="1" ht="12.75">
      <c r="A43" s="9"/>
      <c r="B43" s="44">
        <v>3</v>
      </c>
      <c r="C43" s="45" t="s">
        <v>60</v>
      </c>
      <c r="D43" s="45" t="s">
        <v>3</v>
      </c>
      <c r="E43" s="45" t="s">
        <v>61</v>
      </c>
      <c r="F43" s="45" t="s">
        <v>3</v>
      </c>
      <c r="G43" s="46" t="s">
        <v>62</v>
      </c>
      <c r="H43" s="57">
        <v>1</v>
      </c>
      <c r="I43" s="58">
        <f>ROUND(0,2)</f>
        <v>0</v>
      </c>
      <c r="J43" s="59">
        <f>ROUND(I43*H43,2)</f>
        <v>0</v>
      </c>
      <c r="K43" s="60">
        <v>0.20999999999999999</v>
      </c>
      <c r="L43" s="61">
        <f>IF(ISNUMBER(K43),ROUND(J43*(K43+1),2),0)</f>
        <v>0</v>
      </c>
      <c r="M43" s="12"/>
      <c r="N43" s="2"/>
      <c r="O43" s="2"/>
      <c r="P43" s="2"/>
      <c r="Q43" s="33">
        <f>IF(ISNUMBER(K43),IF(H43&gt;0,IF(I43&gt;0,J43,0),0),0)</f>
        <v>0</v>
      </c>
      <c r="R43" s="27">
        <f>IF(ISNUMBER(K43)=FALSE,J43,0)</f>
        <v>0</v>
      </c>
    </row>
    <row r="44" ht="12.75">
      <c r="A44" s="9"/>
      <c r="B44" s="51" t="s">
        <v>49</v>
      </c>
      <c r="C44" s="1"/>
      <c r="D44" s="1"/>
      <c r="E44" s="52" t="s">
        <v>63</v>
      </c>
      <c r="F44" s="1"/>
      <c r="G44" s="1"/>
      <c r="H44" s="43"/>
      <c r="I44" s="1"/>
      <c r="J44" s="43"/>
      <c r="K44" s="1"/>
      <c r="L44" s="1"/>
      <c r="M44" s="12"/>
      <c r="N44" s="2"/>
      <c r="O44" s="2"/>
      <c r="P44" s="2"/>
      <c r="Q44" s="2"/>
    </row>
    <row r="45" ht="12.75">
      <c r="A45" s="9"/>
      <c r="B45" s="51" t="s">
        <v>51</v>
      </c>
      <c r="C45" s="1"/>
      <c r="D45" s="1"/>
      <c r="E45" s="52" t="s">
        <v>64</v>
      </c>
      <c r="F45" s="1"/>
      <c r="G45" s="1"/>
      <c r="H45" s="43"/>
      <c r="I45" s="1"/>
      <c r="J45" s="43"/>
      <c r="K45" s="1"/>
      <c r="L45" s="1"/>
      <c r="M45" s="12"/>
      <c r="N45" s="2"/>
      <c r="O45" s="2"/>
      <c r="P45" s="2"/>
      <c r="Q45" s="2"/>
    </row>
    <row r="46" ht="12.75">
      <c r="A46" s="9"/>
      <c r="B46" s="51" t="s">
        <v>53</v>
      </c>
      <c r="C46" s="1"/>
      <c r="D46" s="1"/>
      <c r="E46" s="52" t="s">
        <v>65</v>
      </c>
      <c r="F46" s="1"/>
      <c r="G46" s="1"/>
      <c r="H46" s="43"/>
      <c r="I46" s="1"/>
      <c r="J46" s="43"/>
      <c r="K46" s="1"/>
      <c r="L46" s="1"/>
      <c r="M46" s="12"/>
      <c r="N46" s="2"/>
      <c r="O46" s="2"/>
      <c r="P46" s="2"/>
      <c r="Q46" s="2"/>
    </row>
    <row r="47" thickBot="1" ht="12.75">
      <c r="A47" s="9"/>
      <c r="B47" s="53" t="s">
        <v>55</v>
      </c>
      <c r="C47" s="54"/>
      <c r="D47" s="54"/>
      <c r="E47" s="55" t="s">
        <v>56</v>
      </c>
      <c r="F47" s="54"/>
      <c r="G47" s="54"/>
      <c r="H47" s="56"/>
      <c r="I47" s="54"/>
      <c r="J47" s="56"/>
      <c r="K47" s="54"/>
      <c r="L47" s="54"/>
      <c r="M47" s="12"/>
      <c r="N47" s="2"/>
      <c r="O47" s="2"/>
      <c r="P47" s="2"/>
      <c r="Q47" s="2"/>
    </row>
    <row r="48" thickTop="1" ht="12.75">
      <c r="A48" s="9"/>
      <c r="B48" s="44">
        <v>4</v>
      </c>
      <c r="C48" s="45" t="s">
        <v>66</v>
      </c>
      <c r="D48" s="45" t="s">
        <v>3</v>
      </c>
      <c r="E48" s="45" t="s">
        <v>67</v>
      </c>
      <c r="F48" s="45" t="s">
        <v>3</v>
      </c>
      <c r="G48" s="46" t="s">
        <v>62</v>
      </c>
      <c r="H48" s="57">
        <v>1</v>
      </c>
      <c r="I48" s="58">
        <f>ROUND(0,2)</f>
        <v>0</v>
      </c>
      <c r="J48" s="59">
        <f>ROUND(I48*H48,2)</f>
        <v>0</v>
      </c>
      <c r="K48" s="60">
        <v>0.20999999999999999</v>
      </c>
      <c r="L48" s="61">
        <f>IF(ISNUMBER(K48),ROUND(J48*(K48+1),2),0)</f>
        <v>0</v>
      </c>
      <c r="M48" s="12"/>
      <c r="N48" s="2"/>
      <c r="O48" s="2"/>
      <c r="P48" s="2"/>
      <c r="Q48" s="33">
        <f>IF(ISNUMBER(K48),IF(H48&gt;0,IF(I48&gt;0,J48,0),0),0)</f>
        <v>0</v>
      </c>
      <c r="R48" s="27">
        <f>IF(ISNUMBER(K48)=FALSE,J48,0)</f>
        <v>0</v>
      </c>
    </row>
    <row r="49" ht="12.75">
      <c r="A49" s="9"/>
      <c r="B49" s="51" t="s">
        <v>49</v>
      </c>
      <c r="C49" s="1"/>
      <c r="D49" s="1"/>
      <c r="E49" s="52" t="s">
        <v>68</v>
      </c>
      <c r="F49" s="1"/>
      <c r="G49" s="1"/>
      <c r="H49" s="43"/>
      <c r="I49" s="1"/>
      <c r="J49" s="43"/>
      <c r="K49" s="1"/>
      <c r="L49" s="1"/>
      <c r="M49" s="12"/>
      <c r="N49" s="2"/>
      <c r="O49" s="2"/>
      <c r="P49" s="2"/>
      <c r="Q49" s="2"/>
    </row>
    <row r="50" ht="12.75">
      <c r="A50" s="9"/>
      <c r="B50" s="51" t="s">
        <v>51</v>
      </c>
      <c r="C50" s="1"/>
      <c r="D50" s="1"/>
      <c r="E50" s="52" t="s">
        <v>64</v>
      </c>
      <c r="F50" s="1"/>
      <c r="G50" s="1"/>
      <c r="H50" s="43"/>
      <c r="I50" s="1"/>
      <c r="J50" s="43"/>
      <c r="K50" s="1"/>
      <c r="L50" s="1"/>
      <c r="M50" s="12"/>
      <c r="N50" s="2"/>
      <c r="O50" s="2"/>
      <c r="P50" s="2"/>
      <c r="Q50" s="2"/>
    </row>
    <row r="51" ht="12.75">
      <c r="A51" s="9"/>
      <c r="B51" s="51" t="s">
        <v>53</v>
      </c>
      <c r="C51" s="1"/>
      <c r="D51" s="1"/>
      <c r="E51" s="52" t="s">
        <v>69</v>
      </c>
      <c r="F51" s="1"/>
      <c r="G51" s="1"/>
      <c r="H51" s="43"/>
      <c r="I51" s="1"/>
      <c r="J51" s="43"/>
      <c r="K51" s="1"/>
      <c r="L51" s="1"/>
      <c r="M51" s="12"/>
      <c r="N51" s="2"/>
      <c r="O51" s="2"/>
      <c r="P51" s="2"/>
      <c r="Q51" s="2"/>
    </row>
    <row r="52" thickBot="1" ht="12.75">
      <c r="A52" s="9"/>
      <c r="B52" s="53" t="s">
        <v>55</v>
      </c>
      <c r="C52" s="54"/>
      <c r="D52" s="54"/>
      <c r="E52" s="55" t="s">
        <v>56</v>
      </c>
      <c r="F52" s="54"/>
      <c r="G52" s="54"/>
      <c r="H52" s="56"/>
      <c r="I52" s="54"/>
      <c r="J52" s="56"/>
      <c r="K52" s="54"/>
      <c r="L52" s="54"/>
      <c r="M52" s="12"/>
      <c r="N52" s="2"/>
      <c r="O52" s="2"/>
      <c r="P52" s="2"/>
      <c r="Q52" s="2"/>
    </row>
    <row r="53" thickTop="1" ht="12.75">
      <c r="A53" s="9"/>
      <c r="B53" s="44">
        <v>5</v>
      </c>
      <c r="C53" s="45" t="s">
        <v>70</v>
      </c>
      <c r="D53" s="45" t="s">
        <v>3</v>
      </c>
      <c r="E53" s="45" t="s">
        <v>71</v>
      </c>
      <c r="F53" s="45" t="s">
        <v>3</v>
      </c>
      <c r="G53" s="46" t="s">
        <v>62</v>
      </c>
      <c r="H53" s="57">
        <v>1</v>
      </c>
      <c r="I53" s="58">
        <f>ROUND(0,2)</f>
        <v>0</v>
      </c>
      <c r="J53" s="59">
        <f>ROUND(I53*H53,2)</f>
        <v>0</v>
      </c>
      <c r="K53" s="60">
        <v>0.20999999999999999</v>
      </c>
      <c r="L53" s="61">
        <f>IF(ISNUMBER(K53),ROUND(J53*(K53+1),2),0)</f>
        <v>0</v>
      </c>
      <c r="M53" s="12"/>
      <c r="N53" s="2"/>
      <c r="O53" s="2"/>
      <c r="P53" s="2"/>
      <c r="Q53" s="33">
        <f>IF(ISNUMBER(K53),IF(H53&gt;0,IF(I53&gt;0,J53,0),0),0)</f>
        <v>0</v>
      </c>
      <c r="R53" s="27">
        <f>IF(ISNUMBER(K53)=FALSE,J53,0)</f>
        <v>0</v>
      </c>
    </row>
    <row r="54" ht="12.75">
      <c r="A54" s="9"/>
      <c r="B54" s="51" t="s">
        <v>49</v>
      </c>
      <c r="C54" s="1"/>
      <c r="D54" s="1"/>
      <c r="E54" s="52" t="s">
        <v>72</v>
      </c>
      <c r="F54" s="1"/>
      <c r="G54" s="1"/>
      <c r="H54" s="43"/>
      <c r="I54" s="1"/>
      <c r="J54" s="43"/>
      <c r="K54" s="1"/>
      <c r="L54" s="1"/>
      <c r="M54" s="12"/>
      <c r="N54" s="2"/>
      <c r="O54" s="2"/>
      <c r="P54" s="2"/>
      <c r="Q54" s="2"/>
    </row>
    <row r="55" ht="12.75">
      <c r="A55" s="9"/>
      <c r="B55" s="51" t="s">
        <v>51</v>
      </c>
      <c r="C55" s="1"/>
      <c r="D55" s="1"/>
      <c r="E55" s="52" t="s">
        <v>64</v>
      </c>
      <c r="F55" s="1"/>
      <c r="G55" s="1"/>
      <c r="H55" s="43"/>
      <c r="I55" s="1"/>
      <c r="J55" s="43"/>
      <c r="K55" s="1"/>
      <c r="L55" s="1"/>
      <c r="M55" s="12"/>
      <c r="N55" s="2"/>
      <c r="O55" s="2"/>
      <c r="P55" s="2"/>
      <c r="Q55" s="2"/>
    </row>
    <row r="56" ht="12.75">
      <c r="A56" s="9"/>
      <c r="B56" s="51" t="s">
        <v>53</v>
      </c>
      <c r="C56" s="1"/>
      <c r="D56" s="1"/>
      <c r="E56" s="52" t="s">
        <v>73</v>
      </c>
      <c r="F56" s="1"/>
      <c r="G56" s="1"/>
      <c r="H56" s="43"/>
      <c r="I56" s="1"/>
      <c r="J56" s="43"/>
      <c r="K56" s="1"/>
      <c r="L56" s="1"/>
      <c r="M56" s="12"/>
      <c r="N56" s="2"/>
      <c r="O56" s="2"/>
      <c r="P56" s="2"/>
      <c r="Q56" s="2"/>
    </row>
    <row r="57" thickBot="1" ht="12.75">
      <c r="A57" s="9"/>
      <c r="B57" s="53" t="s">
        <v>55</v>
      </c>
      <c r="C57" s="54"/>
      <c r="D57" s="54"/>
      <c r="E57" s="55" t="s">
        <v>56</v>
      </c>
      <c r="F57" s="54"/>
      <c r="G57" s="54"/>
      <c r="H57" s="56"/>
      <c r="I57" s="54"/>
      <c r="J57" s="56"/>
      <c r="K57" s="54"/>
      <c r="L57" s="54"/>
      <c r="M57" s="12"/>
      <c r="N57" s="2"/>
      <c r="O57" s="2"/>
      <c r="P57" s="2"/>
      <c r="Q57" s="2"/>
    </row>
    <row r="58" thickTop="1" ht="12.75">
      <c r="A58" s="9"/>
      <c r="B58" s="44">
        <v>6</v>
      </c>
      <c r="C58" s="45" t="s">
        <v>74</v>
      </c>
      <c r="D58" s="45" t="s">
        <v>3</v>
      </c>
      <c r="E58" s="45" t="s">
        <v>75</v>
      </c>
      <c r="F58" s="45" t="s">
        <v>3</v>
      </c>
      <c r="G58" s="46" t="s">
        <v>62</v>
      </c>
      <c r="H58" s="57">
        <v>1</v>
      </c>
      <c r="I58" s="58">
        <f>ROUND(0,2)</f>
        <v>0</v>
      </c>
      <c r="J58" s="59">
        <f>ROUND(I58*H58,2)</f>
        <v>0</v>
      </c>
      <c r="K58" s="60">
        <v>0.20999999999999999</v>
      </c>
      <c r="L58" s="61">
        <f>IF(ISNUMBER(K58),ROUND(J58*(K58+1),2),0)</f>
        <v>0</v>
      </c>
      <c r="M58" s="12"/>
      <c r="N58" s="2"/>
      <c r="O58" s="2"/>
      <c r="P58" s="2"/>
      <c r="Q58" s="33">
        <f>IF(ISNUMBER(K58),IF(H58&gt;0,IF(I58&gt;0,J58,0),0),0)</f>
        <v>0</v>
      </c>
      <c r="R58" s="27">
        <f>IF(ISNUMBER(K58)=FALSE,J58,0)</f>
        <v>0</v>
      </c>
    </row>
    <row r="59" ht="12.75">
      <c r="A59" s="9"/>
      <c r="B59" s="51" t="s">
        <v>49</v>
      </c>
      <c r="C59" s="1"/>
      <c r="D59" s="1"/>
      <c r="E59" s="52" t="s">
        <v>76</v>
      </c>
      <c r="F59" s="1"/>
      <c r="G59" s="1"/>
      <c r="H59" s="43"/>
      <c r="I59" s="1"/>
      <c r="J59" s="43"/>
      <c r="K59" s="1"/>
      <c r="L59" s="1"/>
      <c r="M59" s="12"/>
      <c r="N59" s="2"/>
      <c r="O59" s="2"/>
      <c r="P59" s="2"/>
      <c r="Q59" s="2"/>
    </row>
    <row r="60" ht="12.75">
      <c r="A60" s="9"/>
      <c r="B60" s="51" t="s">
        <v>51</v>
      </c>
      <c r="C60" s="1"/>
      <c r="D60" s="1"/>
      <c r="E60" s="52" t="s">
        <v>64</v>
      </c>
      <c r="F60" s="1"/>
      <c r="G60" s="1"/>
      <c r="H60" s="43"/>
      <c r="I60" s="1"/>
      <c r="J60" s="43"/>
      <c r="K60" s="1"/>
      <c r="L60" s="1"/>
      <c r="M60" s="12"/>
      <c r="N60" s="2"/>
      <c r="O60" s="2"/>
      <c r="P60" s="2"/>
      <c r="Q60" s="2"/>
    </row>
    <row r="61" ht="12.75">
      <c r="A61" s="9"/>
      <c r="B61" s="51" t="s">
        <v>53</v>
      </c>
      <c r="C61" s="1"/>
      <c r="D61" s="1"/>
      <c r="E61" s="52" t="s">
        <v>73</v>
      </c>
      <c r="F61" s="1"/>
      <c r="G61" s="1"/>
      <c r="H61" s="43"/>
      <c r="I61" s="1"/>
      <c r="J61" s="43"/>
      <c r="K61" s="1"/>
      <c r="L61" s="1"/>
      <c r="M61" s="12"/>
      <c r="N61" s="2"/>
      <c r="O61" s="2"/>
      <c r="P61" s="2"/>
      <c r="Q61" s="2"/>
    </row>
    <row r="62" thickBot="1" ht="12.75">
      <c r="A62" s="9"/>
      <c r="B62" s="53" t="s">
        <v>55</v>
      </c>
      <c r="C62" s="54"/>
      <c r="D62" s="54"/>
      <c r="E62" s="55" t="s">
        <v>56</v>
      </c>
      <c r="F62" s="54"/>
      <c r="G62" s="54"/>
      <c r="H62" s="56"/>
      <c r="I62" s="54"/>
      <c r="J62" s="56"/>
      <c r="K62" s="54"/>
      <c r="L62" s="54"/>
      <c r="M62" s="12"/>
      <c r="N62" s="2"/>
      <c r="O62" s="2"/>
      <c r="P62" s="2"/>
      <c r="Q62" s="2"/>
    </row>
    <row r="63" thickTop="1" ht="12.75">
      <c r="A63" s="9"/>
      <c r="B63" s="44">
        <v>7</v>
      </c>
      <c r="C63" s="45" t="s">
        <v>77</v>
      </c>
      <c r="D63" s="45" t="s">
        <v>3</v>
      </c>
      <c r="E63" s="45" t="s">
        <v>78</v>
      </c>
      <c r="F63" s="45" t="s">
        <v>3</v>
      </c>
      <c r="G63" s="46" t="s">
        <v>62</v>
      </c>
      <c r="H63" s="57">
        <v>1</v>
      </c>
      <c r="I63" s="58">
        <f>ROUND(0,2)</f>
        <v>0</v>
      </c>
      <c r="J63" s="59">
        <f>ROUND(I63*H63,2)</f>
        <v>0</v>
      </c>
      <c r="K63" s="60">
        <v>0.20999999999999999</v>
      </c>
      <c r="L63" s="61">
        <f>IF(ISNUMBER(K63),ROUND(J63*(K63+1),2),0)</f>
        <v>0</v>
      </c>
      <c r="M63" s="12"/>
      <c r="N63" s="2"/>
      <c r="O63" s="2"/>
      <c r="P63" s="2"/>
      <c r="Q63" s="33">
        <f>IF(ISNUMBER(K63),IF(H63&gt;0,IF(I63&gt;0,J63,0),0),0)</f>
        <v>0</v>
      </c>
      <c r="R63" s="27">
        <f>IF(ISNUMBER(K63)=FALSE,J63,0)</f>
        <v>0</v>
      </c>
    </row>
    <row r="64" ht="12.75">
      <c r="A64" s="9"/>
      <c r="B64" s="51" t="s">
        <v>49</v>
      </c>
      <c r="C64" s="1"/>
      <c r="D64" s="1"/>
      <c r="E64" s="52" t="s">
        <v>79</v>
      </c>
      <c r="F64" s="1"/>
      <c r="G64" s="1"/>
      <c r="H64" s="43"/>
      <c r="I64" s="1"/>
      <c r="J64" s="43"/>
      <c r="K64" s="1"/>
      <c r="L64" s="1"/>
      <c r="M64" s="12"/>
      <c r="N64" s="2"/>
      <c r="O64" s="2"/>
      <c r="P64" s="2"/>
      <c r="Q64" s="2"/>
    </row>
    <row r="65" ht="12.75">
      <c r="A65" s="9"/>
      <c r="B65" s="51" t="s">
        <v>51</v>
      </c>
      <c r="C65" s="1"/>
      <c r="D65" s="1"/>
      <c r="E65" s="52" t="s">
        <v>64</v>
      </c>
      <c r="F65" s="1"/>
      <c r="G65" s="1"/>
      <c r="H65" s="43"/>
      <c r="I65" s="1"/>
      <c r="J65" s="43"/>
      <c r="K65" s="1"/>
      <c r="L65" s="1"/>
      <c r="M65" s="12"/>
      <c r="N65" s="2"/>
      <c r="O65" s="2"/>
      <c r="P65" s="2"/>
      <c r="Q65" s="2"/>
    </row>
    <row r="66" ht="12.75">
      <c r="A66" s="9"/>
      <c r="B66" s="51" t="s">
        <v>53</v>
      </c>
      <c r="C66" s="1"/>
      <c r="D66" s="1"/>
      <c r="E66" s="52" t="s">
        <v>73</v>
      </c>
      <c r="F66" s="1"/>
      <c r="G66" s="1"/>
      <c r="H66" s="43"/>
      <c r="I66" s="1"/>
      <c r="J66" s="43"/>
      <c r="K66" s="1"/>
      <c r="L66" s="1"/>
      <c r="M66" s="12"/>
      <c r="N66" s="2"/>
      <c r="O66" s="2"/>
      <c r="P66" s="2"/>
      <c r="Q66" s="2"/>
    </row>
    <row r="67" thickBot="1" ht="12.75">
      <c r="A67" s="9"/>
      <c r="B67" s="53" t="s">
        <v>55</v>
      </c>
      <c r="C67" s="54"/>
      <c r="D67" s="54"/>
      <c r="E67" s="55" t="s">
        <v>56</v>
      </c>
      <c r="F67" s="54"/>
      <c r="G67" s="54"/>
      <c r="H67" s="56"/>
      <c r="I67" s="54"/>
      <c r="J67" s="56"/>
      <c r="K67" s="54"/>
      <c r="L67" s="54"/>
      <c r="M67" s="12"/>
      <c r="N67" s="2"/>
      <c r="O67" s="2"/>
      <c r="P67" s="2"/>
      <c r="Q67" s="2"/>
    </row>
    <row r="68" thickTop="1" ht="12.75">
      <c r="A68" s="9"/>
      <c r="B68" s="44">
        <v>8</v>
      </c>
      <c r="C68" s="45" t="s">
        <v>80</v>
      </c>
      <c r="D68" s="45" t="s">
        <v>3</v>
      </c>
      <c r="E68" s="45" t="s">
        <v>81</v>
      </c>
      <c r="F68" s="45" t="s">
        <v>3</v>
      </c>
      <c r="G68" s="46" t="s">
        <v>62</v>
      </c>
      <c r="H68" s="57">
        <v>1</v>
      </c>
      <c r="I68" s="58">
        <f>ROUND(0,2)</f>
        <v>0</v>
      </c>
      <c r="J68" s="59">
        <f>ROUND(I68*H68,2)</f>
        <v>0</v>
      </c>
      <c r="K68" s="60">
        <v>0.20999999999999999</v>
      </c>
      <c r="L68" s="61">
        <f>IF(ISNUMBER(K68),ROUND(J68*(K68+1),2),0)</f>
        <v>0</v>
      </c>
      <c r="M68" s="12"/>
      <c r="N68" s="2"/>
      <c r="O68" s="2"/>
      <c r="P68" s="2"/>
      <c r="Q68" s="33">
        <f>IF(ISNUMBER(K68),IF(H68&gt;0,IF(I68&gt;0,J68,0),0),0)</f>
        <v>0</v>
      </c>
      <c r="R68" s="27">
        <f>IF(ISNUMBER(K68)=FALSE,J68,0)</f>
        <v>0</v>
      </c>
    </row>
    <row r="69" ht="12.75">
      <c r="A69" s="9"/>
      <c r="B69" s="51" t="s">
        <v>49</v>
      </c>
      <c r="C69" s="1"/>
      <c r="D69" s="1"/>
      <c r="E69" s="52" t="s">
        <v>82</v>
      </c>
      <c r="F69" s="1"/>
      <c r="G69" s="1"/>
      <c r="H69" s="43"/>
      <c r="I69" s="1"/>
      <c r="J69" s="43"/>
      <c r="K69" s="1"/>
      <c r="L69" s="1"/>
      <c r="M69" s="12"/>
      <c r="N69" s="2"/>
      <c r="O69" s="2"/>
      <c r="P69" s="2"/>
      <c r="Q69" s="2"/>
    </row>
    <row r="70" ht="12.75">
      <c r="A70" s="9"/>
      <c r="B70" s="51" t="s">
        <v>51</v>
      </c>
      <c r="C70" s="1"/>
      <c r="D70" s="1"/>
      <c r="E70" s="52" t="s">
        <v>64</v>
      </c>
      <c r="F70" s="1"/>
      <c r="G70" s="1"/>
      <c r="H70" s="43"/>
      <c r="I70" s="1"/>
      <c r="J70" s="43"/>
      <c r="K70" s="1"/>
      <c r="L70" s="1"/>
      <c r="M70" s="12"/>
      <c r="N70" s="2"/>
      <c r="O70" s="2"/>
      <c r="P70" s="2"/>
      <c r="Q70" s="2"/>
    </row>
    <row r="71" ht="12.75">
      <c r="A71" s="9"/>
      <c r="B71" s="51" t="s">
        <v>53</v>
      </c>
      <c r="C71" s="1"/>
      <c r="D71" s="1"/>
      <c r="E71" s="52" t="s">
        <v>83</v>
      </c>
      <c r="F71" s="1"/>
      <c r="G71" s="1"/>
      <c r="H71" s="43"/>
      <c r="I71" s="1"/>
      <c r="J71" s="43"/>
      <c r="K71" s="1"/>
      <c r="L71" s="1"/>
      <c r="M71" s="12"/>
      <c r="N71" s="2"/>
      <c r="O71" s="2"/>
      <c r="P71" s="2"/>
      <c r="Q71" s="2"/>
    </row>
    <row r="72" thickBot="1" ht="12.75">
      <c r="A72" s="9"/>
      <c r="B72" s="53" t="s">
        <v>55</v>
      </c>
      <c r="C72" s="54"/>
      <c r="D72" s="54"/>
      <c r="E72" s="55" t="s">
        <v>56</v>
      </c>
      <c r="F72" s="54"/>
      <c r="G72" s="54"/>
      <c r="H72" s="56"/>
      <c r="I72" s="54"/>
      <c r="J72" s="56"/>
      <c r="K72" s="54"/>
      <c r="L72" s="54"/>
      <c r="M72" s="12"/>
      <c r="N72" s="2"/>
      <c r="O72" s="2"/>
      <c r="P72" s="2"/>
      <c r="Q72" s="2"/>
    </row>
    <row r="73" thickTop="1" ht="12.75">
      <c r="A73" s="9"/>
      <c r="B73" s="44">
        <v>9</v>
      </c>
      <c r="C73" s="45" t="s">
        <v>84</v>
      </c>
      <c r="D73" s="45" t="s">
        <v>3</v>
      </c>
      <c r="E73" s="45" t="s">
        <v>85</v>
      </c>
      <c r="F73" s="45" t="s">
        <v>3</v>
      </c>
      <c r="G73" s="46" t="s">
        <v>62</v>
      </c>
      <c r="H73" s="57">
        <v>1</v>
      </c>
      <c r="I73" s="58">
        <f>ROUND(0,2)</f>
        <v>0</v>
      </c>
      <c r="J73" s="59">
        <f>ROUND(I73*H73,2)</f>
        <v>0</v>
      </c>
      <c r="K73" s="60">
        <v>0.20999999999999999</v>
      </c>
      <c r="L73" s="61">
        <f>IF(ISNUMBER(K73),ROUND(J73*(K73+1),2),0)</f>
        <v>0</v>
      </c>
      <c r="M73" s="12"/>
      <c r="N73" s="2"/>
      <c r="O73" s="2"/>
      <c r="P73" s="2"/>
      <c r="Q73" s="33">
        <f>IF(ISNUMBER(K73),IF(H73&gt;0,IF(I73&gt;0,J73,0),0),0)</f>
        <v>0</v>
      </c>
      <c r="R73" s="27">
        <f>IF(ISNUMBER(K73)=FALSE,J73,0)</f>
        <v>0</v>
      </c>
    </row>
    <row r="74" ht="12.75">
      <c r="A74" s="9"/>
      <c r="B74" s="51" t="s">
        <v>49</v>
      </c>
      <c r="C74" s="1"/>
      <c r="D74" s="1"/>
      <c r="E74" s="52" t="s">
        <v>86</v>
      </c>
      <c r="F74" s="1"/>
      <c r="G74" s="1"/>
      <c r="H74" s="43"/>
      <c r="I74" s="1"/>
      <c r="J74" s="43"/>
      <c r="K74" s="1"/>
      <c r="L74" s="1"/>
      <c r="M74" s="12"/>
      <c r="N74" s="2"/>
      <c r="O74" s="2"/>
      <c r="P74" s="2"/>
      <c r="Q74" s="2"/>
    </row>
    <row r="75" ht="12.75">
      <c r="A75" s="9"/>
      <c r="B75" s="51" t="s">
        <v>51</v>
      </c>
      <c r="C75" s="1"/>
      <c r="D75" s="1"/>
      <c r="E75" s="52" t="s">
        <v>64</v>
      </c>
      <c r="F75" s="1"/>
      <c r="G75" s="1"/>
      <c r="H75" s="43"/>
      <c r="I75" s="1"/>
      <c r="J75" s="43"/>
      <c r="K75" s="1"/>
      <c r="L75" s="1"/>
      <c r="M75" s="12"/>
      <c r="N75" s="2"/>
      <c r="O75" s="2"/>
      <c r="P75" s="2"/>
      <c r="Q75" s="2"/>
    </row>
    <row r="76" ht="12.75">
      <c r="A76" s="9"/>
      <c r="B76" s="51" t="s">
        <v>53</v>
      </c>
      <c r="C76" s="1"/>
      <c r="D76" s="1"/>
      <c r="E76" s="52" t="s">
        <v>87</v>
      </c>
      <c r="F76" s="1"/>
      <c r="G76" s="1"/>
      <c r="H76" s="43"/>
      <c r="I76" s="1"/>
      <c r="J76" s="43"/>
      <c r="K76" s="1"/>
      <c r="L76" s="1"/>
      <c r="M76" s="12"/>
      <c r="N76" s="2"/>
      <c r="O76" s="2"/>
      <c r="P76" s="2"/>
      <c r="Q76" s="2"/>
    </row>
    <row r="77" thickBot="1" ht="12.75">
      <c r="A77" s="9"/>
      <c r="B77" s="53" t="s">
        <v>55</v>
      </c>
      <c r="C77" s="54"/>
      <c r="D77" s="54"/>
      <c r="E77" s="55" t="s">
        <v>56</v>
      </c>
      <c r="F77" s="54"/>
      <c r="G77" s="54"/>
      <c r="H77" s="56"/>
      <c r="I77" s="54"/>
      <c r="J77" s="56"/>
      <c r="K77" s="54"/>
      <c r="L77" s="54"/>
      <c r="M77" s="12"/>
      <c r="N77" s="2"/>
      <c r="O77" s="2"/>
      <c r="P77" s="2"/>
      <c r="Q77" s="2"/>
    </row>
    <row r="78" thickTop="1" ht="12.75">
      <c r="A78" s="9"/>
      <c r="B78" s="44">
        <v>10</v>
      </c>
      <c r="C78" s="45" t="s">
        <v>88</v>
      </c>
      <c r="D78" s="45" t="s">
        <v>3</v>
      </c>
      <c r="E78" s="45" t="s">
        <v>89</v>
      </c>
      <c r="F78" s="45" t="s">
        <v>3</v>
      </c>
      <c r="G78" s="46" t="s">
        <v>90</v>
      </c>
      <c r="H78" s="57">
        <v>1</v>
      </c>
      <c r="I78" s="58">
        <f>ROUND(0,2)</f>
        <v>0</v>
      </c>
      <c r="J78" s="59">
        <f>ROUND(I78*H78,2)</f>
        <v>0</v>
      </c>
      <c r="K78" s="60">
        <v>0.20999999999999999</v>
      </c>
      <c r="L78" s="61">
        <f>IF(ISNUMBER(K78),ROUND(J78*(K78+1),2),0)</f>
        <v>0</v>
      </c>
      <c r="M78" s="12"/>
      <c r="N78" s="2"/>
      <c r="O78" s="2"/>
      <c r="P78" s="2"/>
      <c r="Q78" s="33">
        <f>IF(ISNUMBER(K78),IF(H78&gt;0,IF(I78&gt;0,J78,0),0),0)</f>
        <v>0</v>
      </c>
      <c r="R78" s="27">
        <f>IF(ISNUMBER(K78)=FALSE,J78,0)</f>
        <v>0</v>
      </c>
    </row>
    <row r="79" ht="12.75">
      <c r="A79" s="9"/>
      <c r="B79" s="51" t="s">
        <v>49</v>
      </c>
      <c r="C79" s="1"/>
      <c r="D79" s="1"/>
      <c r="E79" s="52" t="s">
        <v>91</v>
      </c>
      <c r="F79" s="1"/>
      <c r="G79" s="1"/>
      <c r="H79" s="43"/>
      <c r="I79" s="1"/>
      <c r="J79" s="43"/>
      <c r="K79" s="1"/>
      <c r="L79" s="1"/>
      <c r="M79" s="12"/>
      <c r="N79" s="2"/>
      <c r="O79" s="2"/>
      <c r="P79" s="2"/>
      <c r="Q79" s="2"/>
    </row>
    <row r="80" ht="12.75">
      <c r="A80" s="9"/>
      <c r="B80" s="51" t="s">
        <v>51</v>
      </c>
      <c r="C80" s="1"/>
      <c r="D80" s="1"/>
      <c r="E80" s="52" t="s">
        <v>64</v>
      </c>
      <c r="F80" s="1"/>
      <c r="G80" s="1"/>
      <c r="H80" s="43"/>
      <c r="I80" s="1"/>
      <c r="J80" s="43"/>
      <c r="K80" s="1"/>
      <c r="L80" s="1"/>
      <c r="M80" s="12"/>
      <c r="N80" s="2"/>
      <c r="O80" s="2"/>
      <c r="P80" s="2"/>
      <c r="Q80" s="2"/>
    </row>
    <row r="81" ht="12.75">
      <c r="A81" s="9"/>
      <c r="B81" s="51" t="s">
        <v>53</v>
      </c>
      <c r="C81" s="1"/>
      <c r="D81" s="1"/>
      <c r="E81" s="52" t="s">
        <v>92</v>
      </c>
      <c r="F81" s="1"/>
      <c r="G81" s="1"/>
      <c r="H81" s="43"/>
      <c r="I81" s="1"/>
      <c r="J81" s="43"/>
      <c r="K81" s="1"/>
      <c r="L81" s="1"/>
      <c r="M81" s="12"/>
      <c r="N81" s="2"/>
      <c r="O81" s="2"/>
      <c r="P81" s="2"/>
      <c r="Q81" s="2"/>
    </row>
    <row r="82" thickBot="1" ht="12.75">
      <c r="A82" s="9"/>
      <c r="B82" s="53" t="s">
        <v>55</v>
      </c>
      <c r="C82" s="54"/>
      <c r="D82" s="54"/>
      <c r="E82" s="55" t="s">
        <v>56</v>
      </c>
      <c r="F82" s="54"/>
      <c r="G82" s="54"/>
      <c r="H82" s="56"/>
      <c r="I82" s="54"/>
      <c r="J82" s="56"/>
      <c r="K82" s="54"/>
      <c r="L82" s="54"/>
      <c r="M82" s="12"/>
      <c r="N82" s="2"/>
      <c r="O82" s="2"/>
      <c r="P82" s="2"/>
      <c r="Q82" s="2"/>
    </row>
    <row r="83" thickTop="1" thickBot="1" ht="25" customHeight="1">
      <c r="A83" s="9"/>
      <c r="B83" s="1"/>
      <c r="C83" s="62">
        <v>0</v>
      </c>
      <c r="D83" s="1"/>
      <c r="E83" s="62" t="s">
        <v>28</v>
      </c>
      <c r="F83" s="1"/>
      <c r="G83" s="63" t="s">
        <v>93</v>
      </c>
      <c r="H83" s="64">
        <f>J33+J38+J43+J48+J53+J58+J63+J68+J73+J78</f>
        <v>0</v>
      </c>
      <c r="I83" s="63" t="s">
        <v>94</v>
      </c>
      <c r="J83" s="65">
        <f>(L83-H83)</f>
        <v>0</v>
      </c>
      <c r="K83" s="63" t="s">
        <v>95</v>
      </c>
      <c r="L83" s="66">
        <f>L33+L38+L43+L48+L53+L58+L63+L68+L73+L78</f>
        <v>0</v>
      </c>
      <c r="M83" s="12"/>
      <c r="N83" s="2"/>
      <c r="O83" s="2"/>
      <c r="P83" s="2"/>
      <c r="Q83" s="33">
        <f>0+Q33+Q38+Q43+Q48+Q53+Q58+Q63+Q68+Q73+Q78</f>
        <v>0</v>
      </c>
      <c r="R83" s="27">
        <f>0+R33+R38+R43+R48+R53+R58+R63+R68+R73+R78</f>
        <v>0</v>
      </c>
      <c r="S83" s="67">
        <f>Q83*(1+J83)+R83</f>
        <v>0</v>
      </c>
    </row>
    <row r="84" thickTop="1" thickBot="1" ht="25" customHeight="1">
      <c r="A84" s="9"/>
      <c r="B84" s="68"/>
      <c r="C84" s="68"/>
      <c r="D84" s="68"/>
      <c r="E84" s="68"/>
      <c r="F84" s="68"/>
      <c r="G84" s="69" t="s">
        <v>96</v>
      </c>
      <c r="H84" s="70">
        <f>J33+J38+J43+J48+J53+J58+J63+J68+J73+J78</f>
        <v>0</v>
      </c>
      <c r="I84" s="69" t="s">
        <v>97</v>
      </c>
      <c r="J84" s="71">
        <f>0+J83</f>
        <v>0</v>
      </c>
      <c r="K84" s="69" t="s">
        <v>98</v>
      </c>
      <c r="L84" s="72">
        <f>L33+L38+L43+L48+L53+L58+L63+L68+L73+L78</f>
        <v>0</v>
      </c>
      <c r="M84" s="12"/>
      <c r="N84" s="2"/>
      <c r="O84" s="2"/>
      <c r="P84" s="2"/>
      <c r="Q84" s="2"/>
    </row>
    <row r="85" ht="40" customHeight="1">
      <c r="A85" s="9"/>
      <c r="B85" s="73" t="s">
        <v>99</v>
      </c>
      <c r="C85" s="1"/>
      <c r="D85" s="1"/>
      <c r="E85" s="1"/>
      <c r="F85" s="1"/>
      <c r="G85" s="1"/>
      <c r="H85" s="43"/>
      <c r="I85" s="1"/>
      <c r="J85" s="43"/>
      <c r="K85" s="1"/>
      <c r="L85" s="1"/>
      <c r="M85" s="12"/>
      <c r="N85" s="2"/>
      <c r="O85" s="2"/>
      <c r="P85" s="2"/>
      <c r="Q85" s="2"/>
    </row>
    <row r="86" ht="12.75">
      <c r="A86" s="9"/>
      <c r="B86" s="44">
        <v>11</v>
      </c>
      <c r="C86" s="45" t="s">
        <v>100</v>
      </c>
      <c r="D86" s="45"/>
      <c r="E86" s="45" t="s">
        <v>101</v>
      </c>
      <c r="F86" s="45" t="s">
        <v>3</v>
      </c>
      <c r="G86" s="46" t="s">
        <v>102</v>
      </c>
      <c r="H86" s="47">
        <v>1.1830000000000001</v>
      </c>
      <c r="I86" s="25">
        <f>ROUND(0,2)</f>
        <v>0</v>
      </c>
      <c r="J86" s="48">
        <f>ROUND(I86*H86,2)</f>
        <v>0</v>
      </c>
      <c r="K86" s="49">
        <v>0.20999999999999999</v>
      </c>
      <c r="L86" s="50">
        <f>IF(ISNUMBER(K86),ROUND(J86*(K86+1),2),0)</f>
        <v>0</v>
      </c>
      <c r="M86" s="12"/>
      <c r="N86" s="2"/>
      <c r="O86" s="2"/>
      <c r="P86" s="2"/>
      <c r="Q86" s="33">
        <f>IF(ISNUMBER(K86),IF(H86&gt;0,IF(I86&gt;0,J86,0),0),0)</f>
        <v>0</v>
      </c>
      <c r="R86" s="27">
        <f>IF(ISNUMBER(K86)=FALSE,J86,0)</f>
        <v>0</v>
      </c>
    </row>
    <row r="87" ht="12.75">
      <c r="A87" s="9"/>
      <c r="B87" s="51" t="s">
        <v>49</v>
      </c>
      <c r="C87" s="1"/>
      <c r="D87" s="1"/>
      <c r="E87" s="52" t="s">
        <v>103</v>
      </c>
      <c r="F87" s="1"/>
      <c r="G87" s="1"/>
      <c r="H87" s="43"/>
      <c r="I87" s="1"/>
      <c r="J87" s="43"/>
      <c r="K87" s="1"/>
      <c r="L87" s="1"/>
      <c r="M87" s="12"/>
      <c r="N87" s="2"/>
      <c r="O87" s="2"/>
      <c r="P87" s="2"/>
      <c r="Q87" s="2"/>
    </row>
    <row r="88" ht="12.75">
      <c r="A88" s="9"/>
      <c r="B88" s="51" t="s">
        <v>51</v>
      </c>
      <c r="C88" s="1"/>
      <c r="D88" s="1"/>
      <c r="E88" s="52" t="s">
        <v>104</v>
      </c>
      <c r="F88" s="1"/>
      <c r="G88" s="1"/>
      <c r="H88" s="43"/>
      <c r="I88" s="1"/>
      <c r="J88" s="43"/>
      <c r="K88" s="1"/>
      <c r="L88" s="1"/>
      <c r="M88" s="12"/>
      <c r="N88" s="2"/>
      <c r="O88" s="2"/>
      <c r="P88" s="2"/>
      <c r="Q88" s="2"/>
    </row>
    <row r="89" ht="12.75">
      <c r="A89" s="9"/>
      <c r="B89" s="51" t="s">
        <v>53</v>
      </c>
      <c r="C89" s="1"/>
      <c r="D89" s="1"/>
      <c r="E89" s="52" t="s">
        <v>105</v>
      </c>
      <c r="F89" s="1"/>
      <c r="G89" s="1"/>
      <c r="H89" s="43"/>
      <c r="I89" s="1"/>
      <c r="J89" s="43"/>
      <c r="K89" s="1"/>
      <c r="L89" s="1"/>
      <c r="M89" s="12"/>
      <c r="N89" s="2"/>
      <c r="O89" s="2"/>
      <c r="P89" s="2"/>
      <c r="Q89" s="2"/>
    </row>
    <row r="90" thickBot="1" ht="12.75">
      <c r="A90" s="9"/>
      <c r="B90" s="53" t="s">
        <v>55</v>
      </c>
      <c r="C90" s="54"/>
      <c r="D90" s="54"/>
      <c r="E90" s="55" t="s">
        <v>56</v>
      </c>
      <c r="F90" s="54"/>
      <c r="G90" s="54"/>
      <c r="H90" s="56"/>
      <c r="I90" s="54"/>
      <c r="J90" s="56"/>
      <c r="K90" s="54"/>
      <c r="L90" s="54"/>
      <c r="M90" s="12"/>
      <c r="N90" s="2"/>
      <c r="O90" s="2"/>
      <c r="P90" s="2"/>
      <c r="Q90" s="2"/>
    </row>
    <row r="91" thickTop="1" ht="12.75">
      <c r="A91" s="9"/>
      <c r="B91" s="44">
        <v>12</v>
      </c>
      <c r="C91" s="45" t="s">
        <v>106</v>
      </c>
      <c r="D91" s="45" t="s">
        <v>3</v>
      </c>
      <c r="E91" s="45" t="s">
        <v>107</v>
      </c>
      <c r="F91" s="45" t="s">
        <v>3</v>
      </c>
      <c r="G91" s="46" t="s">
        <v>102</v>
      </c>
      <c r="H91" s="57">
        <v>3.4399999999999999</v>
      </c>
      <c r="I91" s="58">
        <f>ROUND(0,2)</f>
        <v>0</v>
      </c>
      <c r="J91" s="59">
        <f>ROUND(I91*H91,2)</f>
        <v>0</v>
      </c>
      <c r="K91" s="60">
        <v>0.20999999999999999</v>
      </c>
      <c r="L91" s="61">
        <f>IF(ISNUMBER(K91),ROUND(J91*(K91+1),2),0)</f>
        <v>0</v>
      </c>
      <c r="M91" s="12"/>
      <c r="N91" s="2"/>
      <c r="O91" s="2"/>
      <c r="P91" s="2"/>
      <c r="Q91" s="33">
        <f>IF(ISNUMBER(K91),IF(H91&gt;0,IF(I91&gt;0,J91,0),0),0)</f>
        <v>0</v>
      </c>
      <c r="R91" s="27">
        <f>IF(ISNUMBER(K91)=FALSE,J91,0)</f>
        <v>0</v>
      </c>
    </row>
    <row r="92" ht="12.75">
      <c r="A92" s="9"/>
      <c r="B92" s="51" t="s">
        <v>49</v>
      </c>
      <c r="C92" s="1"/>
      <c r="D92" s="1"/>
      <c r="E92" s="52" t="s">
        <v>108</v>
      </c>
      <c r="F92" s="1"/>
      <c r="G92" s="1"/>
      <c r="H92" s="43"/>
      <c r="I92" s="1"/>
      <c r="J92" s="43"/>
      <c r="K92" s="1"/>
      <c r="L92" s="1"/>
      <c r="M92" s="12"/>
      <c r="N92" s="2"/>
      <c r="O92" s="2"/>
      <c r="P92" s="2"/>
      <c r="Q92" s="2"/>
    </row>
    <row r="93" ht="12.75">
      <c r="A93" s="9"/>
      <c r="B93" s="51" t="s">
        <v>51</v>
      </c>
      <c r="C93" s="1"/>
      <c r="D93" s="1"/>
      <c r="E93" s="52" t="s">
        <v>109</v>
      </c>
      <c r="F93" s="1"/>
      <c r="G93" s="1"/>
      <c r="H93" s="43"/>
      <c r="I93" s="1"/>
      <c r="J93" s="43"/>
      <c r="K93" s="1"/>
      <c r="L93" s="1"/>
      <c r="M93" s="12"/>
      <c r="N93" s="2"/>
      <c r="O93" s="2"/>
      <c r="P93" s="2"/>
      <c r="Q93" s="2"/>
    </row>
    <row r="94" ht="12.75">
      <c r="A94" s="9"/>
      <c r="B94" s="51" t="s">
        <v>53</v>
      </c>
      <c r="C94" s="1"/>
      <c r="D94" s="1"/>
      <c r="E94" s="52" t="s">
        <v>105</v>
      </c>
      <c r="F94" s="1"/>
      <c r="G94" s="1"/>
      <c r="H94" s="43"/>
      <c r="I94" s="1"/>
      <c r="J94" s="43"/>
      <c r="K94" s="1"/>
      <c r="L94" s="1"/>
      <c r="M94" s="12"/>
      <c r="N94" s="2"/>
      <c r="O94" s="2"/>
      <c r="P94" s="2"/>
      <c r="Q94" s="2"/>
    </row>
    <row r="95" thickBot="1" ht="12.75">
      <c r="A95" s="9"/>
      <c r="B95" s="53" t="s">
        <v>55</v>
      </c>
      <c r="C95" s="54"/>
      <c r="D95" s="54"/>
      <c r="E95" s="55" t="s">
        <v>56</v>
      </c>
      <c r="F95" s="54"/>
      <c r="G95" s="54"/>
      <c r="H95" s="56"/>
      <c r="I95" s="54"/>
      <c r="J95" s="56"/>
      <c r="K95" s="54"/>
      <c r="L95" s="54"/>
      <c r="M95" s="12"/>
      <c r="N95" s="2"/>
      <c r="O95" s="2"/>
      <c r="P95" s="2"/>
      <c r="Q95" s="2"/>
    </row>
    <row r="96" thickTop="1" ht="12.75">
      <c r="A96" s="9"/>
      <c r="B96" s="44">
        <v>13</v>
      </c>
      <c r="C96" s="45" t="s">
        <v>110</v>
      </c>
      <c r="D96" s="45" t="s">
        <v>3</v>
      </c>
      <c r="E96" s="45" t="s">
        <v>111</v>
      </c>
      <c r="F96" s="45" t="s">
        <v>3</v>
      </c>
      <c r="G96" s="46" t="s">
        <v>102</v>
      </c>
      <c r="H96" s="57">
        <v>10.965</v>
      </c>
      <c r="I96" s="58">
        <f>ROUND(0,2)</f>
        <v>0</v>
      </c>
      <c r="J96" s="59">
        <f>ROUND(I96*H96,2)</f>
        <v>0</v>
      </c>
      <c r="K96" s="60">
        <v>0.20999999999999999</v>
      </c>
      <c r="L96" s="61">
        <f>IF(ISNUMBER(K96),ROUND(J96*(K96+1),2),0)</f>
        <v>0</v>
      </c>
      <c r="M96" s="12"/>
      <c r="N96" s="2"/>
      <c r="O96" s="2"/>
      <c r="P96" s="2"/>
      <c r="Q96" s="33">
        <f>IF(ISNUMBER(K96),IF(H96&gt;0,IF(I96&gt;0,J96,0),0),0)</f>
        <v>0</v>
      </c>
      <c r="R96" s="27">
        <f>IF(ISNUMBER(K96)=FALSE,J96,0)</f>
        <v>0</v>
      </c>
    </row>
    <row r="97" ht="12.75">
      <c r="A97" s="9"/>
      <c r="B97" s="51" t="s">
        <v>49</v>
      </c>
      <c r="C97" s="1"/>
      <c r="D97" s="1"/>
      <c r="E97" s="52" t="s">
        <v>112</v>
      </c>
      <c r="F97" s="1"/>
      <c r="G97" s="1"/>
      <c r="H97" s="43"/>
      <c r="I97" s="1"/>
      <c r="J97" s="43"/>
      <c r="K97" s="1"/>
      <c r="L97" s="1"/>
      <c r="M97" s="12"/>
      <c r="N97" s="2"/>
      <c r="O97" s="2"/>
      <c r="P97" s="2"/>
      <c r="Q97" s="2"/>
    </row>
    <row r="98" ht="12.75">
      <c r="A98" s="9"/>
      <c r="B98" s="51" t="s">
        <v>51</v>
      </c>
      <c r="C98" s="1"/>
      <c r="D98" s="1"/>
      <c r="E98" s="52" t="s">
        <v>113</v>
      </c>
      <c r="F98" s="1"/>
      <c r="G98" s="1"/>
      <c r="H98" s="43"/>
      <c r="I98" s="1"/>
      <c r="J98" s="43"/>
      <c r="K98" s="1"/>
      <c r="L98" s="1"/>
      <c r="M98" s="12"/>
      <c r="N98" s="2"/>
      <c r="O98" s="2"/>
      <c r="P98" s="2"/>
      <c r="Q98" s="2"/>
    </row>
    <row r="99" ht="12.75">
      <c r="A99" s="9"/>
      <c r="B99" s="51" t="s">
        <v>53</v>
      </c>
      <c r="C99" s="1"/>
      <c r="D99" s="1"/>
      <c r="E99" s="52" t="s">
        <v>114</v>
      </c>
      <c r="F99" s="1"/>
      <c r="G99" s="1"/>
      <c r="H99" s="43"/>
      <c r="I99" s="1"/>
      <c r="J99" s="43"/>
      <c r="K99" s="1"/>
      <c r="L99" s="1"/>
      <c r="M99" s="12"/>
      <c r="N99" s="2"/>
      <c r="O99" s="2"/>
      <c r="P99" s="2"/>
      <c r="Q99" s="2"/>
    </row>
    <row r="100" thickBot="1" ht="12.75">
      <c r="A100" s="9"/>
      <c r="B100" s="53" t="s">
        <v>55</v>
      </c>
      <c r="C100" s="54"/>
      <c r="D100" s="54"/>
      <c r="E100" s="55" t="s">
        <v>56</v>
      </c>
      <c r="F100" s="54"/>
      <c r="G100" s="54"/>
      <c r="H100" s="56"/>
      <c r="I100" s="54"/>
      <c r="J100" s="56"/>
      <c r="K100" s="54"/>
      <c r="L100" s="54"/>
      <c r="M100" s="12"/>
      <c r="N100" s="2"/>
      <c r="O100" s="2"/>
      <c r="P100" s="2"/>
      <c r="Q100" s="2"/>
    </row>
    <row r="101" thickTop="1" ht="12.75">
      <c r="A101" s="9"/>
      <c r="B101" s="44">
        <v>14</v>
      </c>
      <c r="C101" s="45" t="s">
        <v>115</v>
      </c>
      <c r="D101" s="45" t="s">
        <v>3</v>
      </c>
      <c r="E101" s="45" t="s">
        <v>116</v>
      </c>
      <c r="F101" s="45" t="s">
        <v>3</v>
      </c>
      <c r="G101" s="46" t="s">
        <v>102</v>
      </c>
      <c r="H101" s="57">
        <v>34</v>
      </c>
      <c r="I101" s="58">
        <f>ROUND(0,2)</f>
        <v>0</v>
      </c>
      <c r="J101" s="59">
        <f>ROUND(I101*H101,2)</f>
        <v>0</v>
      </c>
      <c r="K101" s="60">
        <v>0.20999999999999999</v>
      </c>
      <c r="L101" s="61">
        <f>IF(ISNUMBER(K101),ROUND(J101*(K101+1),2),0)</f>
        <v>0</v>
      </c>
      <c r="M101" s="12"/>
      <c r="N101" s="2"/>
      <c r="O101" s="2"/>
      <c r="P101" s="2"/>
      <c r="Q101" s="33">
        <f>IF(ISNUMBER(K101),IF(H101&gt;0,IF(I101&gt;0,J101,0),0),0)</f>
        <v>0</v>
      </c>
      <c r="R101" s="27">
        <f>IF(ISNUMBER(K101)=FALSE,J101,0)</f>
        <v>0</v>
      </c>
    </row>
    <row r="102" ht="12.75">
      <c r="A102" s="9"/>
      <c r="B102" s="51" t="s">
        <v>49</v>
      </c>
      <c r="C102" s="1"/>
      <c r="D102" s="1"/>
      <c r="E102" s="52" t="s">
        <v>117</v>
      </c>
      <c r="F102" s="1"/>
      <c r="G102" s="1"/>
      <c r="H102" s="43"/>
      <c r="I102" s="1"/>
      <c r="J102" s="43"/>
      <c r="K102" s="1"/>
      <c r="L102" s="1"/>
      <c r="M102" s="12"/>
      <c r="N102" s="2"/>
      <c r="O102" s="2"/>
      <c r="P102" s="2"/>
      <c r="Q102" s="2"/>
    </row>
    <row r="103" ht="12.75">
      <c r="A103" s="9"/>
      <c r="B103" s="51" t="s">
        <v>51</v>
      </c>
      <c r="C103" s="1"/>
      <c r="D103" s="1"/>
      <c r="E103" s="52" t="s">
        <v>118</v>
      </c>
      <c r="F103" s="1"/>
      <c r="G103" s="1"/>
      <c r="H103" s="43"/>
      <c r="I103" s="1"/>
      <c r="J103" s="43"/>
      <c r="K103" s="1"/>
      <c r="L103" s="1"/>
      <c r="M103" s="12"/>
      <c r="N103" s="2"/>
      <c r="O103" s="2"/>
      <c r="P103" s="2"/>
      <c r="Q103" s="2"/>
    </row>
    <row r="104" ht="12.75">
      <c r="A104" s="9"/>
      <c r="B104" s="51" t="s">
        <v>53</v>
      </c>
      <c r="C104" s="1"/>
      <c r="D104" s="1"/>
      <c r="E104" s="52" t="s">
        <v>119</v>
      </c>
      <c r="F104" s="1"/>
      <c r="G104" s="1"/>
      <c r="H104" s="43"/>
      <c r="I104" s="1"/>
      <c r="J104" s="43"/>
      <c r="K104" s="1"/>
      <c r="L104" s="1"/>
      <c r="M104" s="12"/>
      <c r="N104" s="2"/>
      <c r="O104" s="2"/>
      <c r="P104" s="2"/>
      <c r="Q104" s="2"/>
    </row>
    <row r="105" thickBot="1" ht="12.75">
      <c r="A105" s="9"/>
      <c r="B105" s="53" t="s">
        <v>55</v>
      </c>
      <c r="C105" s="54"/>
      <c r="D105" s="54"/>
      <c r="E105" s="55" t="s">
        <v>56</v>
      </c>
      <c r="F105" s="54"/>
      <c r="G105" s="54"/>
      <c r="H105" s="56"/>
      <c r="I105" s="54"/>
      <c r="J105" s="56"/>
      <c r="K105" s="54"/>
      <c r="L105" s="54"/>
      <c r="M105" s="12"/>
      <c r="N105" s="2"/>
      <c r="O105" s="2"/>
      <c r="P105" s="2"/>
      <c r="Q105" s="2"/>
    </row>
    <row r="106" thickTop="1" ht="12.75">
      <c r="A106" s="9"/>
      <c r="B106" s="44">
        <v>15</v>
      </c>
      <c r="C106" s="45" t="s">
        <v>120</v>
      </c>
      <c r="D106" s="45" t="s">
        <v>3</v>
      </c>
      <c r="E106" s="45" t="s">
        <v>121</v>
      </c>
      <c r="F106" s="45" t="s">
        <v>3</v>
      </c>
      <c r="G106" s="46" t="s">
        <v>102</v>
      </c>
      <c r="H106" s="57">
        <v>34</v>
      </c>
      <c r="I106" s="58">
        <f>ROUND(0,2)</f>
        <v>0</v>
      </c>
      <c r="J106" s="59">
        <f>ROUND(I106*H106,2)</f>
        <v>0</v>
      </c>
      <c r="K106" s="60">
        <v>0.20999999999999999</v>
      </c>
      <c r="L106" s="61">
        <f>IF(ISNUMBER(K106),ROUND(J106*(K106+1),2),0)</f>
        <v>0</v>
      </c>
      <c r="M106" s="12"/>
      <c r="N106" s="2"/>
      <c r="O106" s="2"/>
      <c r="P106" s="2"/>
      <c r="Q106" s="33">
        <f>IF(ISNUMBER(K106),IF(H106&gt;0,IF(I106&gt;0,J106,0),0),0)</f>
        <v>0</v>
      </c>
      <c r="R106" s="27">
        <f>IF(ISNUMBER(K106)=FALSE,J106,0)</f>
        <v>0</v>
      </c>
    </row>
    <row r="107" ht="12.75">
      <c r="A107" s="9"/>
      <c r="B107" s="51" t="s">
        <v>49</v>
      </c>
      <c r="C107" s="1"/>
      <c r="D107" s="1"/>
      <c r="E107" s="52" t="s">
        <v>122</v>
      </c>
      <c r="F107" s="1"/>
      <c r="G107" s="1"/>
      <c r="H107" s="43"/>
      <c r="I107" s="1"/>
      <c r="J107" s="43"/>
      <c r="K107" s="1"/>
      <c r="L107" s="1"/>
      <c r="M107" s="12"/>
      <c r="N107" s="2"/>
      <c r="O107" s="2"/>
      <c r="P107" s="2"/>
      <c r="Q107" s="2"/>
    </row>
    <row r="108" ht="12.75">
      <c r="A108" s="9"/>
      <c r="B108" s="51" t="s">
        <v>51</v>
      </c>
      <c r="C108" s="1"/>
      <c r="D108" s="1"/>
      <c r="E108" s="52" t="s">
        <v>123</v>
      </c>
      <c r="F108" s="1"/>
      <c r="G108" s="1"/>
      <c r="H108" s="43"/>
      <c r="I108" s="1"/>
      <c r="J108" s="43"/>
      <c r="K108" s="1"/>
      <c r="L108" s="1"/>
      <c r="M108" s="12"/>
      <c r="N108" s="2"/>
      <c r="O108" s="2"/>
      <c r="P108" s="2"/>
      <c r="Q108" s="2"/>
    </row>
    <row r="109" ht="12.75">
      <c r="A109" s="9"/>
      <c r="B109" s="51" t="s">
        <v>53</v>
      </c>
      <c r="C109" s="1"/>
      <c r="D109" s="1"/>
      <c r="E109" s="52" t="s">
        <v>124</v>
      </c>
      <c r="F109" s="1"/>
      <c r="G109" s="1"/>
      <c r="H109" s="43"/>
      <c r="I109" s="1"/>
      <c r="J109" s="43"/>
      <c r="K109" s="1"/>
      <c r="L109" s="1"/>
      <c r="M109" s="12"/>
      <c r="N109" s="2"/>
      <c r="O109" s="2"/>
      <c r="P109" s="2"/>
      <c r="Q109" s="2"/>
    </row>
    <row r="110" thickBot="1" ht="12.75">
      <c r="A110" s="9"/>
      <c r="B110" s="53" t="s">
        <v>55</v>
      </c>
      <c r="C110" s="54"/>
      <c r="D110" s="54"/>
      <c r="E110" s="55" t="s">
        <v>56</v>
      </c>
      <c r="F110" s="54"/>
      <c r="G110" s="54"/>
      <c r="H110" s="56"/>
      <c r="I110" s="54"/>
      <c r="J110" s="56"/>
      <c r="K110" s="54"/>
      <c r="L110" s="54"/>
      <c r="M110" s="12"/>
      <c r="N110" s="2"/>
      <c r="O110" s="2"/>
      <c r="P110" s="2"/>
      <c r="Q110" s="2"/>
    </row>
    <row r="111" thickTop="1" ht="12.75">
      <c r="A111" s="9"/>
      <c r="B111" s="44">
        <v>16</v>
      </c>
      <c r="C111" s="45" t="s">
        <v>125</v>
      </c>
      <c r="D111" s="45" t="s">
        <v>3</v>
      </c>
      <c r="E111" s="45" t="s">
        <v>126</v>
      </c>
      <c r="F111" s="45" t="s">
        <v>3</v>
      </c>
      <c r="G111" s="46" t="s">
        <v>102</v>
      </c>
      <c r="H111" s="57">
        <v>97</v>
      </c>
      <c r="I111" s="58">
        <f>ROUND(0,2)</f>
        <v>0</v>
      </c>
      <c r="J111" s="59">
        <f>ROUND(I111*H111,2)</f>
        <v>0</v>
      </c>
      <c r="K111" s="60">
        <v>0.20999999999999999</v>
      </c>
      <c r="L111" s="61">
        <f>IF(ISNUMBER(K111),ROUND(J111*(K111+1),2),0)</f>
        <v>0</v>
      </c>
      <c r="M111" s="12"/>
      <c r="N111" s="2"/>
      <c r="O111" s="2"/>
      <c r="P111" s="2"/>
      <c r="Q111" s="33">
        <f>IF(ISNUMBER(K111),IF(H111&gt;0,IF(I111&gt;0,J111,0),0),0)</f>
        <v>0</v>
      </c>
      <c r="R111" s="27">
        <f>IF(ISNUMBER(K111)=FALSE,J111,0)</f>
        <v>0</v>
      </c>
    </row>
    <row r="112" ht="12.75">
      <c r="A112" s="9"/>
      <c r="B112" s="51" t="s">
        <v>49</v>
      </c>
      <c r="C112" s="1"/>
      <c r="D112" s="1"/>
      <c r="E112" s="52" t="s">
        <v>127</v>
      </c>
      <c r="F112" s="1"/>
      <c r="G112" s="1"/>
      <c r="H112" s="43"/>
      <c r="I112" s="1"/>
      <c r="J112" s="43"/>
      <c r="K112" s="1"/>
      <c r="L112" s="1"/>
      <c r="M112" s="12"/>
      <c r="N112" s="2"/>
      <c r="O112" s="2"/>
      <c r="P112" s="2"/>
      <c r="Q112" s="2"/>
    </row>
    <row r="113" ht="12.75">
      <c r="A113" s="9"/>
      <c r="B113" s="51" t="s">
        <v>51</v>
      </c>
      <c r="C113" s="1"/>
      <c r="D113" s="1"/>
      <c r="E113" s="52" t="s">
        <v>128</v>
      </c>
      <c r="F113" s="1"/>
      <c r="G113" s="1"/>
      <c r="H113" s="43"/>
      <c r="I113" s="1"/>
      <c r="J113" s="43"/>
      <c r="K113" s="1"/>
      <c r="L113" s="1"/>
      <c r="M113" s="12"/>
      <c r="N113" s="2"/>
      <c r="O113" s="2"/>
      <c r="P113" s="2"/>
      <c r="Q113" s="2"/>
    </row>
    <row r="114" ht="12.75">
      <c r="A114" s="9"/>
      <c r="B114" s="51" t="s">
        <v>53</v>
      </c>
      <c r="C114" s="1"/>
      <c r="D114" s="1"/>
      <c r="E114" s="52" t="s">
        <v>129</v>
      </c>
      <c r="F114" s="1"/>
      <c r="G114" s="1"/>
      <c r="H114" s="43"/>
      <c r="I114" s="1"/>
      <c r="J114" s="43"/>
      <c r="K114" s="1"/>
      <c r="L114" s="1"/>
      <c r="M114" s="12"/>
      <c r="N114" s="2"/>
      <c r="O114" s="2"/>
      <c r="P114" s="2"/>
      <c r="Q114" s="2"/>
    </row>
    <row r="115" thickBot="1" ht="12.75">
      <c r="A115" s="9"/>
      <c r="B115" s="53" t="s">
        <v>55</v>
      </c>
      <c r="C115" s="54"/>
      <c r="D115" s="54"/>
      <c r="E115" s="55" t="s">
        <v>56</v>
      </c>
      <c r="F115" s="54"/>
      <c r="G115" s="54"/>
      <c r="H115" s="56"/>
      <c r="I115" s="54"/>
      <c r="J115" s="56"/>
      <c r="K115" s="54"/>
      <c r="L115" s="54"/>
      <c r="M115" s="12"/>
      <c r="N115" s="2"/>
      <c r="O115" s="2"/>
      <c r="P115" s="2"/>
      <c r="Q115" s="2"/>
    </row>
    <row r="116" thickTop="1" ht="12.75">
      <c r="A116" s="9"/>
      <c r="B116" s="44">
        <v>17</v>
      </c>
      <c r="C116" s="45" t="s">
        <v>130</v>
      </c>
      <c r="D116" s="45" t="s">
        <v>3</v>
      </c>
      <c r="E116" s="45" t="s">
        <v>131</v>
      </c>
      <c r="F116" s="45" t="s">
        <v>3</v>
      </c>
      <c r="G116" s="46" t="s">
        <v>102</v>
      </c>
      <c r="H116" s="57">
        <v>4.7999999999999998</v>
      </c>
      <c r="I116" s="58">
        <f>ROUND(0,2)</f>
        <v>0</v>
      </c>
      <c r="J116" s="59">
        <f>ROUND(I116*H116,2)</f>
        <v>0</v>
      </c>
      <c r="K116" s="60">
        <v>0.20999999999999999</v>
      </c>
      <c r="L116" s="61">
        <f>IF(ISNUMBER(K116),ROUND(J116*(K116+1),2),0)</f>
        <v>0</v>
      </c>
      <c r="M116" s="12"/>
      <c r="N116" s="2"/>
      <c r="O116" s="2"/>
      <c r="P116" s="2"/>
      <c r="Q116" s="33">
        <f>IF(ISNUMBER(K116),IF(H116&gt;0,IF(I116&gt;0,J116,0),0),0)</f>
        <v>0</v>
      </c>
      <c r="R116" s="27">
        <f>IF(ISNUMBER(K116)=FALSE,J116,0)</f>
        <v>0</v>
      </c>
    </row>
    <row r="117" ht="12.75">
      <c r="A117" s="9"/>
      <c r="B117" s="51" t="s">
        <v>49</v>
      </c>
      <c r="C117" s="1"/>
      <c r="D117" s="1"/>
      <c r="E117" s="52" t="s">
        <v>132</v>
      </c>
      <c r="F117" s="1"/>
      <c r="G117" s="1"/>
      <c r="H117" s="43"/>
      <c r="I117" s="1"/>
      <c r="J117" s="43"/>
      <c r="K117" s="1"/>
      <c r="L117" s="1"/>
      <c r="M117" s="12"/>
      <c r="N117" s="2"/>
      <c r="O117" s="2"/>
      <c r="P117" s="2"/>
      <c r="Q117" s="2"/>
    </row>
    <row r="118" ht="12.75">
      <c r="A118" s="9"/>
      <c r="B118" s="51" t="s">
        <v>51</v>
      </c>
      <c r="C118" s="1"/>
      <c r="D118" s="1"/>
      <c r="E118" s="52" t="s">
        <v>133</v>
      </c>
      <c r="F118" s="1"/>
      <c r="G118" s="1"/>
      <c r="H118" s="43"/>
      <c r="I118" s="1"/>
      <c r="J118" s="43"/>
      <c r="K118" s="1"/>
      <c r="L118" s="1"/>
      <c r="M118" s="12"/>
      <c r="N118" s="2"/>
      <c r="O118" s="2"/>
      <c r="P118" s="2"/>
      <c r="Q118" s="2"/>
    </row>
    <row r="119" ht="12.75">
      <c r="A119" s="9"/>
      <c r="B119" s="51" t="s">
        <v>53</v>
      </c>
      <c r="C119" s="1"/>
      <c r="D119" s="1"/>
      <c r="E119" s="52" t="s">
        <v>134</v>
      </c>
      <c r="F119" s="1"/>
      <c r="G119" s="1"/>
      <c r="H119" s="43"/>
      <c r="I119" s="1"/>
      <c r="J119" s="43"/>
      <c r="K119" s="1"/>
      <c r="L119" s="1"/>
      <c r="M119" s="12"/>
      <c r="N119" s="2"/>
      <c r="O119" s="2"/>
      <c r="P119" s="2"/>
      <c r="Q119" s="2"/>
    </row>
    <row r="120" thickBot="1" ht="12.75">
      <c r="A120" s="9"/>
      <c r="B120" s="53" t="s">
        <v>55</v>
      </c>
      <c r="C120" s="54"/>
      <c r="D120" s="54"/>
      <c r="E120" s="55" t="s">
        <v>56</v>
      </c>
      <c r="F120" s="54"/>
      <c r="G120" s="54"/>
      <c r="H120" s="56"/>
      <c r="I120" s="54"/>
      <c r="J120" s="56"/>
      <c r="K120" s="54"/>
      <c r="L120" s="54"/>
      <c r="M120" s="12"/>
      <c r="N120" s="2"/>
      <c r="O120" s="2"/>
      <c r="P120" s="2"/>
      <c r="Q120" s="2"/>
    </row>
    <row r="121" thickTop="1" ht="12.75">
      <c r="A121" s="9"/>
      <c r="B121" s="44">
        <v>18</v>
      </c>
      <c r="C121" s="45" t="s">
        <v>135</v>
      </c>
      <c r="D121" s="45" t="s">
        <v>3</v>
      </c>
      <c r="E121" s="45" t="s">
        <v>136</v>
      </c>
      <c r="F121" s="45" t="s">
        <v>3</v>
      </c>
      <c r="G121" s="46" t="s">
        <v>137</v>
      </c>
      <c r="H121" s="57">
        <v>73.099999999999994</v>
      </c>
      <c r="I121" s="58">
        <f>ROUND(0,2)</f>
        <v>0</v>
      </c>
      <c r="J121" s="59">
        <f>ROUND(I121*H121,2)</f>
        <v>0</v>
      </c>
      <c r="K121" s="60">
        <v>0.20999999999999999</v>
      </c>
      <c r="L121" s="61">
        <f>IF(ISNUMBER(K121),ROUND(J121*(K121+1),2),0)</f>
        <v>0</v>
      </c>
      <c r="M121" s="12"/>
      <c r="N121" s="2"/>
      <c r="O121" s="2"/>
      <c r="P121" s="2"/>
      <c r="Q121" s="33">
        <f>IF(ISNUMBER(K121),IF(H121&gt;0,IF(I121&gt;0,J121,0),0),0)</f>
        <v>0</v>
      </c>
      <c r="R121" s="27">
        <f>IF(ISNUMBER(K121)=FALSE,J121,0)</f>
        <v>0</v>
      </c>
    </row>
    <row r="122" ht="12.75">
      <c r="A122" s="9"/>
      <c r="B122" s="51" t="s">
        <v>49</v>
      </c>
      <c r="C122" s="1"/>
      <c r="D122" s="1"/>
      <c r="E122" s="52" t="s">
        <v>138</v>
      </c>
      <c r="F122" s="1"/>
      <c r="G122" s="1"/>
      <c r="H122" s="43"/>
      <c r="I122" s="1"/>
      <c r="J122" s="43"/>
      <c r="K122" s="1"/>
      <c r="L122" s="1"/>
      <c r="M122" s="12"/>
      <c r="N122" s="2"/>
      <c r="O122" s="2"/>
      <c r="P122" s="2"/>
      <c r="Q122" s="2"/>
    </row>
    <row r="123" ht="12.75">
      <c r="A123" s="9"/>
      <c r="B123" s="51" t="s">
        <v>51</v>
      </c>
      <c r="C123" s="1"/>
      <c r="D123" s="1"/>
      <c r="E123" s="52" t="s">
        <v>139</v>
      </c>
      <c r="F123" s="1"/>
      <c r="G123" s="1"/>
      <c r="H123" s="43"/>
      <c r="I123" s="1"/>
      <c r="J123" s="43"/>
      <c r="K123" s="1"/>
      <c r="L123" s="1"/>
      <c r="M123" s="12"/>
      <c r="N123" s="2"/>
      <c r="O123" s="2"/>
      <c r="P123" s="2"/>
      <c r="Q123" s="2"/>
    </row>
    <row r="124" ht="12.75">
      <c r="A124" s="9"/>
      <c r="B124" s="51" t="s">
        <v>53</v>
      </c>
      <c r="C124" s="1"/>
      <c r="D124" s="1"/>
      <c r="E124" s="52" t="s">
        <v>140</v>
      </c>
      <c r="F124" s="1"/>
      <c r="G124" s="1"/>
      <c r="H124" s="43"/>
      <c r="I124" s="1"/>
      <c r="J124" s="43"/>
      <c r="K124" s="1"/>
      <c r="L124" s="1"/>
      <c r="M124" s="12"/>
      <c r="N124" s="2"/>
      <c r="O124" s="2"/>
      <c r="P124" s="2"/>
      <c r="Q124" s="2"/>
    </row>
    <row r="125" thickBot="1" ht="12.75">
      <c r="A125" s="9"/>
      <c r="B125" s="53" t="s">
        <v>55</v>
      </c>
      <c r="C125" s="54"/>
      <c r="D125" s="54"/>
      <c r="E125" s="55" t="s">
        <v>56</v>
      </c>
      <c r="F125" s="54"/>
      <c r="G125" s="54"/>
      <c r="H125" s="56"/>
      <c r="I125" s="54"/>
      <c r="J125" s="56"/>
      <c r="K125" s="54"/>
      <c r="L125" s="54"/>
      <c r="M125" s="12"/>
      <c r="N125" s="2"/>
      <c r="O125" s="2"/>
      <c r="P125" s="2"/>
      <c r="Q125" s="2"/>
    </row>
    <row r="126" thickTop="1" ht="12.75">
      <c r="A126" s="9"/>
      <c r="B126" s="44">
        <v>19</v>
      </c>
      <c r="C126" s="45" t="s">
        <v>141</v>
      </c>
      <c r="D126" s="45" t="s">
        <v>3</v>
      </c>
      <c r="E126" s="45" t="s">
        <v>142</v>
      </c>
      <c r="F126" s="45" t="s">
        <v>3</v>
      </c>
      <c r="G126" s="46" t="s">
        <v>137</v>
      </c>
      <c r="H126" s="57">
        <v>73.099999999999994</v>
      </c>
      <c r="I126" s="58">
        <f>ROUND(0,2)</f>
        <v>0</v>
      </c>
      <c r="J126" s="59">
        <f>ROUND(I126*H126,2)</f>
        <v>0</v>
      </c>
      <c r="K126" s="60">
        <v>0.20999999999999999</v>
      </c>
      <c r="L126" s="61">
        <f>IF(ISNUMBER(K126),ROUND(J126*(K126+1),2),0)</f>
        <v>0</v>
      </c>
      <c r="M126" s="12"/>
      <c r="N126" s="2"/>
      <c r="O126" s="2"/>
      <c r="P126" s="2"/>
      <c r="Q126" s="33">
        <f>IF(ISNUMBER(K126),IF(H126&gt;0,IF(I126&gt;0,J126,0),0),0)</f>
        <v>0</v>
      </c>
      <c r="R126" s="27">
        <f>IF(ISNUMBER(K126)=FALSE,J126,0)</f>
        <v>0</v>
      </c>
    </row>
    <row r="127" ht="12.75">
      <c r="A127" s="9"/>
      <c r="B127" s="51" t="s">
        <v>49</v>
      </c>
      <c r="C127" s="1"/>
      <c r="D127" s="1"/>
      <c r="E127" s="52" t="s">
        <v>143</v>
      </c>
      <c r="F127" s="1"/>
      <c r="G127" s="1"/>
      <c r="H127" s="43"/>
      <c r="I127" s="1"/>
      <c r="J127" s="43"/>
      <c r="K127" s="1"/>
      <c r="L127" s="1"/>
      <c r="M127" s="12"/>
      <c r="N127" s="2"/>
      <c r="O127" s="2"/>
      <c r="P127" s="2"/>
      <c r="Q127" s="2"/>
    </row>
    <row r="128" ht="12.75">
      <c r="A128" s="9"/>
      <c r="B128" s="51" t="s">
        <v>51</v>
      </c>
      <c r="C128" s="1"/>
      <c r="D128" s="1"/>
      <c r="E128" s="52" t="s">
        <v>139</v>
      </c>
      <c r="F128" s="1"/>
      <c r="G128" s="1"/>
      <c r="H128" s="43"/>
      <c r="I128" s="1"/>
      <c r="J128" s="43"/>
      <c r="K128" s="1"/>
      <c r="L128" s="1"/>
      <c r="M128" s="12"/>
      <c r="N128" s="2"/>
      <c r="O128" s="2"/>
      <c r="P128" s="2"/>
      <c r="Q128" s="2"/>
    </row>
    <row r="129" ht="12.75">
      <c r="A129" s="9"/>
      <c r="B129" s="51" t="s">
        <v>53</v>
      </c>
      <c r="C129" s="1"/>
      <c r="D129" s="1"/>
      <c r="E129" s="52" t="s">
        <v>144</v>
      </c>
      <c r="F129" s="1"/>
      <c r="G129" s="1"/>
      <c r="H129" s="43"/>
      <c r="I129" s="1"/>
      <c r="J129" s="43"/>
      <c r="K129" s="1"/>
      <c r="L129" s="1"/>
      <c r="M129" s="12"/>
      <c r="N129" s="2"/>
      <c r="O129" s="2"/>
      <c r="P129" s="2"/>
      <c r="Q129" s="2"/>
    </row>
    <row r="130" thickBot="1" ht="12.75">
      <c r="A130" s="9"/>
      <c r="B130" s="53" t="s">
        <v>55</v>
      </c>
      <c r="C130" s="54"/>
      <c r="D130" s="54"/>
      <c r="E130" s="55" t="s">
        <v>56</v>
      </c>
      <c r="F130" s="54"/>
      <c r="G130" s="54"/>
      <c r="H130" s="56"/>
      <c r="I130" s="54"/>
      <c r="J130" s="56"/>
      <c r="K130" s="54"/>
      <c r="L130" s="54"/>
      <c r="M130" s="12"/>
      <c r="N130" s="2"/>
      <c r="O130" s="2"/>
      <c r="P130" s="2"/>
      <c r="Q130" s="2"/>
    </row>
    <row r="131" thickTop="1" thickBot="1" ht="25" customHeight="1">
      <c r="A131" s="9"/>
      <c r="B131" s="1"/>
      <c r="C131" s="62">
        <v>1</v>
      </c>
      <c r="D131" s="1"/>
      <c r="E131" s="62" t="s">
        <v>29</v>
      </c>
      <c r="F131" s="1"/>
      <c r="G131" s="63" t="s">
        <v>93</v>
      </c>
      <c r="H131" s="64">
        <f>J86+J91+J96+J101+J106+J111+J116+J121+J126</f>
        <v>0</v>
      </c>
      <c r="I131" s="63" t="s">
        <v>94</v>
      </c>
      <c r="J131" s="65">
        <f>(L131-H131)</f>
        <v>0</v>
      </c>
      <c r="K131" s="63" t="s">
        <v>95</v>
      </c>
      <c r="L131" s="66">
        <f>L86+L91+L96+L101+L106+L111+L116+L121+L126</f>
        <v>0</v>
      </c>
      <c r="M131" s="12"/>
      <c r="N131" s="2"/>
      <c r="O131" s="2"/>
      <c r="P131" s="2"/>
      <c r="Q131" s="33">
        <f>0+Q86+Q91+Q96+Q101+Q106+Q111+Q116+Q121+Q126</f>
        <v>0</v>
      </c>
      <c r="R131" s="27">
        <f>0+R86+R91+R96+R101+R106+R111+R116+R121+R126</f>
        <v>0</v>
      </c>
      <c r="S131" s="67">
        <f>Q131*(1+J131)+R131</f>
        <v>0</v>
      </c>
    </row>
    <row r="132" thickTop="1" thickBot="1" ht="25" customHeight="1">
      <c r="A132" s="9"/>
      <c r="B132" s="68"/>
      <c r="C132" s="68"/>
      <c r="D132" s="68"/>
      <c r="E132" s="68"/>
      <c r="F132" s="68"/>
      <c r="G132" s="69" t="s">
        <v>96</v>
      </c>
      <c r="H132" s="70">
        <f>J86+J91+J96+J101+J106+J111+J116+J121+J126</f>
        <v>0</v>
      </c>
      <c r="I132" s="69" t="s">
        <v>97</v>
      </c>
      <c r="J132" s="71">
        <f>0+J131</f>
        <v>0</v>
      </c>
      <c r="K132" s="69" t="s">
        <v>98</v>
      </c>
      <c r="L132" s="72">
        <f>L86+L91+L96+L101+L106+L111+L116+L121+L126</f>
        <v>0</v>
      </c>
      <c r="M132" s="12"/>
      <c r="N132" s="2"/>
      <c r="O132" s="2"/>
      <c r="P132" s="2"/>
      <c r="Q132" s="2"/>
    </row>
    <row r="133" ht="40" customHeight="1">
      <c r="A133" s="9"/>
      <c r="B133" s="73" t="s">
        <v>145</v>
      </c>
      <c r="C133" s="1"/>
      <c r="D133" s="1"/>
      <c r="E133" s="1"/>
      <c r="F133" s="1"/>
      <c r="G133" s="1"/>
      <c r="H133" s="43"/>
      <c r="I133" s="1"/>
      <c r="J133" s="43"/>
      <c r="K133" s="1"/>
      <c r="L133" s="1"/>
      <c r="M133" s="12"/>
      <c r="N133" s="2"/>
      <c r="O133" s="2"/>
      <c r="P133" s="2"/>
      <c r="Q133" s="2"/>
    </row>
    <row r="134" ht="12.75">
      <c r="A134" s="9"/>
      <c r="B134" s="44">
        <v>20</v>
      </c>
      <c r="C134" s="45" t="s">
        <v>146</v>
      </c>
      <c r="D134" s="45" t="s">
        <v>3</v>
      </c>
      <c r="E134" s="45" t="s">
        <v>147</v>
      </c>
      <c r="F134" s="45" t="s">
        <v>3</v>
      </c>
      <c r="G134" s="46" t="s">
        <v>102</v>
      </c>
      <c r="H134" s="47">
        <v>10.880000000000001</v>
      </c>
      <c r="I134" s="25">
        <f>ROUND(0,2)</f>
        <v>0</v>
      </c>
      <c r="J134" s="48">
        <f>ROUND(I134*H134,2)</f>
        <v>0</v>
      </c>
      <c r="K134" s="49">
        <v>0.20999999999999999</v>
      </c>
      <c r="L134" s="50">
        <f>IF(ISNUMBER(K134),ROUND(J134*(K134+1),2),0)</f>
        <v>0</v>
      </c>
      <c r="M134" s="12"/>
      <c r="N134" s="2"/>
      <c r="O134" s="2"/>
      <c r="P134" s="2"/>
      <c r="Q134" s="33">
        <f>IF(ISNUMBER(K134),IF(H134&gt;0,IF(I134&gt;0,J134,0),0),0)</f>
        <v>0</v>
      </c>
      <c r="R134" s="27">
        <f>IF(ISNUMBER(K134)=FALSE,J134,0)</f>
        <v>0</v>
      </c>
    </row>
    <row r="135" ht="12.75">
      <c r="A135" s="9"/>
      <c r="B135" s="51" t="s">
        <v>49</v>
      </c>
      <c r="C135" s="1"/>
      <c r="D135" s="1"/>
      <c r="E135" s="52" t="s">
        <v>148</v>
      </c>
      <c r="F135" s="1"/>
      <c r="G135" s="1"/>
      <c r="H135" s="43"/>
      <c r="I135" s="1"/>
      <c r="J135" s="43"/>
      <c r="K135" s="1"/>
      <c r="L135" s="1"/>
      <c r="M135" s="12"/>
      <c r="N135" s="2"/>
      <c r="O135" s="2"/>
      <c r="P135" s="2"/>
      <c r="Q135" s="2"/>
    </row>
    <row r="136" ht="12.75">
      <c r="A136" s="9"/>
      <c r="B136" s="51" t="s">
        <v>51</v>
      </c>
      <c r="C136" s="1"/>
      <c r="D136" s="1"/>
      <c r="E136" s="52" t="s">
        <v>149</v>
      </c>
      <c r="F136" s="1"/>
      <c r="G136" s="1"/>
      <c r="H136" s="43"/>
      <c r="I136" s="1"/>
      <c r="J136" s="43"/>
      <c r="K136" s="1"/>
      <c r="L136" s="1"/>
      <c r="M136" s="12"/>
      <c r="N136" s="2"/>
      <c r="O136" s="2"/>
      <c r="P136" s="2"/>
      <c r="Q136" s="2"/>
    </row>
    <row r="137" ht="12.75">
      <c r="A137" s="9"/>
      <c r="B137" s="51" t="s">
        <v>53</v>
      </c>
      <c r="C137" s="1"/>
      <c r="D137" s="1"/>
      <c r="E137" s="52" t="s">
        <v>150</v>
      </c>
      <c r="F137" s="1"/>
      <c r="G137" s="1"/>
      <c r="H137" s="43"/>
      <c r="I137" s="1"/>
      <c r="J137" s="43"/>
      <c r="K137" s="1"/>
      <c r="L137" s="1"/>
      <c r="M137" s="12"/>
      <c r="N137" s="2"/>
      <c r="O137" s="2"/>
      <c r="P137" s="2"/>
      <c r="Q137" s="2"/>
    </row>
    <row r="138" thickBot="1" ht="12.75">
      <c r="A138" s="9"/>
      <c r="B138" s="53" t="s">
        <v>55</v>
      </c>
      <c r="C138" s="54"/>
      <c r="D138" s="54"/>
      <c r="E138" s="55" t="s">
        <v>56</v>
      </c>
      <c r="F138" s="54"/>
      <c r="G138" s="54"/>
      <c r="H138" s="56"/>
      <c r="I138" s="54"/>
      <c r="J138" s="56"/>
      <c r="K138" s="54"/>
      <c r="L138" s="54"/>
      <c r="M138" s="12"/>
      <c r="N138" s="2"/>
      <c r="O138" s="2"/>
      <c r="P138" s="2"/>
      <c r="Q138" s="2"/>
    </row>
    <row r="139" thickTop="1" ht="12.75">
      <c r="A139" s="9"/>
      <c r="B139" s="44">
        <v>21</v>
      </c>
      <c r="C139" s="45" t="s">
        <v>151</v>
      </c>
      <c r="D139" s="45" t="s">
        <v>3</v>
      </c>
      <c r="E139" s="45" t="s">
        <v>152</v>
      </c>
      <c r="F139" s="45" t="s">
        <v>3</v>
      </c>
      <c r="G139" s="46" t="s">
        <v>137</v>
      </c>
      <c r="H139" s="57">
        <v>99.400000000000006</v>
      </c>
      <c r="I139" s="58">
        <f>ROUND(0,2)</f>
        <v>0</v>
      </c>
      <c r="J139" s="59">
        <f>ROUND(I139*H139,2)</f>
        <v>0</v>
      </c>
      <c r="K139" s="60">
        <v>0.20999999999999999</v>
      </c>
      <c r="L139" s="61">
        <f>IF(ISNUMBER(K139),ROUND(J139*(K139+1),2),0)</f>
        <v>0</v>
      </c>
      <c r="M139" s="12"/>
      <c r="N139" s="2"/>
      <c r="O139" s="2"/>
      <c r="P139" s="2"/>
      <c r="Q139" s="33">
        <f>IF(ISNUMBER(K139),IF(H139&gt;0,IF(I139&gt;0,J139,0),0),0)</f>
        <v>0</v>
      </c>
      <c r="R139" s="27">
        <f>IF(ISNUMBER(K139)=FALSE,J139,0)</f>
        <v>0</v>
      </c>
    </row>
    <row r="140" ht="12.75">
      <c r="A140" s="9"/>
      <c r="B140" s="51" t="s">
        <v>49</v>
      </c>
      <c r="C140" s="1"/>
      <c r="D140" s="1"/>
      <c r="E140" s="52" t="s">
        <v>153</v>
      </c>
      <c r="F140" s="1"/>
      <c r="G140" s="1"/>
      <c r="H140" s="43"/>
      <c r="I140" s="1"/>
      <c r="J140" s="43"/>
      <c r="K140" s="1"/>
      <c r="L140" s="1"/>
      <c r="M140" s="12"/>
      <c r="N140" s="2"/>
      <c r="O140" s="2"/>
      <c r="P140" s="2"/>
      <c r="Q140" s="2"/>
    </row>
    <row r="141" ht="12.75">
      <c r="A141" s="9"/>
      <c r="B141" s="51" t="s">
        <v>51</v>
      </c>
      <c r="C141" s="1"/>
      <c r="D141" s="1"/>
      <c r="E141" s="52" t="s">
        <v>154</v>
      </c>
      <c r="F141" s="1"/>
      <c r="G141" s="1"/>
      <c r="H141" s="43"/>
      <c r="I141" s="1"/>
      <c r="J141" s="43"/>
      <c r="K141" s="1"/>
      <c r="L141" s="1"/>
      <c r="M141" s="12"/>
      <c r="N141" s="2"/>
      <c r="O141" s="2"/>
      <c r="P141" s="2"/>
      <c r="Q141" s="2"/>
    </row>
    <row r="142" ht="12.75">
      <c r="A142" s="9"/>
      <c r="B142" s="51" t="s">
        <v>53</v>
      </c>
      <c r="C142" s="1"/>
      <c r="D142" s="1"/>
      <c r="E142" s="52" t="s">
        <v>155</v>
      </c>
      <c r="F142" s="1"/>
      <c r="G142" s="1"/>
      <c r="H142" s="43"/>
      <c r="I142" s="1"/>
      <c r="J142" s="43"/>
      <c r="K142" s="1"/>
      <c r="L142" s="1"/>
      <c r="M142" s="12"/>
      <c r="N142" s="2"/>
      <c r="O142" s="2"/>
      <c r="P142" s="2"/>
      <c r="Q142" s="2"/>
    </row>
    <row r="143" thickBot="1" ht="12.75">
      <c r="A143" s="9"/>
      <c r="B143" s="53" t="s">
        <v>55</v>
      </c>
      <c r="C143" s="54"/>
      <c r="D143" s="54"/>
      <c r="E143" s="55" t="s">
        <v>56</v>
      </c>
      <c r="F143" s="54"/>
      <c r="G143" s="54"/>
      <c r="H143" s="56"/>
      <c r="I143" s="54"/>
      <c r="J143" s="56"/>
      <c r="K143" s="54"/>
      <c r="L143" s="54"/>
      <c r="M143" s="12"/>
      <c r="N143" s="2"/>
      <c r="O143" s="2"/>
      <c r="P143" s="2"/>
      <c r="Q143" s="2"/>
    </row>
    <row r="144" thickTop="1" thickBot="1" ht="25" customHeight="1">
      <c r="A144" s="9"/>
      <c r="B144" s="1"/>
      <c r="C144" s="62">
        <v>2</v>
      </c>
      <c r="D144" s="1"/>
      <c r="E144" s="62" t="s">
        <v>30</v>
      </c>
      <c r="F144" s="1"/>
      <c r="G144" s="63" t="s">
        <v>93</v>
      </c>
      <c r="H144" s="64">
        <f>J134+J139</f>
        <v>0</v>
      </c>
      <c r="I144" s="63" t="s">
        <v>94</v>
      </c>
      <c r="J144" s="65">
        <f>(L144-H144)</f>
        <v>0</v>
      </c>
      <c r="K144" s="63" t="s">
        <v>95</v>
      </c>
      <c r="L144" s="66">
        <f>L134+L139</f>
        <v>0</v>
      </c>
      <c r="M144" s="12"/>
      <c r="N144" s="2"/>
      <c r="O144" s="2"/>
      <c r="P144" s="2"/>
      <c r="Q144" s="33">
        <f>0+Q134+Q139</f>
        <v>0</v>
      </c>
      <c r="R144" s="27">
        <f>0+R134+R139</f>
        <v>0</v>
      </c>
      <c r="S144" s="67">
        <f>Q144*(1+J144)+R144</f>
        <v>0</v>
      </c>
    </row>
    <row r="145" thickTop="1" thickBot="1" ht="25" customHeight="1">
      <c r="A145" s="9"/>
      <c r="B145" s="68"/>
      <c r="C145" s="68"/>
      <c r="D145" s="68"/>
      <c r="E145" s="68"/>
      <c r="F145" s="68"/>
      <c r="G145" s="69" t="s">
        <v>96</v>
      </c>
      <c r="H145" s="70">
        <f>J134+J139</f>
        <v>0</v>
      </c>
      <c r="I145" s="69" t="s">
        <v>97</v>
      </c>
      <c r="J145" s="71">
        <f>0+J144</f>
        <v>0</v>
      </c>
      <c r="K145" s="69" t="s">
        <v>98</v>
      </c>
      <c r="L145" s="72">
        <f>L134+L139</f>
        <v>0</v>
      </c>
      <c r="M145" s="12"/>
      <c r="N145" s="2"/>
      <c r="O145" s="2"/>
      <c r="P145" s="2"/>
      <c r="Q145" s="2"/>
    </row>
    <row r="146" ht="40" customHeight="1">
      <c r="A146" s="9"/>
      <c r="B146" s="73" t="s">
        <v>156</v>
      </c>
      <c r="C146" s="1"/>
      <c r="D146" s="1"/>
      <c r="E146" s="1"/>
      <c r="F146" s="1"/>
      <c r="G146" s="1"/>
      <c r="H146" s="43"/>
      <c r="I146" s="1"/>
      <c r="J146" s="43"/>
      <c r="K146" s="1"/>
      <c r="L146" s="1"/>
      <c r="M146" s="12"/>
      <c r="N146" s="2"/>
      <c r="O146" s="2"/>
      <c r="P146" s="2"/>
      <c r="Q146" s="2"/>
    </row>
    <row r="147" ht="12.75">
      <c r="A147" s="9"/>
      <c r="B147" s="44">
        <v>22</v>
      </c>
      <c r="C147" s="45" t="s">
        <v>157</v>
      </c>
      <c r="D147" s="45" t="s">
        <v>3</v>
      </c>
      <c r="E147" s="45" t="s">
        <v>158</v>
      </c>
      <c r="F147" s="45" t="s">
        <v>3</v>
      </c>
      <c r="G147" s="46" t="s">
        <v>102</v>
      </c>
      <c r="H147" s="47">
        <v>36</v>
      </c>
      <c r="I147" s="25">
        <f>ROUND(0,2)</f>
        <v>0</v>
      </c>
      <c r="J147" s="48">
        <f>ROUND(I147*H147,2)</f>
        <v>0</v>
      </c>
      <c r="K147" s="49">
        <v>0.20999999999999999</v>
      </c>
      <c r="L147" s="50">
        <f>IF(ISNUMBER(K147),ROUND(J147*(K147+1),2),0)</f>
        <v>0</v>
      </c>
      <c r="M147" s="12"/>
      <c r="N147" s="2"/>
      <c r="O147" s="2"/>
      <c r="P147" s="2"/>
      <c r="Q147" s="33">
        <f>IF(ISNUMBER(K147),IF(H147&gt;0,IF(I147&gt;0,J147,0),0),0)</f>
        <v>0</v>
      </c>
      <c r="R147" s="27">
        <f>IF(ISNUMBER(K147)=FALSE,J147,0)</f>
        <v>0</v>
      </c>
    </row>
    <row r="148" ht="12.75">
      <c r="A148" s="9"/>
      <c r="B148" s="51" t="s">
        <v>49</v>
      </c>
      <c r="C148" s="1"/>
      <c r="D148" s="1"/>
      <c r="E148" s="52" t="s">
        <v>159</v>
      </c>
      <c r="F148" s="1"/>
      <c r="G148" s="1"/>
      <c r="H148" s="43"/>
      <c r="I148" s="1"/>
      <c r="J148" s="43"/>
      <c r="K148" s="1"/>
      <c r="L148" s="1"/>
      <c r="M148" s="12"/>
      <c r="N148" s="2"/>
      <c r="O148" s="2"/>
      <c r="P148" s="2"/>
      <c r="Q148" s="2"/>
    </row>
    <row r="149" ht="12.75">
      <c r="A149" s="9"/>
      <c r="B149" s="51" t="s">
        <v>51</v>
      </c>
      <c r="C149" s="1"/>
      <c r="D149" s="1"/>
      <c r="E149" s="52" t="s">
        <v>160</v>
      </c>
      <c r="F149" s="1"/>
      <c r="G149" s="1"/>
      <c r="H149" s="43"/>
      <c r="I149" s="1"/>
      <c r="J149" s="43"/>
      <c r="K149" s="1"/>
      <c r="L149" s="1"/>
      <c r="M149" s="12"/>
      <c r="N149" s="2"/>
      <c r="O149" s="2"/>
      <c r="P149" s="2"/>
      <c r="Q149" s="2"/>
    </row>
    <row r="150" ht="12.75">
      <c r="A150" s="9"/>
      <c r="B150" s="51" t="s">
        <v>53</v>
      </c>
      <c r="C150" s="1"/>
      <c r="D150" s="1"/>
      <c r="E150" s="52" t="s">
        <v>161</v>
      </c>
      <c r="F150" s="1"/>
      <c r="G150" s="1"/>
      <c r="H150" s="43"/>
      <c r="I150" s="1"/>
      <c r="J150" s="43"/>
      <c r="K150" s="1"/>
      <c r="L150" s="1"/>
      <c r="M150" s="12"/>
      <c r="N150" s="2"/>
      <c r="O150" s="2"/>
      <c r="P150" s="2"/>
      <c r="Q150" s="2"/>
    </row>
    <row r="151" thickBot="1" ht="12.75">
      <c r="A151" s="9"/>
      <c r="B151" s="53" t="s">
        <v>55</v>
      </c>
      <c r="C151" s="54"/>
      <c r="D151" s="54"/>
      <c r="E151" s="55" t="s">
        <v>56</v>
      </c>
      <c r="F151" s="54"/>
      <c r="G151" s="54"/>
      <c r="H151" s="56"/>
      <c r="I151" s="54"/>
      <c r="J151" s="56"/>
      <c r="K151" s="54"/>
      <c r="L151" s="54"/>
      <c r="M151" s="12"/>
      <c r="N151" s="2"/>
      <c r="O151" s="2"/>
      <c r="P151" s="2"/>
      <c r="Q151" s="2"/>
    </row>
    <row r="152" thickTop="1" thickBot="1" ht="25" customHeight="1">
      <c r="A152" s="9"/>
      <c r="B152" s="1"/>
      <c r="C152" s="62">
        <v>3</v>
      </c>
      <c r="D152" s="1"/>
      <c r="E152" s="62" t="s">
        <v>31</v>
      </c>
      <c r="F152" s="1"/>
      <c r="G152" s="63" t="s">
        <v>93</v>
      </c>
      <c r="H152" s="64">
        <f>0+J147</f>
        <v>0</v>
      </c>
      <c r="I152" s="63" t="s">
        <v>94</v>
      </c>
      <c r="J152" s="65">
        <f>(L152-H152)</f>
        <v>0</v>
      </c>
      <c r="K152" s="63" t="s">
        <v>95</v>
      </c>
      <c r="L152" s="66">
        <f>0+L147</f>
        <v>0</v>
      </c>
      <c r="M152" s="12"/>
      <c r="N152" s="2"/>
      <c r="O152" s="2"/>
      <c r="P152" s="2"/>
      <c r="Q152" s="33">
        <f>0+Q147</f>
        <v>0</v>
      </c>
      <c r="R152" s="27">
        <f>0+R147</f>
        <v>0</v>
      </c>
      <c r="S152" s="67">
        <f>Q152*(1+J152)+R152</f>
        <v>0</v>
      </c>
    </row>
    <row r="153" thickTop="1" thickBot="1" ht="25" customHeight="1">
      <c r="A153" s="9"/>
      <c r="B153" s="68"/>
      <c r="C153" s="68"/>
      <c r="D153" s="68"/>
      <c r="E153" s="68"/>
      <c r="F153" s="68"/>
      <c r="G153" s="69" t="s">
        <v>96</v>
      </c>
      <c r="H153" s="70">
        <f>0+J147</f>
        <v>0</v>
      </c>
      <c r="I153" s="69" t="s">
        <v>97</v>
      </c>
      <c r="J153" s="71">
        <f>0+J152</f>
        <v>0</v>
      </c>
      <c r="K153" s="69" t="s">
        <v>98</v>
      </c>
      <c r="L153" s="72">
        <f>0+L147</f>
        <v>0</v>
      </c>
      <c r="M153" s="12"/>
      <c r="N153" s="2"/>
      <c r="O153" s="2"/>
      <c r="P153" s="2"/>
      <c r="Q153" s="2"/>
    </row>
    <row r="154" ht="40" customHeight="1">
      <c r="A154" s="9"/>
      <c r="B154" s="73" t="s">
        <v>162</v>
      </c>
      <c r="C154" s="1"/>
      <c r="D154" s="1"/>
      <c r="E154" s="1"/>
      <c r="F154" s="1"/>
      <c r="G154" s="1"/>
      <c r="H154" s="43"/>
      <c r="I154" s="1"/>
      <c r="J154" s="43"/>
      <c r="K154" s="1"/>
      <c r="L154" s="1"/>
      <c r="M154" s="12"/>
      <c r="N154" s="2"/>
      <c r="O154" s="2"/>
      <c r="P154" s="2"/>
      <c r="Q154" s="2"/>
    </row>
    <row r="155" ht="12.75">
      <c r="A155" s="9"/>
      <c r="B155" s="44">
        <v>23</v>
      </c>
      <c r="C155" s="45" t="s">
        <v>163</v>
      </c>
      <c r="D155" s="45" t="s">
        <v>3</v>
      </c>
      <c r="E155" s="45" t="s">
        <v>164</v>
      </c>
      <c r="F155" s="45" t="s">
        <v>3</v>
      </c>
      <c r="G155" s="46" t="s">
        <v>102</v>
      </c>
      <c r="H155" s="47">
        <v>1.8</v>
      </c>
      <c r="I155" s="25">
        <f>ROUND(0,2)</f>
        <v>0</v>
      </c>
      <c r="J155" s="48">
        <f>ROUND(I155*H155,2)</f>
        <v>0</v>
      </c>
      <c r="K155" s="49">
        <v>0.20999999999999999</v>
      </c>
      <c r="L155" s="50">
        <f>IF(ISNUMBER(K155),ROUND(J155*(K155+1),2),0)</f>
        <v>0</v>
      </c>
      <c r="M155" s="12"/>
      <c r="N155" s="2"/>
      <c r="O155" s="2"/>
      <c r="P155" s="2"/>
      <c r="Q155" s="33">
        <f>IF(ISNUMBER(K155),IF(H155&gt;0,IF(I155&gt;0,J155,0),0),0)</f>
        <v>0</v>
      </c>
      <c r="R155" s="27">
        <f>IF(ISNUMBER(K155)=FALSE,J155,0)</f>
        <v>0</v>
      </c>
    </row>
    <row r="156" ht="12.75">
      <c r="A156" s="9"/>
      <c r="B156" s="51" t="s">
        <v>49</v>
      </c>
      <c r="C156" s="1"/>
      <c r="D156" s="1"/>
      <c r="E156" s="52" t="s">
        <v>165</v>
      </c>
      <c r="F156" s="1"/>
      <c r="G156" s="1"/>
      <c r="H156" s="43"/>
      <c r="I156" s="1"/>
      <c r="J156" s="43"/>
      <c r="K156" s="1"/>
      <c r="L156" s="1"/>
      <c r="M156" s="12"/>
      <c r="N156" s="2"/>
      <c r="O156" s="2"/>
      <c r="P156" s="2"/>
      <c r="Q156" s="2"/>
    </row>
    <row r="157" ht="12.75">
      <c r="A157" s="9"/>
      <c r="B157" s="51" t="s">
        <v>51</v>
      </c>
      <c r="C157" s="1"/>
      <c r="D157" s="1"/>
      <c r="E157" s="52" t="s">
        <v>166</v>
      </c>
      <c r="F157" s="1"/>
      <c r="G157" s="1"/>
      <c r="H157" s="43"/>
      <c r="I157" s="1"/>
      <c r="J157" s="43"/>
      <c r="K157" s="1"/>
      <c r="L157" s="1"/>
      <c r="M157" s="12"/>
      <c r="N157" s="2"/>
      <c r="O157" s="2"/>
      <c r="P157" s="2"/>
      <c r="Q157" s="2"/>
    </row>
    <row r="158" ht="12.75">
      <c r="A158" s="9"/>
      <c r="B158" s="51" t="s">
        <v>53</v>
      </c>
      <c r="C158" s="1"/>
      <c r="D158" s="1"/>
      <c r="E158" s="52" t="s">
        <v>167</v>
      </c>
      <c r="F158" s="1"/>
      <c r="G158" s="1"/>
      <c r="H158" s="43"/>
      <c r="I158" s="1"/>
      <c r="J158" s="43"/>
      <c r="K158" s="1"/>
      <c r="L158" s="1"/>
      <c r="M158" s="12"/>
      <c r="N158" s="2"/>
      <c r="O158" s="2"/>
      <c r="P158" s="2"/>
      <c r="Q158" s="2"/>
    </row>
    <row r="159" thickBot="1" ht="12.75">
      <c r="A159" s="9"/>
      <c r="B159" s="53" t="s">
        <v>55</v>
      </c>
      <c r="C159" s="54"/>
      <c r="D159" s="54"/>
      <c r="E159" s="55" t="s">
        <v>56</v>
      </c>
      <c r="F159" s="54"/>
      <c r="G159" s="54"/>
      <c r="H159" s="56"/>
      <c r="I159" s="54"/>
      <c r="J159" s="56"/>
      <c r="K159" s="54"/>
      <c r="L159" s="54"/>
      <c r="M159" s="12"/>
      <c r="N159" s="2"/>
      <c r="O159" s="2"/>
      <c r="P159" s="2"/>
      <c r="Q159" s="2"/>
    </row>
    <row r="160" thickTop="1" ht="12.75">
      <c r="A160" s="9"/>
      <c r="B160" s="44">
        <v>24</v>
      </c>
      <c r="C160" s="45" t="s">
        <v>168</v>
      </c>
      <c r="D160" s="45" t="s">
        <v>3</v>
      </c>
      <c r="E160" s="45" t="s">
        <v>169</v>
      </c>
      <c r="F160" s="45" t="s">
        <v>3</v>
      </c>
      <c r="G160" s="46" t="s">
        <v>102</v>
      </c>
      <c r="H160" s="57">
        <v>3</v>
      </c>
      <c r="I160" s="58">
        <f>ROUND(0,2)</f>
        <v>0</v>
      </c>
      <c r="J160" s="59">
        <f>ROUND(I160*H160,2)</f>
        <v>0</v>
      </c>
      <c r="K160" s="60">
        <v>0.20999999999999999</v>
      </c>
      <c r="L160" s="61">
        <f>IF(ISNUMBER(K160),ROUND(J160*(K160+1),2),0)</f>
        <v>0</v>
      </c>
      <c r="M160" s="12"/>
      <c r="N160" s="2"/>
      <c r="O160" s="2"/>
      <c r="P160" s="2"/>
      <c r="Q160" s="33">
        <f>IF(ISNUMBER(K160),IF(H160&gt;0,IF(I160&gt;0,J160,0),0),0)</f>
        <v>0</v>
      </c>
      <c r="R160" s="27">
        <f>IF(ISNUMBER(K160)=FALSE,J160,0)</f>
        <v>0</v>
      </c>
    </row>
    <row r="161" ht="12.75">
      <c r="A161" s="9"/>
      <c r="B161" s="51" t="s">
        <v>49</v>
      </c>
      <c r="C161" s="1"/>
      <c r="D161" s="1"/>
      <c r="E161" s="52" t="s">
        <v>170</v>
      </c>
      <c r="F161" s="1"/>
      <c r="G161" s="1"/>
      <c r="H161" s="43"/>
      <c r="I161" s="1"/>
      <c r="J161" s="43"/>
      <c r="K161" s="1"/>
      <c r="L161" s="1"/>
      <c r="M161" s="12"/>
      <c r="N161" s="2"/>
      <c r="O161" s="2"/>
      <c r="P161" s="2"/>
      <c r="Q161" s="2"/>
    </row>
    <row r="162" ht="12.75">
      <c r="A162" s="9"/>
      <c r="B162" s="51" t="s">
        <v>51</v>
      </c>
      <c r="C162" s="1"/>
      <c r="D162" s="1"/>
      <c r="E162" s="52" t="s">
        <v>171</v>
      </c>
      <c r="F162" s="1"/>
      <c r="G162" s="1"/>
      <c r="H162" s="43"/>
      <c r="I162" s="1"/>
      <c r="J162" s="43"/>
      <c r="K162" s="1"/>
      <c r="L162" s="1"/>
      <c r="M162" s="12"/>
      <c r="N162" s="2"/>
      <c r="O162" s="2"/>
      <c r="P162" s="2"/>
      <c r="Q162" s="2"/>
    </row>
    <row r="163" ht="12.75">
      <c r="A163" s="9"/>
      <c r="B163" s="51" t="s">
        <v>53</v>
      </c>
      <c r="C163" s="1"/>
      <c r="D163" s="1"/>
      <c r="E163" s="52" t="s">
        <v>172</v>
      </c>
      <c r="F163" s="1"/>
      <c r="G163" s="1"/>
      <c r="H163" s="43"/>
      <c r="I163" s="1"/>
      <c r="J163" s="43"/>
      <c r="K163" s="1"/>
      <c r="L163" s="1"/>
      <c r="M163" s="12"/>
      <c r="N163" s="2"/>
      <c r="O163" s="2"/>
      <c r="P163" s="2"/>
      <c r="Q163" s="2"/>
    </row>
    <row r="164" thickBot="1" ht="12.75">
      <c r="A164" s="9"/>
      <c r="B164" s="53" t="s">
        <v>55</v>
      </c>
      <c r="C164" s="54"/>
      <c r="D164" s="54"/>
      <c r="E164" s="55" t="s">
        <v>56</v>
      </c>
      <c r="F164" s="54"/>
      <c r="G164" s="54"/>
      <c r="H164" s="56"/>
      <c r="I164" s="54"/>
      <c r="J164" s="56"/>
      <c r="K164" s="54"/>
      <c r="L164" s="54"/>
      <c r="M164" s="12"/>
      <c r="N164" s="2"/>
      <c r="O164" s="2"/>
      <c r="P164" s="2"/>
      <c r="Q164" s="2"/>
    </row>
    <row r="165" thickTop="1" thickBot="1" ht="25" customHeight="1">
      <c r="A165" s="9"/>
      <c r="B165" s="1"/>
      <c r="C165" s="62">
        <v>4</v>
      </c>
      <c r="D165" s="1"/>
      <c r="E165" s="62" t="s">
        <v>32</v>
      </c>
      <c r="F165" s="1"/>
      <c r="G165" s="63" t="s">
        <v>93</v>
      </c>
      <c r="H165" s="64">
        <f>J155+J160</f>
        <v>0</v>
      </c>
      <c r="I165" s="63" t="s">
        <v>94</v>
      </c>
      <c r="J165" s="65">
        <f>(L165-H165)</f>
        <v>0</v>
      </c>
      <c r="K165" s="63" t="s">
        <v>95</v>
      </c>
      <c r="L165" s="66">
        <f>L155+L160</f>
        <v>0</v>
      </c>
      <c r="M165" s="12"/>
      <c r="N165" s="2"/>
      <c r="O165" s="2"/>
      <c r="P165" s="2"/>
      <c r="Q165" s="33">
        <f>0+Q155+Q160</f>
        <v>0</v>
      </c>
      <c r="R165" s="27">
        <f>0+R155+R160</f>
        <v>0</v>
      </c>
      <c r="S165" s="67">
        <f>Q165*(1+J165)+R165</f>
        <v>0</v>
      </c>
    </row>
    <row r="166" thickTop="1" thickBot="1" ht="25" customHeight="1">
      <c r="A166" s="9"/>
      <c r="B166" s="68"/>
      <c r="C166" s="68"/>
      <c r="D166" s="68"/>
      <c r="E166" s="68"/>
      <c r="F166" s="68"/>
      <c r="G166" s="69" t="s">
        <v>96</v>
      </c>
      <c r="H166" s="70">
        <f>J155+J160</f>
        <v>0</v>
      </c>
      <c r="I166" s="69" t="s">
        <v>97</v>
      </c>
      <c r="J166" s="71">
        <f>0+J165</f>
        <v>0</v>
      </c>
      <c r="K166" s="69" t="s">
        <v>98</v>
      </c>
      <c r="L166" s="72">
        <f>L155+L160</f>
        <v>0</v>
      </c>
      <c r="M166" s="12"/>
      <c r="N166" s="2"/>
      <c r="O166" s="2"/>
      <c r="P166" s="2"/>
      <c r="Q166" s="2"/>
    </row>
    <row r="167" ht="40" customHeight="1">
      <c r="A167" s="9"/>
      <c r="B167" s="73" t="s">
        <v>173</v>
      </c>
      <c r="C167" s="1"/>
      <c r="D167" s="1"/>
      <c r="E167" s="1"/>
      <c r="F167" s="1"/>
      <c r="G167" s="1"/>
      <c r="H167" s="43"/>
      <c r="I167" s="1"/>
      <c r="J167" s="43"/>
      <c r="K167" s="1"/>
      <c r="L167" s="1"/>
      <c r="M167" s="12"/>
      <c r="N167" s="2"/>
      <c r="O167" s="2"/>
      <c r="P167" s="2"/>
      <c r="Q167" s="2"/>
    </row>
    <row r="168" ht="12.75">
      <c r="A168" s="9"/>
      <c r="B168" s="44">
        <v>25</v>
      </c>
      <c r="C168" s="45" t="s">
        <v>174</v>
      </c>
      <c r="D168" s="45" t="s">
        <v>3</v>
      </c>
      <c r="E168" s="45" t="s">
        <v>175</v>
      </c>
      <c r="F168" s="45" t="s">
        <v>3</v>
      </c>
      <c r="G168" s="46" t="s">
        <v>137</v>
      </c>
      <c r="H168" s="47">
        <v>10.75</v>
      </c>
      <c r="I168" s="25">
        <f>ROUND(0,2)</f>
        <v>0</v>
      </c>
      <c r="J168" s="48">
        <f>ROUND(I168*H168,2)</f>
        <v>0</v>
      </c>
      <c r="K168" s="49">
        <v>0.20999999999999999</v>
      </c>
      <c r="L168" s="50">
        <f>IF(ISNUMBER(K168),ROUND(J168*(K168+1),2),0)</f>
        <v>0</v>
      </c>
      <c r="M168" s="12"/>
      <c r="N168" s="2"/>
      <c r="O168" s="2"/>
      <c r="P168" s="2"/>
      <c r="Q168" s="33">
        <f>IF(ISNUMBER(K168),IF(H168&gt;0,IF(I168&gt;0,J168,0),0),0)</f>
        <v>0</v>
      </c>
      <c r="R168" s="27">
        <f>IF(ISNUMBER(K168)=FALSE,J168,0)</f>
        <v>0</v>
      </c>
    </row>
    <row r="169" ht="12.75">
      <c r="A169" s="9"/>
      <c r="B169" s="51" t="s">
        <v>49</v>
      </c>
      <c r="C169" s="1"/>
      <c r="D169" s="1"/>
      <c r="E169" s="52" t="s">
        <v>176</v>
      </c>
      <c r="F169" s="1"/>
      <c r="G169" s="1"/>
      <c r="H169" s="43"/>
      <c r="I169" s="1"/>
      <c r="J169" s="43"/>
      <c r="K169" s="1"/>
      <c r="L169" s="1"/>
      <c r="M169" s="12"/>
      <c r="N169" s="2"/>
      <c r="O169" s="2"/>
      <c r="P169" s="2"/>
      <c r="Q169" s="2"/>
    </row>
    <row r="170" ht="12.75">
      <c r="A170" s="9"/>
      <c r="B170" s="51" t="s">
        <v>51</v>
      </c>
      <c r="C170" s="1"/>
      <c r="D170" s="1"/>
      <c r="E170" s="52" t="s">
        <v>177</v>
      </c>
      <c r="F170" s="1"/>
      <c r="G170" s="1"/>
      <c r="H170" s="43"/>
      <c r="I170" s="1"/>
      <c r="J170" s="43"/>
      <c r="K170" s="1"/>
      <c r="L170" s="1"/>
      <c r="M170" s="12"/>
      <c r="N170" s="2"/>
      <c r="O170" s="2"/>
      <c r="P170" s="2"/>
      <c r="Q170" s="2"/>
    </row>
    <row r="171" ht="12.75">
      <c r="A171" s="9"/>
      <c r="B171" s="51" t="s">
        <v>53</v>
      </c>
      <c r="C171" s="1"/>
      <c r="D171" s="1"/>
      <c r="E171" s="52" t="s">
        <v>178</v>
      </c>
      <c r="F171" s="1"/>
      <c r="G171" s="1"/>
      <c r="H171" s="43"/>
      <c r="I171" s="1"/>
      <c r="J171" s="43"/>
      <c r="K171" s="1"/>
      <c r="L171" s="1"/>
      <c r="M171" s="12"/>
      <c r="N171" s="2"/>
      <c r="O171" s="2"/>
      <c r="P171" s="2"/>
      <c r="Q171" s="2"/>
    </row>
    <row r="172" thickBot="1" ht="12.75">
      <c r="A172" s="9"/>
      <c r="B172" s="53" t="s">
        <v>55</v>
      </c>
      <c r="C172" s="54"/>
      <c r="D172" s="54"/>
      <c r="E172" s="55" t="s">
        <v>56</v>
      </c>
      <c r="F172" s="54"/>
      <c r="G172" s="54"/>
      <c r="H172" s="56"/>
      <c r="I172" s="54"/>
      <c r="J172" s="56"/>
      <c r="K172" s="54"/>
      <c r="L172" s="54"/>
      <c r="M172" s="12"/>
      <c r="N172" s="2"/>
      <c r="O172" s="2"/>
      <c r="P172" s="2"/>
      <c r="Q172" s="2"/>
    </row>
    <row r="173" thickTop="1" ht="12.75">
      <c r="A173" s="9"/>
      <c r="B173" s="44">
        <v>26</v>
      </c>
      <c r="C173" s="45" t="s">
        <v>179</v>
      </c>
      <c r="D173" s="45" t="s">
        <v>3</v>
      </c>
      <c r="E173" s="45" t="s">
        <v>180</v>
      </c>
      <c r="F173" s="45" t="s">
        <v>3</v>
      </c>
      <c r="G173" s="46" t="s">
        <v>102</v>
      </c>
      <c r="H173" s="57">
        <v>15</v>
      </c>
      <c r="I173" s="58">
        <f>ROUND(0,2)</f>
        <v>0</v>
      </c>
      <c r="J173" s="59">
        <f>ROUND(I173*H173,2)</f>
        <v>0</v>
      </c>
      <c r="K173" s="60">
        <v>0.20999999999999999</v>
      </c>
      <c r="L173" s="61">
        <f>IF(ISNUMBER(K173),ROUND(J173*(K173+1),2),0)</f>
        <v>0</v>
      </c>
      <c r="M173" s="12"/>
      <c r="N173" s="2"/>
      <c r="O173" s="2"/>
      <c r="P173" s="2"/>
      <c r="Q173" s="33">
        <f>IF(ISNUMBER(K173),IF(H173&gt;0,IF(I173&gt;0,J173,0),0),0)</f>
        <v>0</v>
      </c>
      <c r="R173" s="27">
        <f>IF(ISNUMBER(K173)=FALSE,J173,0)</f>
        <v>0</v>
      </c>
    </row>
    <row r="174" ht="12.75">
      <c r="A174" s="9"/>
      <c r="B174" s="51" t="s">
        <v>49</v>
      </c>
      <c r="C174" s="1"/>
      <c r="D174" s="1"/>
      <c r="E174" s="52" t="s">
        <v>181</v>
      </c>
      <c r="F174" s="1"/>
      <c r="G174" s="1"/>
      <c r="H174" s="43"/>
      <c r="I174" s="1"/>
      <c r="J174" s="43"/>
      <c r="K174" s="1"/>
      <c r="L174" s="1"/>
      <c r="M174" s="12"/>
      <c r="N174" s="2"/>
      <c r="O174" s="2"/>
      <c r="P174" s="2"/>
      <c r="Q174" s="2"/>
    </row>
    <row r="175" ht="12.75">
      <c r="A175" s="9"/>
      <c r="B175" s="51" t="s">
        <v>51</v>
      </c>
      <c r="C175" s="1"/>
      <c r="D175" s="1"/>
      <c r="E175" s="52" t="s">
        <v>182</v>
      </c>
      <c r="F175" s="1"/>
      <c r="G175" s="1"/>
      <c r="H175" s="43"/>
      <c r="I175" s="1"/>
      <c r="J175" s="43"/>
      <c r="K175" s="1"/>
      <c r="L175" s="1"/>
      <c r="M175" s="12"/>
      <c r="N175" s="2"/>
      <c r="O175" s="2"/>
      <c r="P175" s="2"/>
      <c r="Q175" s="2"/>
    </row>
    <row r="176" ht="12.75">
      <c r="A176" s="9"/>
      <c r="B176" s="51" t="s">
        <v>53</v>
      </c>
      <c r="C176" s="1"/>
      <c r="D176" s="1"/>
      <c r="E176" s="52" t="s">
        <v>183</v>
      </c>
      <c r="F176" s="1"/>
      <c r="G176" s="1"/>
      <c r="H176" s="43"/>
      <c r="I176" s="1"/>
      <c r="J176" s="43"/>
      <c r="K176" s="1"/>
      <c r="L176" s="1"/>
      <c r="M176" s="12"/>
      <c r="N176" s="2"/>
      <c r="O176" s="2"/>
      <c r="P176" s="2"/>
      <c r="Q176" s="2"/>
    </row>
    <row r="177" thickBot="1" ht="12.75">
      <c r="A177" s="9"/>
      <c r="B177" s="53" t="s">
        <v>55</v>
      </c>
      <c r="C177" s="54"/>
      <c r="D177" s="54"/>
      <c r="E177" s="55" t="s">
        <v>56</v>
      </c>
      <c r="F177" s="54"/>
      <c r="G177" s="54"/>
      <c r="H177" s="56"/>
      <c r="I177" s="54"/>
      <c r="J177" s="56"/>
      <c r="K177" s="54"/>
      <c r="L177" s="54"/>
      <c r="M177" s="12"/>
      <c r="N177" s="2"/>
      <c r="O177" s="2"/>
      <c r="P177" s="2"/>
      <c r="Q177" s="2"/>
    </row>
    <row r="178" thickTop="1" ht="12.75">
      <c r="A178" s="9"/>
      <c r="B178" s="44">
        <v>27</v>
      </c>
      <c r="C178" s="45" t="s">
        <v>184</v>
      </c>
      <c r="D178" s="45" t="s">
        <v>3</v>
      </c>
      <c r="E178" s="45" t="s">
        <v>185</v>
      </c>
      <c r="F178" s="45" t="s">
        <v>3</v>
      </c>
      <c r="G178" s="46" t="s">
        <v>137</v>
      </c>
      <c r="H178" s="57">
        <v>10.75</v>
      </c>
      <c r="I178" s="58">
        <f>ROUND(0,2)</f>
        <v>0</v>
      </c>
      <c r="J178" s="59">
        <f>ROUND(I178*H178,2)</f>
        <v>0</v>
      </c>
      <c r="K178" s="60">
        <v>0.20999999999999999</v>
      </c>
      <c r="L178" s="61">
        <f>IF(ISNUMBER(K178),ROUND(J178*(K178+1),2),0)</f>
        <v>0</v>
      </c>
      <c r="M178" s="12"/>
      <c r="N178" s="2"/>
      <c r="O178" s="2"/>
      <c r="P178" s="2"/>
      <c r="Q178" s="33">
        <f>IF(ISNUMBER(K178),IF(H178&gt;0,IF(I178&gt;0,J178,0),0),0)</f>
        <v>0</v>
      </c>
      <c r="R178" s="27">
        <f>IF(ISNUMBER(K178)=FALSE,J178,0)</f>
        <v>0</v>
      </c>
    </row>
    <row r="179" ht="12.75">
      <c r="A179" s="9"/>
      <c r="B179" s="51" t="s">
        <v>49</v>
      </c>
      <c r="C179" s="1"/>
      <c r="D179" s="1"/>
      <c r="E179" s="52" t="s">
        <v>186</v>
      </c>
      <c r="F179" s="1"/>
      <c r="G179" s="1"/>
      <c r="H179" s="43"/>
      <c r="I179" s="1"/>
      <c r="J179" s="43"/>
      <c r="K179" s="1"/>
      <c r="L179" s="1"/>
      <c r="M179" s="12"/>
      <c r="N179" s="2"/>
      <c r="O179" s="2"/>
      <c r="P179" s="2"/>
      <c r="Q179" s="2"/>
    </row>
    <row r="180" ht="12.75">
      <c r="A180" s="9"/>
      <c r="B180" s="51" t="s">
        <v>51</v>
      </c>
      <c r="C180" s="1"/>
      <c r="D180" s="1"/>
      <c r="E180" s="52" t="s">
        <v>177</v>
      </c>
      <c r="F180" s="1"/>
      <c r="G180" s="1"/>
      <c r="H180" s="43"/>
      <c r="I180" s="1"/>
      <c r="J180" s="43"/>
      <c r="K180" s="1"/>
      <c r="L180" s="1"/>
      <c r="M180" s="12"/>
      <c r="N180" s="2"/>
      <c r="O180" s="2"/>
      <c r="P180" s="2"/>
      <c r="Q180" s="2"/>
    </row>
    <row r="181" ht="12.75">
      <c r="A181" s="9"/>
      <c r="B181" s="51" t="s">
        <v>53</v>
      </c>
      <c r="C181" s="1"/>
      <c r="D181" s="1"/>
      <c r="E181" s="52" t="s">
        <v>187</v>
      </c>
      <c r="F181" s="1"/>
      <c r="G181" s="1"/>
      <c r="H181" s="43"/>
      <c r="I181" s="1"/>
      <c r="J181" s="43"/>
      <c r="K181" s="1"/>
      <c r="L181" s="1"/>
      <c r="M181" s="12"/>
      <c r="N181" s="2"/>
      <c r="O181" s="2"/>
      <c r="P181" s="2"/>
      <c r="Q181" s="2"/>
    </row>
    <row r="182" thickBot="1" ht="12.75">
      <c r="A182" s="9"/>
      <c r="B182" s="53" t="s">
        <v>55</v>
      </c>
      <c r="C182" s="54"/>
      <c r="D182" s="54"/>
      <c r="E182" s="55" t="s">
        <v>56</v>
      </c>
      <c r="F182" s="54"/>
      <c r="G182" s="54"/>
      <c r="H182" s="56"/>
      <c r="I182" s="54"/>
      <c r="J182" s="56"/>
      <c r="K182" s="54"/>
      <c r="L182" s="54"/>
      <c r="M182" s="12"/>
      <c r="N182" s="2"/>
      <c r="O182" s="2"/>
      <c r="P182" s="2"/>
      <c r="Q182" s="2"/>
    </row>
    <row r="183" thickTop="1" ht="12.75">
      <c r="A183" s="9"/>
      <c r="B183" s="44">
        <v>28</v>
      </c>
      <c r="C183" s="45" t="s">
        <v>188</v>
      </c>
      <c r="D183" s="45" t="s">
        <v>3</v>
      </c>
      <c r="E183" s="45" t="s">
        <v>189</v>
      </c>
      <c r="F183" s="45" t="s">
        <v>3</v>
      </c>
      <c r="G183" s="46" t="s">
        <v>137</v>
      </c>
      <c r="H183" s="57">
        <v>21.5</v>
      </c>
      <c r="I183" s="58">
        <f>ROUND(0,2)</f>
        <v>0</v>
      </c>
      <c r="J183" s="59">
        <f>ROUND(I183*H183,2)</f>
        <v>0</v>
      </c>
      <c r="K183" s="60">
        <v>0.20999999999999999</v>
      </c>
      <c r="L183" s="61">
        <f>IF(ISNUMBER(K183),ROUND(J183*(K183+1),2),0)</f>
        <v>0</v>
      </c>
      <c r="M183" s="12"/>
      <c r="N183" s="2"/>
      <c r="O183" s="2"/>
      <c r="P183" s="2"/>
      <c r="Q183" s="33">
        <f>IF(ISNUMBER(K183),IF(H183&gt;0,IF(I183&gt;0,J183,0),0),0)</f>
        <v>0</v>
      </c>
      <c r="R183" s="27">
        <f>IF(ISNUMBER(K183)=FALSE,J183,0)</f>
        <v>0</v>
      </c>
    </row>
    <row r="184" ht="12.75">
      <c r="A184" s="9"/>
      <c r="B184" s="51" t="s">
        <v>49</v>
      </c>
      <c r="C184" s="1"/>
      <c r="D184" s="1"/>
      <c r="E184" s="52" t="s">
        <v>190</v>
      </c>
      <c r="F184" s="1"/>
      <c r="G184" s="1"/>
      <c r="H184" s="43"/>
      <c r="I184" s="1"/>
      <c r="J184" s="43"/>
      <c r="K184" s="1"/>
      <c r="L184" s="1"/>
      <c r="M184" s="12"/>
      <c r="N184" s="2"/>
      <c r="O184" s="2"/>
      <c r="P184" s="2"/>
      <c r="Q184" s="2"/>
    </row>
    <row r="185" ht="12.75">
      <c r="A185" s="9"/>
      <c r="B185" s="51" t="s">
        <v>51</v>
      </c>
      <c r="C185" s="1"/>
      <c r="D185" s="1"/>
      <c r="E185" s="52" t="s">
        <v>191</v>
      </c>
      <c r="F185" s="1"/>
      <c r="G185" s="1"/>
      <c r="H185" s="43"/>
      <c r="I185" s="1"/>
      <c r="J185" s="43"/>
      <c r="K185" s="1"/>
      <c r="L185" s="1"/>
      <c r="M185" s="12"/>
      <c r="N185" s="2"/>
      <c r="O185" s="2"/>
      <c r="P185" s="2"/>
      <c r="Q185" s="2"/>
    </row>
    <row r="186" ht="12.75">
      <c r="A186" s="9"/>
      <c r="B186" s="51" t="s">
        <v>53</v>
      </c>
      <c r="C186" s="1"/>
      <c r="D186" s="1"/>
      <c r="E186" s="52" t="s">
        <v>187</v>
      </c>
      <c r="F186" s="1"/>
      <c r="G186" s="1"/>
      <c r="H186" s="43"/>
      <c r="I186" s="1"/>
      <c r="J186" s="43"/>
      <c r="K186" s="1"/>
      <c r="L186" s="1"/>
      <c r="M186" s="12"/>
      <c r="N186" s="2"/>
      <c r="O186" s="2"/>
      <c r="P186" s="2"/>
      <c r="Q186" s="2"/>
    </row>
    <row r="187" thickBot="1" ht="12.75">
      <c r="A187" s="9"/>
      <c r="B187" s="53" t="s">
        <v>55</v>
      </c>
      <c r="C187" s="54"/>
      <c r="D187" s="54"/>
      <c r="E187" s="55" t="s">
        <v>56</v>
      </c>
      <c r="F187" s="54"/>
      <c r="G187" s="54"/>
      <c r="H187" s="56"/>
      <c r="I187" s="54"/>
      <c r="J187" s="56"/>
      <c r="K187" s="54"/>
      <c r="L187" s="54"/>
      <c r="M187" s="12"/>
      <c r="N187" s="2"/>
      <c r="O187" s="2"/>
      <c r="P187" s="2"/>
      <c r="Q187" s="2"/>
    </row>
    <row r="188" thickTop="1" ht="12.75">
      <c r="A188" s="9"/>
      <c r="B188" s="44">
        <v>29</v>
      </c>
      <c r="C188" s="45" t="s">
        <v>192</v>
      </c>
      <c r="D188" s="45" t="s">
        <v>3</v>
      </c>
      <c r="E188" s="45" t="s">
        <v>193</v>
      </c>
      <c r="F188" s="45" t="s">
        <v>3</v>
      </c>
      <c r="G188" s="46" t="s">
        <v>137</v>
      </c>
      <c r="H188" s="57">
        <v>10.75</v>
      </c>
      <c r="I188" s="58">
        <f>ROUND(0,2)</f>
        <v>0</v>
      </c>
      <c r="J188" s="59">
        <f>ROUND(I188*H188,2)</f>
        <v>0</v>
      </c>
      <c r="K188" s="60">
        <v>0.20999999999999999</v>
      </c>
      <c r="L188" s="61">
        <f>IF(ISNUMBER(K188),ROUND(J188*(K188+1),2),0)</f>
        <v>0</v>
      </c>
      <c r="M188" s="12"/>
      <c r="N188" s="2"/>
      <c r="O188" s="2"/>
      <c r="P188" s="2"/>
      <c r="Q188" s="33">
        <f>IF(ISNUMBER(K188),IF(H188&gt;0,IF(I188&gt;0,J188,0),0),0)</f>
        <v>0</v>
      </c>
      <c r="R188" s="27">
        <f>IF(ISNUMBER(K188)=FALSE,J188,0)</f>
        <v>0</v>
      </c>
    </row>
    <row r="189" ht="12.75">
      <c r="A189" s="9"/>
      <c r="B189" s="51" t="s">
        <v>49</v>
      </c>
      <c r="C189" s="1"/>
      <c r="D189" s="1"/>
      <c r="E189" s="52" t="s">
        <v>194</v>
      </c>
      <c r="F189" s="1"/>
      <c r="G189" s="1"/>
      <c r="H189" s="43"/>
      <c r="I189" s="1"/>
      <c r="J189" s="43"/>
      <c r="K189" s="1"/>
      <c r="L189" s="1"/>
      <c r="M189" s="12"/>
      <c r="N189" s="2"/>
      <c r="O189" s="2"/>
      <c r="P189" s="2"/>
      <c r="Q189" s="2"/>
    </row>
    <row r="190" ht="12.75">
      <c r="A190" s="9"/>
      <c r="B190" s="51" t="s">
        <v>51</v>
      </c>
      <c r="C190" s="1"/>
      <c r="D190" s="1"/>
      <c r="E190" s="52" t="s">
        <v>177</v>
      </c>
      <c r="F190" s="1"/>
      <c r="G190" s="1"/>
      <c r="H190" s="43"/>
      <c r="I190" s="1"/>
      <c r="J190" s="43"/>
      <c r="K190" s="1"/>
      <c r="L190" s="1"/>
      <c r="M190" s="12"/>
      <c r="N190" s="2"/>
      <c r="O190" s="2"/>
      <c r="P190" s="2"/>
      <c r="Q190" s="2"/>
    </row>
    <row r="191" ht="12.75">
      <c r="A191" s="9"/>
      <c r="B191" s="51" t="s">
        <v>53</v>
      </c>
      <c r="C191" s="1"/>
      <c r="D191" s="1"/>
      <c r="E191" s="52" t="s">
        <v>195</v>
      </c>
      <c r="F191" s="1"/>
      <c r="G191" s="1"/>
      <c r="H191" s="43"/>
      <c r="I191" s="1"/>
      <c r="J191" s="43"/>
      <c r="K191" s="1"/>
      <c r="L191" s="1"/>
      <c r="M191" s="12"/>
      <c r="N191" s="2"/>
      <c r="O191" s="2"/>
      <c r="P191" s="2"/>
      <c r="Q191" s="2"/>
    </row>
    <row r="192" thickBot="1" ht="12.75">
      <c r="A192" s="9"/>
      <c r="B192" s="53" t="s">
        <v>55</v>
      </c>
      <c r="C192" s="54"/>
      <c r="D192" s="54"/>
      <c r="E192" s="55" t="s">
        <v>56</v>
      </c>
      <c r="F192" s="54"/>
      <c r="G192" s="54"/>
      <c r="H192" s="56"/>
      <c r="I192" s="54"/>
      <c r="J192" s="56"/>
      <c r="K192" s="54"/>
      <c r="L192" s="54"/>
      <c r="M192" s="12"/>
      <c r="N192" s="2"/>
      <c r="O192" s="2"/>
      <c r="P192" s="2"/>
      <c r="Q192" s="2"/>
    </row>
    <row r="193" thickTop="1" ht="12.75">
      <c r="A193" s="9"/>
      <c r="B193" s="44">
        <v>30</v>
      </c>
      <c r="C193" s="45" t="s">
        <v>196</v>
      </c>
      <c r="D193" s="45" t="s">
        <v>3</v>
      </c>
      <c r="E193" s="45" t="s">
        <v>197</v>
      </c>
      <c r="F193" s="45" t="s">
        <v>3</v>
      </c>
      <c r="G193" s="46" t="s">
        <v>137</v>
      </c>
      <c r="H193" s="57">
        <v>10.75</v>
      </c>
      <c r="I193" s="58">
        <f>ROUND(0,2)</f>
        <v>0</v>
      </c>
      <c r="J193" s="59">
        <f>ROUND(I193*H193,2)</f>
        <v>0</v>
      </c>
      <c r="K193" s="60">
        <v>0.20999999999999999</v>
      </c>
      <c r="L193" s="61">
        <f>IF(ISNUMBER(K193),ROUND(J193*(K193+1),2),0)</f>
        <v>0</v>
      </c>
      <c r="M193" s="12"/>
      <c r="N193" s="2"/>
      <c r="O193" s="2"/>
      <c r="P193" s="2"/>
      <c r="Q193" s="33">
        <f>IF(ISNUMBER(K193),IF(H193&gt;0,IF(I193&gt;0,J193,0),0),0)</f>
        <v>0</v>
      </c>
      <c r="R193" s="27">
        <f>IF(ISNUMBER(K193)=FALSE,J193,0)</f>
        <v>0</v>
      </c>
    </row>
    <row r="194" ht="12.75">
      <c r="A194" s="9"/>
      <c r="B194" s="51" t="s">
        <v>49</v>
      </c>
      <c r="C194" s="1"/>
      <c r="D194" s="1"/>
      <c r="E194" s="52" t="s">
        <v>198</v>
      </c>
      <c r="F194" s="1"/>
      <c r="G194" s="1"/>
      <c r="H194" s="43"/>
      <c r="I194" s="1"/>
      <c r="J194" s="43"/>
      <c r="K194" s="1"/>
      <c r="L194" s="1"/>
      <c r="M194" s="12"/>
      <c r="N194" s="2"/>
      <c r="O194" s="2"/>
      <c r="P194" s="2"/>
      <c r="Q194" s="2"/>
    </row>
    <row r="195" ht="12.75">
      <c r="A195" s="9"/>
      <c r="B195" s="51" t="s">
        <v>51</v>
      </c>
      <c r="C195" s="1"/>
      <c r="D195" s="1"/>
      <c r="E195" s="52" t="s">
        <v>177</v>
      </c>
      <c r="F195" s="1"/>
      <c r="G195" s="1"/>
      <c r="H195" s="43"/>
      <c r="I195" s="1"/>
      <c r="J195" s="43"/>
      <c r="K195" s="1"/>
      <c r="L195" s="1"/>
      <c r="M195" s="12"/>
      <c r="N195" s="2"/>
      <c r="O195" s="2"/>
      <c r="P195" s="2"/>
      <c r="Q195" s="2"/>
    </row>
    <row r="196" ht="12.75">
      <c r="A196" s="9"/>
      <c r="B196" s="51" t="s">
        <v>53</v>
      </c>
      <c r="C196" s="1"/>
      <c r="D196" s="1"/>
      <c r="E196" s="52" t="s">
        <v>195</v>
      </c>
      <c r="F196" s="1"/>
      <c r="G196" s="1"/>
      <c r="H196" s="43"/>
      <c r="I196" s="1"/>
      <c r="J196" s="43"/>
      <c r="K196" s="1"/>
      <c r="L196" s="1"/>
      <c r="M196" s="12"/>
      <c r="N196" s="2"/>
      <c r="O196" s="2"/>
      <c r="P196" s="2"/>
      <c r="Q196" s="2"/>
    </row>
    <row r="197" thickBot="1" ht="12.75">
      <c r="A197" s="9"/>
      <c r="B197" s="53" t="s">
        <v>55</v>
      </c>
      <c r="C197" s="54"/>
      <c r="D197" s="54"/>
      <c r="E197" s="55" t="s">
        <v>56</v>
      </c>
      <c r="F197" s="54"/>
      <c r="G197" s="54"/>
      <c r="H197" s="56"/>
      <c r="I197" s="54"/>
      <c r="J197" s="56"/>
      <c r="K197" s="54"/>
      <c r="L197" s="54"/>
      <c r="M197" s="12"/>
      <c r="N197" s="2"/>
      <c r="O197" s="2"/>
      <c r="P197" s="2"/>
      <c r="Q197" s="2"/>
    </row>
    <row r="198" thickTop="1" ht="12.75">
      <c r="A198" s="9"/>
      <c r="B198" s="44">
        <v>31</v>
      </c>
      <c r="C198" s="45" t="s">
        <v>199</v>
      </c>
      <c r="D198" s="45" t="s">
        <v>3</v>
      </c>
      <c r="E198" s="45" t="s">
        <v>200</v>
      </c>
      <c r="F198" s="45" t="s">
        <v>3</v>
      </c>
      <c r="G198" s="46" t="s">
        <v>137</v>
      </c>
      <c r="H198" s="57">
        <v>10.75</v>
      </c>
      <c r="I198" s="58">
        <f>ROUND(0,2)</f>
        <v>0</v>
      </c>
      <c r="J198" s="59">
        <f>ROUND(I198*H198,2)</f>
        <v>0</v>
      </c>
      <c r="K198" s="60">
        <v>0.20999999999999999</v>
      </c>
      <c r="L198" s="61">
        <f>IF(ISNUMBER(K198),ROUND(J198*(K198+1),2),0)</f>
        <v>0</v>
      </c>
      <c r="M198" s="12"/>
      <c r="N198" s="2"/>
      <c r="O198" s="2"/>
      <c r="P198" s="2"/>
      <c r="Q198" s="33">
        <f>IF(ISNUMBER(K198),IF(H198&gt;0,IF(I198&gt;0,J198,0),0),0)</f>
        <v>0</v>
      </c>
      <c r="R198" s="27">
        <f>IF(ISNUMBER(K198)=FALSE,J198,0)</f>
        <v>0</v>
      </c>
    </row>
    <row r="199" ht="12.75">
      <c r="A199" s="9"/>
      <c r="B199" s="51" t="s">
        <v>49</v>
      </c>
      <c r="C199" s="1"/>
      <c r="D199" s="1"/>
      <c r="E199" s="52" t="s">
        <v>201</v>
      </c>
      <c r="F199" s="1"/>
      <c r="G199" s="1"/>
      <c r="H199" s="43"/>
      <c r="I199" s="1"/>
      <c r="J199" s="43"/>
      <c r="K199" s="1"/>
      <c r="L199" s="1"/>
      <c r="M199" s="12"/>
      <c r="N199" s="2"/>
      <c r="O199" s="2"/>
      <c r="P199" s="2"/>
      <c r="Q199" s="2"/>
    </row>
    <row r="200" ht="12.75">
      <c r="A200" s="9"/>
      <c r="B200" s="51" t="s">
        <v>51</v>
      </c>
      <c r="C200" s="1"/>
      <c r="D200" s="1"/>
      <c r="E200" s="52" t="s">
        <v>177</v>
      </c>
      <c r="F200" s="1"/>
      <c r="G200" s="1"/>
      <c r="H200" s="43"/>
      <c r="I200" s="1"/>
      <c r="J200" s="43"/>
      <c r="K200" s="1"/>
      <c r="L200" s="1"/>
      <c r="M200" s="12"/>
      <c r="N200" s="2"/>
      <c r="O200" s="2"/>
      <c r="P200" s="2"/>
      <c r="Q200" s="2"/>
    </row>
    <row r="201" ht="12.75">
      <c r="A201" s="9"/>
      <c r="B201" s="51" t="s">
        <v>53</v>
      </c>
      <c r="C201" s="1"/>
      <c r="D201" s="1"/>
      <c r="E201" s="52" t="s">
        <v>195</v>
      </c>
      <c r="F201" s="1"/>
      <c r="G201" s="1"/>
      <c r="H201" s="43"/>
      <c r="I201" s="1"/>
      <c r="J201" s="43"/>
      <c r="K201" s="1"/>
      <c r="L201" s="1"/>
      <c r="M201" s="12"/>
      <c r="N201" s="2"/>
      <c r="O201" s="2"/>
      <c r="P201" s="2"/>
      <c r="Q201" s="2"/>
    </row>
    <row r="202" thickBot="1" ht="12.75">
      <c r="A202" s="9"/>
      <c r="B202" s="53" t="s">
        <v>55</v>
      </c>
      <c r="C202" s="54"/>
      <c r="D202" s="54"/>
      <c r="E202" s="55" t="s">
        <v>56</v>
      </c>
      <c r="F202" s="54"/>
      <c r="G202" s="54"/>
      <c r="H202" s="56"/>
      <c r="I202" s="54"/>
      <c r="J202" s="56"/>
      <c r="K202" s="54"/>
      <c r="L202" s="54"/>
      <c r="M202" s="12"/>
      <c r="N202" s="2"/>
      <c r="O202" s="2"/>
      <c r="P202" s="2"/>
      <c r="Q202" s="2"/>
    </row>
    <row r="203" thickTop="1" thickBot="1" ht="25" customHeight="1">
      <c r="A203" s="9"/>
      <c r="B203" s="1"/>
      <c r="C203" s="62">
        <v>5</v>
      </c>
      <c r="D203" s="1"/>
      <c r="E203" s="62" t="s">
        <v>33</v>
      </c>
      <c r="F203" s="1"/>
      <c r="G203" s="63" t="s">
        <v>93</v>
      </c>
      <c r="H203" s="64">
        <f>J168+J173+J178+J183+J188+J193+J198</f>
        <v>0</v>
      </c>
      <c r="I203" s="63" t="s">
        <v>94</v>
      </c>
      <c r="J203" s="65">
        <f>(L203-H203)</f>
        <v>0</v>
      </c>
      <c r="K203" s="63" t="s">
        <v>95</v>
      </c>
      <c r="L203" s="66">
        <f>L168+L173+L178+L183+L188+L193+L198</f>
        <v>0</v>
      </c>
      <c r="M203" s="12"/>
      <c r="N203" s="2"/>
      <c r="O203" s="2"/>
      <c r="P203" s="2"/>
      <c r="Q203" s="33">
        <f>0+Q168+Q173+Q178+Q183+Q188+Q193+Q198</f>
        <v>0</v>
      </c>
      <c r="R203" s="27">
        <f>0+R168+R173+R178+R183+R188+R193+R198</f>
        <v>0</v>
      </c>
      <c r="S203" s="67">
        <f>Q203*(1+J203)+R203</f>
        <v>0</v>
      </c>
    </row>
    <row r="204" thickTop="1" thickBot="1" ht="25" customHeight="1">
      <c r="A204" s="9"/>
      <c r="B204" s="68"/>
      <c r="C204" s="68"/>
      <c r="D204" s="68"/>
      <c r="E204" s="68"/>
      <c r="F204" s="68"/>
      <c r="G204" s="69" t="s">
        <v>96</v>
      </c>
      <c r="H204" s="70">
        <f>J168+J173+J178+J183+J188+J193+J198</f>
        <v>0</v>
      </c>
      <c r="I204" s="69" t="s">
        <v>97</v>
      </c>
      <c r="J204" s="71">
        <f>0+J203</f>
        <v>0</v>
      </c>
      <c r="K204" s="69" t="s">
        <v>98</v>
      </c>
      <c r="L204" s="72">
        <f>L168+L173+L178+L183+L188+L193+L198</f>
        <v>0</v>
      </c>
      <c r="M204" s="12"/>
      <c r="N204" s="2"/>
      <c r="O204" s="2"/>
      <c r="P204" s="2"/>
      <c r="Q204" s="2"/>
    </row>
    <row r="205" ht="40" customHeight="1">
      <c r="A205" s="9"/>
      <c r="B205" s="73" t="s">
        <v>202</v>
      </c>
      <c r="C205" s="1"/>
      <c r="D205" s="1"/>
      <c r="E205" s="1"/>
      <c r="F205" s="1"/>
      <c r="G205" s="1"/>
      <c r="H205" s="43"/>
      <c r="I205" s="1"/>
      <c r="J205" s="43"/>
      <c r="K205" s="1"/>
      <c r="L205" s="1"/>
      <c r="M205" s="12"/>
      <c r="N205" s="2"/>
      <c r="O205" s="2"/>
      <c r="P205" s="2"/>
      <c r="Q205" s="2"/>
    </row>
    <row r="206" ht="12.75">
      <c r="A206" s="9"/>
      <c r="B206" s="44">
        <v>32</v>
      </c>
      <c r="C206" s="45" t="s">
        <v>203</v>
      </c>
      <c r="D206" s="45" t="s">
        <v>3</v>
      </c>
      <c r="E206" s="45" t="s">
        <v>204</v>
      </c>
      <c r="F206" s="45" t="s">
        <v>3</v>
      </c>
      <c r="G206" s="46" t="s">
        <v>205</v>
      </c>
      <c r="H206" s="47">
        <v>2</v>
      </c>
      <c r="I206" s="25">
        <f>ROUND(0,2)</f>
        <v>0</v>
      </c>
      <c r="J206" s="48">
        <f>ROUND(I206*H206,2)</f>
        <v>0</v>
      </c>
      <c r="K206" s="49">
        <v>0.20999999999999999</v>
      </c>
      <c r="L206" s="50">
        <f>IF(ISNUMBER(K206),ROUND(J206*(K206+1),2),0)</f>
        <v>0</v>
      </c>
      <c r="M206" s="12"/>
      <c r="N206" s="2"/>
      <c r="O206" s="2"/>
      <c r="P206" s="2"/>
      <c r="Q206" s="33">
        <f>IF(ISNUMBER(K206),IF(H206&gt;0,IF(I206&gt;0,J206,0),0),0)</f>
        <v>0</v>
      </c>
      <c r="R206" s="27">
        <f>IF(ISNUMBER(K206)=FALSE,J206,0)</f>
        <v>0</v>
      </c>
    </row>
    <row r="207" ht="12.75">
      <c r="A207" s="9"/>
      <c r="B207" s="51" t="s">
        <v>49</v>
      </c>
      <c r="C207" s="1"/>
      <c r="D207" s="1"/>
      <c r="E207" s="52" t="s">
        <v>206</v>
      </c>
      <c r="F207" s="1"/>
      <c r="G207" s="1"/>
      <c r="H207" s="43"/>
      <c r="I207" s="1"/>
      <c r="J207" s="43"/>
      <c r="K207" s="1"/>
      <c r="L207" s="1"/>
      <c r="M207" s="12"/>
      <c r="N207" s="2"/>
      <c r="O207" s="2"/>
      <c r="P207" s="2"/>
      <c r="Q207" s="2"/>
    </row>
    <row r="208" ht="12.75">
      <c r="A208" s="9"/>
      <c r="B208" s="51" t="s">
        <v>51</v>
      </c>
      <c r="C208" s="1"/>
      <c r="D208" s="1"/>
      <c r="E208" s="52" t="s">
        <v>207</v>
      </c>
      <c r="F208" s="1"/>
      <c r="G208" s="1"/>
      <c r="H208" s="43"/>
      <c r="I208" s="1"/>
      <c r="J208" s="43"/>
      <c r="K208" s="1"/>
      <c r="L208" s="1"/>
      <c r="M208" s="12"/>
      <c r="N208" s="2"/>
      <c r="O208" s="2"/>
      <c r="P208" s="2"/>
      <c r="Q208" s="2"/>
    </row>
    <row r="209" ht="12.75">
      <c r="A209" s="9"/>
      <c r="B209" s="51" t="s">
        <v>53</v>
      </c>
      <c r="C209" s="1"/>
      <c r="D209" s="1"/>
      <c r="E209" s="52" t="s">
        <v>208</v>
      </c>
      <c r="F209" s="1"/>
      <c r="G209" s="1"/>
      <c r="H209" s="43"/>
      <c r="I209" s="1"/>
      <c r="J209" s="43"/>
      <c r="K209" s="1"/>
      <c r="L209" s="1"/>
      <c r="M209" s="12"/>
      <c r="N209" s="2"/>
      <c r="O209" s="2"/>
      <c r="P209" s="2"/>
      <c r="Q209" s="2"/>
    </row>
    <row r="210" thickBot="1" ht="12.75">
      <c r="A210" s="9"/>
      <c r="B210" s="53" t="s">
        <v>55</v>
      </c>
      <c r="C210" s="54"/>
      <c r="D210" s="54"/>
      <c r="E210" s="55" t="s">
        <v>56</v>
      </c>
      <c r="F210" s="54"/>
      <c r="G210" s="54"/>
      <c r="H210" s="56"/>
      <c r="I210" s="54"/>
      <c r="J210" s="56"/>
      <c r="K210" s="54"/>
      <c r="L210" s="54"/>
      <c r="M210" s="12"/>
      <c r="N210" s="2"/>
      <c r="O210" s="2"/>
      <c r="P210" s="2"/>
      <c r="Q210" s="2"/>
    </row>
    <row r="211" thickTop="1" ht="12.75">
      <c r="A211" s="9"/>
      <c r="B211" s="44">
        <v>33</v>
      </c>
      <c r="C211" s="45" t="s">
        <v>209</v>
      </c>
      <c r="D211" s="45" t="s">
        <v>3</v>
      </c>
      <c r="E211" s="45" t="s">
        <v>210</v>
      </c>
      <c r="F211" s="45" t="s">
        <v>3</v>
      </c>
      <c r="G211" s="46" t="s">
        <v>205</v>
      </c>
      <c r="H211" s="57">
        <v>15.800000000000001</v>
      </c>
      <c r="I211" s="58">
        <f>ROUND(0,2)</f>
        <v>0</v>
      </c>
      <c r="J211" s="59">
        <f>ROUND(I211*H211,2)</f>
        <v>0</v>
      </c>
      <c r="K211" s="60">
        <v>0.20999999999999999</v>
      </c>
      <c r="L211" s="61">
        <f>IF(ISNUMBER(K211),ROUND(J211*(K211+1),2),0)</f>
        <v>0</v>
      </c>
      <c r="M211" s="12"/>
      <c r="N211" s="2"/>
      <c r="O211" s="2"/>
      <c r="P211" s="2"/>
      <c r="Q211" s="33">
        <f>IF(ISNUMBER(K211),IF(H211&gt;0,IF(I211&gt;0,J211,0),0),0)</f>
        <v>0</v>
      </c>
      <c r="R211" s="27">
        <f>IF(ISNUMBER(K211)=FALSE,J211,0)</f>
        <v>0</v>
      </c>
    </row>
    <row r="212" ht="12.75">
      <c r="A212" s="9"/>
      <c r="B212" s="51" t="s">
        <v>49</v>
      </c>
      <c r="C212" s="1"/>
      <c r="D212" s="1"/>
      <c r="E212" s="52" t="s">
        <v>211</v>
      </c>
      <c r="F212" s="1"/>
      <c r="G212" s="1"/>
      <c r="H212" s="43"/>
      <c r="I212" s="1"/>
      <c r="J212" s="43"/>
      <c r="K212" s="1"/>
      <c r="L212" s="1"/>
      <c r="M212" s="12"/>
      <c r="N212" s="2"/>
      <c r="O212" s="2"/>
      <c r="P212" s="2"/>
      <c r="Q212" s="2"/>
    </row>
    <row r="213" ht="12.75">
      <c r="A213" s="9"/>
      <c r="B213" s="51" t="s">
        <v>51</v>
      </c>
      <c r="C213" s="1"/>
      <c r="D213" s="1"/>
      <c r="E213" s="52" t="s">
        <v>212</v>
      </c>
      <c r="F213" s="1"/>
      <c r="G213" s="1"/>
      <c r="H213" s="43"/>
      <c r="I213" s="1"/>
      <c r="J213" s="43"/>
      <c r="K213" s="1"/>
      <c r="L213" s="1"/>
      <c r="M213" s="12"/>
      <c r="N213" s="2"/>
      <c r="O213" s="2"/>
      <c r="P213" s="2"/>
      <c r="Q213" s="2"/>
    </row>
    <row r="214" ht="12.75">
      <c r="A214" s="9"/>
      <c r="B214" s="51" t="s">
        <v>53</v>
      </c>
      <c r="C214" s="1"/>
      <c r="D214" s="1"/>
      <c r="E214" s="52" t="s">
        <v>213</v>
      </c>
      <c r="F214" s="1"/>
      <c r="G214" s="1"/>
      <c r="H214" s="43"/>
      <c r="I214" s="1"/>
      <c r="J214" s="43"/>
      <c r="K214" s="1"/>
      <c r="L214" s="1"/>
      <c r="M214" s="12"/>
      <c r="N214" s="2"/>
      <c r="O214" s="2"/>
      <c r="P214" s="2"/>
      <c r="Q214" s="2"/>
    </row>
    <row r="215" thickBot="1" ht="12.75">
      <c r="A215" s="9"/>
      <c r="B215" s="53" t="s">
        <v>55</v>
      </c>
      <c r="C215" s="54"/>
      <c r="D215" s="54"/>
      <c r="E215" s="55" t="s">
        <v>56</v>
      </c>
      <c r="F215" s="54"/>
      <c r="G215" s="54"/>
      <c r="H215" s="56"/>
      <c r="I215" s="54"/>
      <c r="J215" s="56"/>
      <c r="K215" s="54"/>
      <c r="L215" s="54"/>
      <c r="M215" s="12"/>
      <c r="N215" s="2"/>
      <c r="O215" s="2"/>
      <c r="P215" s="2"/>
      <c r="Q215" s="2"/>
    </row>
    <row r="216" thickTop="1" ht="12.75">
      <c r="A216" s="9"/>
      <c r="B216" s="44">
        <v>34</v>
      </c>
      <c r="C216" s="45" t="s">
        <v>214</v>
      </c>
      <c r="D216" s="45" t="s">
        <v>3</v>
      </c>
      <c r="E216" s="45" t="s">
        <v>215</v>
      </c>
      <c r="F216" s="45" t="s">
        <v>3</v>
      </c>
      <c r="G216" s="46" t="s">
        <v>102</v>
      </c>
      <c r="H216" s="57">
        <v>0.35099999999999998</v>
      </c>
      <c r="I216" s="58">
        <f>ROUND(0,2)</f>
        <v>0</v>
      </c>
      <c r="J216" s="59">
        <f>ROUND(I216*H216,2)</f>
        <v>0</v>
      </c>
      <c r="K216" s="60">
        <v>0.20999999999999999</v>
      </c>
      <c r="L216" s="61">
        <f>IF(ISNUMBER(K216),ROUND(J216*(K216+1),2),0)</f>
        <v>0</v>
      </c>
      <c r="M216" s="12"/>
      <c r="N216" s="2"/>
      <c r="O216" s="2"/>
      <c r="P216" s="2"/>
      <c r="Q216" s="33">
        <f>IF(ISNUMBER(K216),IF(H216&gt;0,IF(I216&gt;0,J216,0),0),0)</f>
        <v>0</v>
      </c>
      <c r="R216" s="27">
        <f>IF(ISNUMBER(K216)=FALSE,J216,0)</f>
        <v>0</v>
      </c>
    </row>
    <row r="217" ht="12.75">
      <c r="A217" s="9"/>
      <c r="B217" s="51" t="s">
        <v>49</v>
      </c>
      <c r="C217" s="1"/>
      <c r="D217" s="1"/>
      <c r="E217" s="52" t="s">
        <v>216</v>
      </c>
      <c r="F217" s="1"/>
      <c r="G217" s="1"/>
      <c r="H217" s="43"/>
      <c r="I217" s="1"/>
      <c r="J217" s="43"/>
      <c r="K217" s="1"/>
      <c r="L217" s="1"/>
      <c r="M217" s="12"/>
      <c r="N217" s="2"/>
      <c r="O217" s="2"/>
      <c r="P217" s="2"/>
      <c r="Q217" s="2"/>
    </row>
    <row r="218" ht="12.75">
      <c r="A218" s="9"/>
      <c r="B218" s="51" t="s">
        <v>51</v>
      </c>
      <c r="C218" s="1"/>
      <c r="D218" s="1"/>
      <c r="E218" s="52" t="s">
        <v>217</v>
      </c>
      <c r="F218" s="1"/>
      <c r="G218" s="1"/>
      <c r="H218" s="43"/>
      <c r="I218" s="1"/>
      <c r="J218" s="43"/>
      <c r="K218" s="1"/>
      <c r="L218" s="1"/>
      <c r="M218" s="12"/>
      <c r="N218" s="2"/>
      <c r="O218" s="2"/>
      <c r="P218" s="2"/>
      <c r="Q218" s="2"/>
    </row>
    <row r="219" ht="12.75">
      <c r="A219" s="9"/>
      <c r="B219" s="51" t="s">
        <v>53</v>
      </c>
      <c r="C219" s="1"/>
      <c r="D219" s="1"/>
      <c r="E219" s="52" t="s">
        <v>218</v>
      </c>
      <c r="F219" s="1"/>
      <c r="G219" s="1"/>
      <c r="H219" s="43"/>
      <c r="I219" s="1"/>
      <c r="J219" s="43"/>
      <c r="K219" s="1"/>
      <c r="L219" s="1"/>
      <c r="M219" s="12"/>
      <c r="N219" s="2"/>
      <c r="O219" s="2"/>
      <c r="P219" s="2"/>
      <c r="Q219" s="2"/>
    </row>
    <row r="220" thickBot="1" ht="12.75">
      <c r="A220" s="9"/>
      <c r="B220" s="53" t="s">
        <v>55</v>
      </c>
      <c r="C220" s="54"/>
      <c r="D220" s="54"/>
      <c r="E220" s="55" t="s">
        <v>56</v>
      </c>
      <c r="F220" s="54"/>
      <c r="G220" s="54"/>
      <c r="H220" s="56"/>
      <c r="I220" s="54"/>
      <c r="J220" s="56"/>
      <c r="K220" s="54"/>
      <c r="L220" s="54"/>
      <c r="M220" s="12"/>
      <c r="N220" s="2"/>
      <c r="O220" s="2"/>
      <c r="P220" s="2"/>
      <c r="Q220" s="2"/>
    </row>
    <row r="221" thickTop="1" thickBot="1" ht="25" customHeight="1">
      <c r="A221" s="9"/>
      <c r="B221" s="1"/>
      <c r="C221" s="62">
        <v>8</v>
      </c>
      <c r="D221" s="1"/>
      <c r="E221" s="62" t="s">
        <v>34</v>
      </c>
      <c r="F221" s="1"/>
      <c r="G221" s="63" t="s">
        <v>93</v>
      </c>
      <c r="H221" s="64">
        <f>J206+J211+J216</f>
        <v>0</v>
      </c>
      <c r="I221" s="63" t="s">
        <v>94</v>
      </c>
      <c r="J221" s="65">
        <f>(L221-H221)</f>
        <v>0</v>
      </c>
      <c r="K221" s="63" t="s">
        <v>95</v>
      </c>
      <c r="L221" s="66">
        <f>L206+L211+L216</f>
        <v>0</v>
      </c>
      <c r="M221" s="12"/>
      <c r="N221" s="2"/>
      <c r="O221" s="2"/>
      <c r="P221" s="2"/>
      <c r="Q221" s="33">
        <f>0+Q206+Q211+Q216</f>
        <v>0</v>
      </c>
      <c r="R221" s="27">
        <f>0+R206+R211+R216</f>
        <v>0</v>
      </c>
      <c r="S221" s="67">
        <f>Q221*(1+J221)+R221</f>
        <v>0</v>
      </c>
    </row>
    <row r="222" thickTop="1" thickBot="1" ht="25" customHeight="1">
      <c r="A222" s="9"/>
      <c r="B222" s="68"/>
      <c r="C222" s="68"/>
      <c r="D222" s="68"/>
      <c r="E222" s="68"/>
      <c r="F222" s="68"/>
      <c r="G222" s="69" t="s">
        <v>96</v>
      </c>
      <c r="H222" s="70">
        <f>J206+J211+J216</f>
        <v>0</v>
      </c>
      <c r="I222" s="69" t="s">
        <v>97</v>
      </c>
      <c r="J222" s="71">
        <f>0+J221</f>
        <v>0</v>
      </c>
      <c r="K222" s="69" t="s">
        <v>98</v>
      </c>
      <c r="L222" s="72">
        <f>L206+L211+L216</f>
        <v>0</v>
      </c>
      <c r="M222" s="12"/>
      <c r="N222" s="2"/>
      <c r="O222" s="2"/>
      <c r="P222" s="2"/>
      <c r="Q222" s="2"/>
    </row>
    <row r="223" ht="40" customHeight="1">
      <c r="A223" s="9"/>
      <c r="B223" s="73" t="s">
        <v>219</v>
      </c>
      <c r="C223" s="1"/>
      <c r="D223" s="1"/>
      <c r="E223" s="1"/>
      <c r="F223" s="1"/>
      <c r="G223" s="1"/>
      <c r="H223" s="43"/>
      <c r="I223" s="1"/>
      <c r="J223" s="43"/>
      <c r="K223" s="1"/>
      <c r="L223" s="1"/>
      <c r="M223" s="12"/>
      <c r="N223" s="2"/>
      <c r="O223" s="2"/>
      <c r="P223" s="2"/>
      <c r="Q223" s="2"/>
    </row>
    <row r="224" ht="12.75">
      <c r="A224" s="9"/>
      <c r="B224" s="44">
        <v>35</v>
      </c>
      <c r="C224" s="45" t="s">
        <v>220</v>
      </c>
      <c r="D224" s="45" t="s">
        <v>3</v>
      </c>
      <c r="E224" s="45" t="s">
        <v>221</v>
      </c>
      <c r="F224" s="45" t="s">
        <v>3</v>
      </c>
      <c r="G224" s="46" t="s">
        <v>205</v>
      </c>
      <c r="H224" s="47">
        <v>16</v>
      </c>
      <c r="I224" s="25">
        <f>ROUND(0,2)</f>
        <v>0</v>
      </c>
      <c r="J224" s="48">
        <f>ROUND(I224*H224,2)</f>
        <v>0</v>
      </c>
      <c r="K224" s="49">
        <v>0.20999999999999999</v>
      </c>
      <c r="L224" s="50">
        <f>IF(ISNUMBER(K224),ROUND(J224*(K224+1),2),0)</f>
        <v>0</v>
      </c>
      <c r="M224" s="12"/>
      <c r="N224" s="2"/>
      <c r="O224" s="2"/>
      <c r="P224" s="2"/>
      <c r="Q224" s="33">
        <f>IF(ISNUMBER(K224),IF(H224&gt;0,IF(I224&gt;0,J224,0),0),0)</f>
        <v>0</v>
      </c>
      <c r="R224" s="27">
        <f>IF(ISNUMBER(K224)=FALSE,J224,0)</f>
        <v>0</v>
      </c>
    </row>
    <row r="225" ht="12.75">
      <c r="A225" s="9"/>
      <c r="B225" s="51" t="s">
        <v>49</v>
      </c>
      <c r="C225" s="1"/>
      <c r="D225" s="1"/>
      <c r="E225" s="52" t="s">
        <v>222</v>
      </c>
      <c r="F225" s="1"/>
      <c r="G225" s="1"/>
      <c r="H225" s="43"/>
      <c r="I225" s="1"/>
      <c r="J225" s="43"/>
      <c r="K225" s="1"/>
      <c r="L225" s="1"/>
      <c r="M225" s="12"/>
      <c r="N225" s="2"/>
      <c r="O225" s="2"/>
      <c r="P225" s="2"/>
      <c r="Q225" s="2"/>
    </row>
    <row r="226" ht="12.75">
      <c r="A226" s="9"/>
      <c r="B226" s="51" t="s">
        <v>51</v>
      </c>
      <c r="C226" s="1"/>
      <c r="D226" s="1"/>
      <c r="E226" s="52" t="s">
        <v>223</v>
      </c>
      <c r="F226" s="1"/>
      <c r="G226" s="1"/>
      <c r="H226" s="43"/>
      <c r="I226" s="1"/>
      <c r="J226" s="43"/>
      <c r="K226" s="1"/>
      <c r="L226" s="1"/>
      <c r="M226" s="12"/>
      <c r="N226" s="2"/>
      <c r="O226" s="2"/>
      <c r="P226" s="2"/>
      <c r="Q226" s="2"/>
    </row>
    <row r="227" ht="12.75">
      <c r="A227" s="9"/>
      <c r="B227" s="51" t="s">
        <v>53</v>
      </c>
      <c r="C227" s="1"/>
      <c r="D227" s="1"/>
      <c r="E227" s="52" t="s">
        <v>224</v>
      </c>
      <c r="F227" s="1"/>
      <c r="G227" s="1"/>
      <c r="H227" s="43"/>
      <c r="I227" s="1"/>
      <c r="J227" s="43"/>
      <c r="K227" s="1"/>
      <c r="L227" s="1"/>
      <c r="M227" s="12"/>
      <c r="N227" s="2"/>
      <c r="O227" s="2"/>
      <c r="P227" s="2"/>
      <c r="Q227" s="2"/>
    </row>
    <row r="228" thickBot="1" ht="12.75">
      <c r="A228" s="9"/>
      <c r="B228" s="53" t="s">
        <v>55</v>
      </c>
      <c r="C228" s="54"/>
      <c r="D228" s="54"/>
      <c r="E228" s="55" t="s">
        <v>56</v>
      </c>
      <c r="F228" s="54"/>
      <c r="G228" s="54"/>
      <c r="H228" s="56"/>
      <c r="I228" s="54"/>
      <c r="J228" s="56"/>
      <c r="K228" s="54"/>
      <c r="L228" s="54"/>
      <c r="M228" s="12"/>
      <c r="N228" s="2"/>
      <c r="O228" s="2"/>
      <c r="P228" s="2"/>
      <c r="Q228" s="2"/>
    </row>
    <row r="229" thickTop="1" ht="12.75">
      <c r="A229" s="9"/>
      <c r="B229" s="44">
        <v>36</v>
      </c>
      <c r="C229" s="45" t="s">
        <v>225</v>
      </c>
      <c r="D229" s="45" t="s">
        <v>3</v>
      </c>
      <c r="E229" s="45" t="s">
        <v>226</v>
      </c>
      <c r="F229" s="45" t="s">
        <v>3</v>
      </c>
      <c r="G229" s="46" t="s">
        <v>205</v>
      </c>
      <c r="H229" s="57">
        <v>16</v>
      </c>
      <c r="I229" s="58">
        <f>ROUND(0,2)</f>
        <v>0</v>
      </c>
      <c r="J229" s="59">
        <f>ROUND(I229*H229,2)</f>
        <v>0</v>
      </c>
      <c r="K229" s="60">
        <v>0.20999999999999999</v>
      </c>
      <c r="L229" s="61">
        <f>IF(ISNUMBER(K229),ROUND(J229*(K229+1),2),0)</f>
        <v>0</v>
      </c>
      <c r="M229" s="12"/>
      <c r="N229" s="2"/>
      <c r="O229" s="2"/>
      <c r="P229" s="2"/>
      <c r="Q229" s="33">
        <f>IF(ISNUMBER(K229),IF(H229&gt;0,IF(I229&gt;0,J229,0),0),0)</f>
        <v>0</v>
      </c>
      <c r="R229" s="27">
        <f>IF(ISNUMBER(K229)=FALSE,J229,0)</f>
        <v>0</v>
      </c>
    </row>
    <row r="230" ht="12.75">
      <c r="A230" s="9"/>
      <c r="B230" s="51" t="s">
        <v>49</v>
      </c>
      <c r="C230" s="1"/>
      <c r="D230" s="1"/>
      <c r="E230" s="52" t="s">
        <v>227</v>
      </c>
      <c r="F230" s="1"/>
      <c r="G230" s="1"/>
      <c r="H230" s="43"/>
      <c r="I230" s="1"/>
      <c r="J230" s="43"/>
      <c r="K230" s="1"/>
      <c r="L230" s="1"/>
      <c r="M230" s="12"/>
      <c r="N230" s="2"/>
      <c r="O230" s="2"/>
      <c r="P230" s="2"/>
      <c r="Q230" s="2"/>
    </row>
    <row r="231" ht="12.75">
      <c r="A231" s="9"/>
      <c r="B231" s="51" t="s">
        <v>51</v>
      </c>
      <c r="C231" s="1"/>
      <c r="D231" s="1"/>
      <c r="E231" s="52" t="s">
        <v>223</v>
      </c>
      <c r="F231" s="1"/>
      <c r="G231" s="1"/>
      <c r="H231" s="43"/>
      <c r="I231" s="1"/>
      <c r="J231" s="43"/>
      <c r="K231" s="1"/>
      <c r="L231" s="1"/>
      <c r="M231" s="12"/>
      <c r="N231" s="2"/>
      <c r="O231" s="2"/>
      <c r="P231" s="2"/>
      <c r="Q231" s="2"/>
    </row>
    <row r="232" ht="12.75">
      <c r="A232" s="9"/>
      <c r="B232" s="51" t="s">
        <v>53</v>
      </c>
      <c r="C232" s="1"/>
      <c r="D232" s="1"/>
      <c r="E232" s="52" t="s">
        <v>228</v>
      </c>
      <c r="F232" s="1"/>
      <c r="G232" s="1"/>
      <c r="H232" s="43"/>
      <c r="I232" s="1"/>
      <c r="J232" s="43"/>
      <c r="K232" s="1"/>
      <c r="L232" s="1"/>
      <c r="M232" s="12"/>
      <c r="N232" s="2"/>
      <c r="O232" s="2"/>
      <c r="P232" s="2"/>
      <c r="Q232" s="2"/>
    </row>
    <row r="233" thickBot="1" ht="12.75">
      <c r="A233" s="9"/>
      <c r="B233" s="53" t="s">
        <v>55</v>
      </c>
      <c r="C233" s="54"/>
      <c r="D233" s="54"/>
      <c r="E233" s="55" t="s">
        <v>56</v>
      </c>
      <c r="F233" s="54"/>
      <c r="G233" s="54"/>
      <c r="H233" s="56"/>
      <c r="I233" s="54"/>
      <c r="J233" s="56"/>
      <c r="K233" s="54"/>
      <c r="L233" s="54"/>
      <c r="M233" s="12"/>
      <c r="N233" s="2"/>
      <c r="O233" s="2"/>
      <c r="P233" s="2"/>
      <c r="Q233" s="2"/>
    </row>
    <row r="234" thickTop="1" ht="12.75">
      <c r="A234" s="9"/>
      <c r="B234" s="44">
        <v>37</v>
      </c>
      <c r="C234" s="45" t="s">
        <v>229</v>
      </c>
      <c r="D234" s="45" t="s">
        <v>3</v>
      </c>
      <c r="E234" s="45" t="s">
        <v>230</v>
      </c>
      <c r="F234" s="45" t="s">
        <v>3</v>
      </c>
      <c r="G234" s="46" t="s">
        <v>90</v>
      </c>
      <c r="H234" s="57">
        <v>2</v>
      </c>
      <c r="I234" s="58">
        <f>ROUND(0,2)</f>
        <v>0</v>
      </c>
      <c r="J234" s="59">
        <f>ROUND(I234*H234,2)</f>
        <v>0</v>
      </c>
      <c r="K234" s="60">
        <v>0.20999999999999999</v>
      </c>
      <c r="L234" s="61">
        <f>IF(ISNUMBER(K234),ROUND(J234*(K234+1),2),0)</f>
        <v>0</v>
      </c>
      <c r="M234" s="12"/>
      <c r="N234" s="2"/>
      <c r="O234" s="2"/>
      <c r="P234" s="2"/>
      <c r="Q234" s="33">
        <f>IF(ISNUMBER(K234),IF(H234&gt;0,IF(I234&gt;0,J234,0),0),0)</f>
        <v>0</v>
      </c>
      <c r="R234" s="27">
        <f>IF(ISNUMBER(K234)=FALSE,J234,0)</f>
        <v>0</v>
      </c>
    </row>
    <row r="235" ht="12.75">
      <c r="A235" s="9"/>
      <c r="B235" s="51" t="s">
        <v>49</v>
      </c>
      <c r="C235" s="1"/>
      <c r="D235" s="1"/>
      <c r="E235" s="52" t="s">
        <v>3</v>
      </c>
      <c r="F235" s="1"/>
      <c r="G235" s="1"/>
      <c r="H235" s="43"/>
      <c r="I235" s="1"/>
      <c r="J235" s="43"/>
      <c r="K235" s="1"/>
      <c r="L235" s="1"/>
      <c r="M235" s="12"/>
      <c r="N235" s="2"/>
      <c r="O235" s="2"/>
      <c r="P235" s="2"/>
      <c r="Q235" s="2"/>
    </row>
    <row r="236" ht="12.75">
      <c r="A236" s="9"/>
      <c r="B236" s="51" t="s">
        <v>51</v>
      </c>
      <c r="C236" s="1"/>
      <c r="D236" s="1"/>
      <c r="E236" s="52" t="s">
        <v>207</v>
      </c>
      <c r="F236" s="1"/>
      <c r="G236" s="1"/>
      <c r="H236" s="43"/>
      <c r="I236" s="1"/>
      <c r="J236" s="43"/>
      <c r="K236" s="1"/>
      <c r="L236" s="1"/>
      <c r="M236" s="12"/>
      <c r="N236" s="2"/>
      <c r="O236" s="2"/>
      <c r="P236" s="2"/>
      <c r="Q236" s="2"/>
    </row>
    <row r="237" ht="12.75">
      <c r="A237" s="9"/>
      <c r="B237" s="51" t="s">
        <v>53</v>
      </c>
      <c r="C237" s="1"/>
      <c r="D237" s="1"/>
      <c r="E237" s="52" t="s">
        <v>231</v>
      </c>
      <c r="F237" s="1"/>
      <c r="G237" s="1"/>
      <c r="H237" s="43"/>
      <c r="I237" s="1"/>
      <c r="J237" s="43"/>
      <c r="K237" s="1"/>
      <c r="L237" s="1"/>
      <c r="M237" s="12"/>
      <c r="N237" s="2"/>
      <c r="O237" s="2"/>
      <c r="P237" s="2"/>
      <c r="Q237" s="2"/>
    </row>
    <row r="238" thickBot="1" ht="12.75">
      <c r="A238" s="9"/>
      <c r="B238" s="53" t="s">
        <v>55</v>
      </c>
      <c r="C238" s="54"/>
      <c r="D238" s="54"/>
      <c r="E238" s="55" t="s">
        <v>56</v>
      </c>
      <c r="F238" s="54"/>
      <c r="G238" s="54"/>
      <c r="H238" s="56"/>
      <c r="I238" s="54"/>
      <c r="J238" s="56"/>
      <c r="K238" s="54"/>
      <c r="L238" s="54"/>
      <c r="M238" s="12"/>
      <c r="N238" s="2"/>
      <c r="O238" s="2"/>
      <c r="P238" s="2"/>
      <c r="Q238" s="2"/>
    </row>
    <row r="239" thickTop="1" ht="12.75">
      <c r="A239" s="9"/>
      <c r="B239" s="44">
        <v>38</v>
      </c>
      <c r="C239" s="45" t="s">
        <v>232</v>
      </c>
      <c r="D239" s="45"/>
      <c r="E239" s="45" t="s">
        <v>233</v>
      </c>
      <c r="F239" s="45" t="s">
        <v>3</v>
      </c>
      <c r="G239" s="46" t="s">
        <v>205</v>
      </c>
      <c r="H239" s="57">
        <v>9.3900000000000006</v>
      </c>
      <c r="I239" s="58">
        <f>ROUND(0,2)</f>
        <v>0</v>
      </c>
      <c r="J239" s="59">
        <f>ROUND(I239*H239,2)</f>
        <v>0</v>
      </c>
      <c r="K239" s="60">
        <v>0.20999999999999999</v>
      </c>
      <c r="L239" s="61">
        <f>IF(ISNUMBER(K239),ROUND(J239*(K239+1),2),0)</f>
        <v>0</v>
      </c>
      <c r="M239" s="12"/>
      <c r="N239" s="2"/>
      <c r="O239" s="2"/>
      <c r="P239" s="2"/>
      <c r="Q239" s="33">
        <f>IF(ISNUMBER(K239),IF(H239&gt;0,IF(I239&gt;0,J239,0),0),0)</f>
        <v>0</v>
      </c>
      <c r="R239" s="27">
        <f>IF(ISNUMBER(K239)=FALSE,J239,0)</f>
        <v>0</v>
      </c>
    </row>
    <row r="240" ht="12.75">
      <c r="A240" s="9"/>
      <c r="B240" s="51" t="s">
        <v>49</v>
      </c>
      <c r="C240" s="1"/>
      <c r="D240" s="1"/>
      <c r="E240" s="52" t="s">
        <v>234</v>
      </c>
      <c r="F240" s="1"/>
      <c r="G240" s="1"/>
      <c r="H240" s="43"/>
      <c r="I240" s="1"/>
      <c r="J240" s="43"/>
      <c r="K240" s="1"/>
      <c r="L240" s="1"/>
      <c r="M240" s="12"/>
      <c r="N240" s="2"/>
      <c r="O240" s="2"/>
      <c r="P240" s="2"/>
      <c r="Q240" s="2"/>
    </row>
    <row r="241" ht="12.75">
      <c r="A241" s="9"/>
      <c r="B241" s="51" t="s">
        <v>51</v>
      </c>
      <c r="C241" s="1"/>
      <c r="D241" s="1"/>
      <c r="E241" s="52" t="s">
        <v>235</v>
      </c>
      <c r="F241" s="1"/>
      <c r="G241" s="1"/>
      <c r="H241" s="43"/>
      <c r="I241" s="1"/>
      <c r="J241" s="43"/>
      <c r="K241" s="1"/>
      <c r="L241" s="1"/>
      <c r="M241" s="12"/>
      <c r="N241" s="2"/>
      <c r="O241" s="2"/>
      <c r="P241" s="2"/>
      <c r="Q241" s="2"/>
    </row>
    <row r="242" ht="12.75">
      <c r="A242" s="9"/>
      <c r="B242" s="51" t="s">
        <v>53</v>
      </c>
      <c r="C242" s="1"/>
      <c r="D242" s="1"/>
      <c r="E242" s="52" t="s">
        <v>236</v>
      </c>
      <c r="F242" s="1"/>
      <c r="G242" s="1"/>
      <c r="H242" s="43"/>
      <c r="I242" s="1"/>
      <c r="J242" s="43"/>
      <c r="K242" s="1"/>
      <c r="L242" s="1"/>
      <c r="M242" s="12"/>
      <c r="N242" s="2"/>
      <c r="O242" s="2"/>
      <c r="P242" s="2"/>
      <c r="Q242" s="2"/>
    </row>
    <row r="243" thickBot="1" ht="12.75">
      <c r="A243" s="9"/>
      <c r="B243" s="53" t="s">
        <v>55</v>
      </c>
      <c r="C243" s="54"/>
      <c r="D243" s="54"/>
      <c r="E243" s="55" t="s">
        <v>56</v>
      </c>
      <c r="F243" s="54"/>
      <c r="G243" s="54"/>
      <c r="H243" s="56"/>
      <c r="I243" s="54"/>
      <c r="J243" s="56"/>
      <c r="K243" s="54"/>
      <c r="L243" s="54"/>
      <c r="M243" s="12"/>
      <c r="N243" s="2"/>
      <c r="O243" s="2"/>
      <c r="P243" s="2"/>
      <c r="Q243" s="2"/>
    </row>
    <row r="244" thickTop="1" ht="12.75">
      <c r="A244" s="9"/>
      <c r="B244" s="44">
        <v>39</v>
      </c>
      <c r="C244" s="45" t="s">
        <v>237</v>
      </c>
      <c r="D244" s="45" t="s">
        <v>3</v>
      </c>
      <c r="E244" s="45" t="s">
        <v>238</v>
      </c>
      <c r="F244" s="45" t="s">
        <v>3</v>
      </c>
      <c r="G244" s="46" t="s">
        <v>205</v>
      </c>
      <c r="H244" s="57">
        <v>9.3900000000000006</v>
      </c>
      <c r="I244" s="58">
        <f>ROUND(0,2)</f>
        <v>0</v>
      </c>
      <c r="J244" s="59">
        <f>ROUND(I244*H244,2)</f>
        <v>0</v>
      </c>
      <c r="K244" s="60">
        <v>0.20999999999999999</v>
      </c>
      <c r="L244" s="61">
        <f>IF(ISNUMBER(K244),ROUND(J244*(K244+1),2),0)</f>
        <v>0</v>
      </c>
      <c r="M244" s="12"/>
      <c r="N244" s="2"/>
      <c r="O244" s="2"/>
      <c r="P244" s="2"/>
      <c r="Q244" s="33">
        <f>IF(ISNUMBER(K244),IF(H244&gt;0,IF(I244&gt;0,J244,0),0),0)</f>
        <v>0</v>
      </c>
      <c r="R244" s="27">
        <f>IF(ISNUMBER(K244)=FALSE,J244,0)</f>
        <v>0</v>
      </c>
    </row>
    <row r="245" ht="12.75">
      <c r="A245" s="9"/>
      <c r="B245" s="51" t="s">
        <v>49</v>
      </c>
      <c r="C245" s="1"/>
      <c r="D245" s="1"/>
      <c r="E245" s="52" t="s">
        <v>239</v>
      </c>
      <c r="F245" s="1"/>
      <c r="G245" s="1"/>
      <c r="H245" s="43"/>
      <c r="I245" s="1"/>
      <c r="J245" s="43"/>
      <c r="K245" s="1"/>
      <c r="L245" s="1"/>
      <c r="M245" s="12"/>
      <c r="N245" s="2"/>
      <c r="O245" s="2"/>
      <c r="P245" s="2"/>
      <c r="Q245" s="2"/>
    </row>
    <row r="246" ht="12.75">
      <c r="A246" s="9"/>
      <c r="B246" s="51" t="s">
        <v>51</v>
      </c>
      <c r="C246" s="1"/>
      <c r="D246" s="1"/>
      <c r="E246" s="52" t="s">
        <v>235</v>
      </c>
      <c r="F246" s="1"/>
      <c r="G246" s="1"/>
      <c r="H246" s="43"/>
      <c r="I246" s="1"/>
      <c r="J246" s="43"/>
      <c r="K246" s="1"/>
      <c r="L246" s="1"/>
      <c r="M246" s="12"/>
      <c r="N246" s="2"/>
      <c r="O246" s="2"/>
      <c r="P246" s="2"/>
      <c r="Q246" s="2"/>
    </row>
    <row r="247" ht="12.75">
      <c r="A247" s="9"/>
      <c r="B247" s="51" t="s">
        <v>53</v>
      </c>
      <c r="C247" s="1"/>
      <c r="D247" s="1"/>
      <c r="E247" s="52" t="s">
        <v>240</v>
      </c>
      <c r="F247" s="1"/>
      <c r="G247" s="1"/>
      <c r="H247" s="43"/>
      <c r="I247" s="1"/>
      <c r="J247" s="43"/>
      <c r="K247" s="1"/>
      <c r="L247" s="1"/>
      <c r="M247" s="12"/>
      <c r="N247" s="2"/>
      <c r="O247" s="2"/>
      <c r="P247" s="2"/>
      <c r="Q247" s="2"/>
    </row>
    <row r="248" thickBot="1" ht="12.75">
      <c r="A248" s="9"/>
      <c r="B248" s="53" t="s">
        <v>55</v>
      </c>
      <c r="C248" s="54"/>
      <c r="D248" s="54"/>
      <c r="E248" s="55" t="s">
        <v>56</v>
      </c>
      <c r="F248" s="54"/>
      <c r="G248" s="54"/>
      <c r="H248" s="56"/>
      <c r="I248" s="54"/>
      <c r="J248" s="56"/>
      <c r="K248" s="54"/>
      <c r="L248" s="54"/>
      <c r="M248" s="12"/>
      <c r="N248" s="2"/>
      <c r="O248" s="2"/>
      <c r="P248" s="2"/>
      <c r="Q248" s="2"/>
    </row>
    <row r="249" thickTop="1" ht="12.75">
      <c r="A249" s="9"/>
      <c r="B249" s="44">
        <v>40</v>
      </c>
      <c r="C249" s="45" t="s">
        <v>241</v>
      </c>
      <c r="D249" s="45" t="s">
        <v>3</v>
      </c>
      <c r="E249" s="45" t="s">
        <v>242</v>
      </c>
      <c r="F249" s="45" t="s">
        <v>3</v>
      </c>
      <c r="G249" s="46" t="s">
        <v>102</v>
      </c>
      <c r="H249" s="57">
        <v>5.2000000000000002</v>
      </c>
      <c r="I249" s="58">
        <f>ROUND(0,2)</f>
        <v>0</v>
      </c>
      <c r="J249" s="59">
        <f>ROUND(I249*H249,2)</f>
        <v>0</v>
      </c>
      <c r="K249" s="60">
        <v>0.20999999999999999</v>
      </c>
      <c r="L249" s="61">
        <f>IF(ISNUMBER(K249),ROUND(J249*(K249+1),2),0)</f>
        <v>0</v>
      </c>
      <c r="M249" s="12"/>
      <c r="N249" s="2"/>
      <c r="O249" s="2"/>
      <c r="P249" s="2"/>
      <c r="Q249" s="33">
        <f>IF(ISNUMBER(K249),IF(H249&gt;0,IF(I249&gt;0,J249,0),0),0)</f>
        <v>0</v>
      </c>
      <c r="R249" s="27">
        <f>IF(ISNUMBER(K249)=FALSE,J249,0)</f>
        <v>0</v>
      </c>
    </row>
    <row r="250" ht="12.75">
      <c r="A250" s="9"/>
      <c r="B250" s="51" t="s">
        <v>49</v>
      </c>
      <c r="C250" s="1"/>
      <c r="D250" s="1"/>
      <c r="E250" s="52" t="s">
        <v>243</v>
      </c>
      <c r="F250" s="1"/>
      <c r="G250" s="1"/>
      <c r="H250" s="43"/>
      <c r="I250" s="1"/>
      <c r="J250" s="43"/>
      <c r="K250" s="1"/>
      <c r="L250" s="1"/>
      <c r="M250" s="12"/>
      <c r="N250" s="2"/>
      <c r="O250" s="2"/>
      <c r="P250" s="2"/>
      <c r="Q250" s="2"/>
    </row>
    <row r="251" ht="12.75">
      <c r="A251" s="9"/>
      <c r="B251" s="51" t="s">
        <v>51</v>
      </c>
      <c r="C251" s="1"/>
      <c r="D251" s="1"/>
      <c r="E251" s="52" t="s">
        <v>244</v>
      </c>
      <c r="F251" s="1"/>
      <c r="G251" s="1"/>
      <c r="H251" s="43"/>
      <c r="I251" s="1"/>
      <c r="J251" s="43"/>
      <c r="K251" s="1"/>
      <c r="L251" s="1"/>
      <c r="M251" s="12"/>
      <c r="N251" s="2"/>
      <c r="O251" s="2"/>
      <c r="P251" s="2"/>
      <c r="Q251" s="2"/>
    </row>
    <row r="252" ht="12.75">
      <c r="A252" s="9"/>
      <c r="B252" s="51" t="s">
        <v>53</v>
      </c>
      <c r="C252" s="1"/>
      <c r="D252" s="1"/>
      <c r="E252" s="52" t="s">
        <v>245</v>
      </c>
      <c r="F252" s="1"/>
      <c r="G252" s="1"/>
      <c r="H252" s="43"/>
      <c r="I252" s="1"/>
      <c r="J252" s="43"/>
      <c r="K252" s="1"/>
      <c r="L252" s="1"/>
      <c r="M252" s="12"/>
      <c r="N252" s="2"/>
      <c r="O252" s="2"/>
      <c r="P252" s="2"/>
      <c r="Q252" s="2"/>
    </row>
    <row r="253" thickBot="1" ht="12.75">
      <c r="A253" s="9"/>
      <c r="B253" s="53" t="s">
        <v>55</v>
      </c>
      <c r="C253" s="54"/>
      <c r="D253" s="54"/>
      <c r="E253" s="55" t="s">
        <v>56</v>
      </c>
      <c r="F253" s="54"/>
      <c r="G253" s="54"/>
      <c r="H253" s="56"/>
      <c r="I253" s="54"/>
      <c r="J253" s="56"/>
      <c r="K253" s="54"/>
      <c r="L253" s="54"/>
      <c r="M253" s="12"/>
      <c r="N253" s="2"/>
      <c r="O253" s="2"/>
      <c r="P253" s="2"/>
      <c r="Q253" s="2"/>
    </row>
    <row r="254" thickTop="1" thickBot="1" ht="25" customHeight="1">
      <c r="A254" s="9"/>
      <c r="B254" s="1"/>
      <c r="C254" s="62">
        <v>9</v>
      </c>
      <c r="D254" s="1"/>
      <c r="E254" s="62" t="s">
        <v>35</v>
      </c>
      <c r="F254" s="1"/>
      <c r="G254" s="63" t="s">
        <v>93</v>
      </c>
      <c r="H254" s="64">
        <f>J224+J229+J234+J239+J244+J249</f>
        <v>0</v>
      </c>
      <c r="I254" s="63" t="s">
        <v>94</v>
      </c>
      <c r="J254" s="65">
        <f>(L254-H254)</f>
        <v>0</v>
      </c>
      <c r="K254" s="63" t="s">
        <v>95</v>
      </c>
      <c r="L254" s="66">
        <f>L224+L229+L234+L239+L244+L249</f>
        <v>0</v>
      </c>
      <c r="M254" s="12"/>
      <c r="N254" s="2"/>
      <c r="O254" s="2"/>
      <c r="P254" s="2"/>
      <c r="Q254" s="33">
        <f>0+Q224+Q229+Q234+Q239+Q244+Q249</f>
        <v>0</v>
      </c>
      <c r="R254" s="27">
        <f>0+R224+R229+R234+R239+R244+R249</f>
        <v>0</v>
      </c>
      <c r="S254" s="67">
        <f>Q254*(1+J254)+R254</f>
        <v>0</v>
      </c>
    </row>
    <row r="255" thickTop="1" thickBot="1" ht="25" customHeight="1">
      <c r="A255" s="9"/>
      <c r="B255" s="68"/>
      <c r="C255" s="68"/>
      <c r="D255" s="68"/>
      <c r="E255" s="68"/>
      <c r="F255" s="68"/>
      <c r="G255" s="69" t="s">
        <v>96</v>
      </c>
      <c r="H255" s="70">
        <f>J224+J229+J234+J239+J244+J249</f>
        <v>0</v>
      </c>
      <c r="I255" s="69" t="s">
        <v>97</v>
      </c>
      <c r="J255" s="71">
        <f>0+J254</f>
        <v>0</v>
      </c>
      <c r="K255" s="69" t="s">
        <v>98</v>
      </c>
      <c r="L255" s="72">
        <f>L224+L229+L234+L239+L244+L249</f>
        <v>0</v>
      </c>
      <c r="M255" s="12"/>
      <c r="N255" s="2"/>
      <c r="O255" s="2"/>
      <c r="P255" s="2"/>
      <c r="Q255" s="2"/>
    </row>
    <row r="256" ht="12.75">
      <c r="A256" s="13"/>
      <c r="B256" s="4"/>
      <c r="C256" s="4"/>
      <c r="D256" s="4"/>
      <c r="E256" s="4"/>
      <c r="F256" s="4"/>
      <c r="G256" s="4"/>
      <c r="H256" s="74"/>
      <c r="I256" s="4"/>
      <c r="J256" s="74"/>
      <c r="K256" s="4"/>
      <c r="L256" s="4"/>
      <c r="M256" s="14"/>
      <c r="N256" s="2"/>
      <c r="O256" s="2"/>
      <c r="P256" s="2"/>
      <c r="Q256" s="2"/>
    </row>
    <row r="257" ht="12.7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2"/>
      <c r="O257" s="2"/>
      <c r="P257" s="2"/>
      <c r="Q257" s="2"/>
    </row>
  </sheetData>
  <mergeCells count="189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9:C30"/>
    <mergeCell ref="B34:D34"/>
    <mergeCell ref="B35:D35"/>
    <mergeCell ref="B36:D36"/>
    <mergeCell ref="B37:D37"/>
    <mergeCell ref="B39:D39"/>
    <mergeCell ref="B40:D40"/>
    <mergeCell ref="B41:D41"/>
    <mergeCell ref="B42:D42"/>
    <mergeCell ref="B32:L32"/>
    <mergeCell ref="B20:D20"/>
    <mergeCell ref="B21:D21"/>
    <mergeCell ref="B22:D22"/>
    <mergeCell ref="B23:D23"/>
    <mergeCell ref="B24:D24"/>
    <mergeCell ref="B25:D25"/>
    <mergeCell ref="B26:D26"/>
    <mergeCell ref="B27:D27"/>
    <mergeCell ref="B44:D44"/>
    <mergeCell ref="B45:D45"/>
    <mergeCell ref="B46:D46"/>
    <mergeCell ref="B47:D47"/>
    <mergeCell ref="B49:D49"/>
    <mergeCell ref="B50:D50"/>
    <mergeCell ref="B51:D51"/>
    <mergeCell ref="B52:D52"/>
    <mergeCell ref="B54:D54"/>
    <mergeCell ref="B55:D55"/>
    <mergeCell ref="B56:D56"/>
    <mergeCell ref="B57:D57"/>
    <mergeCell ref="B59:D59"/>
    <mergeCell ref="B60:D60"/>
    <mergeCell ref="B61:D61"/>
    <mergeCell ref="B62:D62"/>
    <mergeCell ref="B64:D64"/>
    <mergeCell ref="B65:D65"/>
    <mergeCell ref="B66:D66"/>
    <mergeCell ref="B67:D67"/>
    <mergeCell ref="B97:D97"/>
    <mergeCell ref="B98:D98"/>
    <mergeCell ref="B99:D99"/>
    <mergeCell ref="B100:D100"/>
    <mergeCell ref="B102:D102"/>
    <mergeCell ref="B103:D103"/>
    <mergeCell ref="B104:D104"/>
    <mergeCell ref="B105:D105"/>
    <mergeCell ref="B107:D107"/>
    <mergeCell ref="B108:D108"/>
    <mergeCell ref="B109:D109"/>
    <mergeCell ref="B110:D110"/>
    <mergeCell ref="B112:D112"/>
    <mergeCell ref="B113:D113"/>
    <mergeCell ref="B114:D114"/>
    <mergeCell ref="B115:D115"/>
    <mergeCell ref="B117:D117"/>
    <mergeCell ref="B118:D118"/>
    <mergeCell ref="B119:D119"/>
    <mergeCell ref="B120:D120"/>
    <mergeCell ref="B122:D122"/>
    <mergeCell ref="B123:D123"/>
    <mergeCell ref="B124:D124"/>
    <mergeCell ref="B125:D125"/>
    <mergeCell ref="B127:D127"/>
    <mergeCell ref="B128:D128"/>
    <mergeCell ref="B129:D129"/>
    <mergeCell ref="B130:D130"/>
    <mergeCell ref="B69:D69"/>
    <mergeCell ref="B70:D70"/>
    <mergeCell ref="B71:D71"/>
    <mergeCell ref="B72:D72"/>
    <mergeCell ref="B74:D74"/>
    <mergeCell ref="B75:D75"/>
    <mergeCell ref="B76:D76"/>
    <mergeCell ref="B77:D77"/>
    <mergeCell ref="B79:D79"/>
    <mergeCell ref="B80:D80"/>
    <mergeCell ref="B81:D81"/>
    <mergeCell ref="B82:D82"/>
    <mergeCell ref="B85:L85"/>
    <mergeCell ref="B87:D87"/>
    <mergeCell ref="B88:D88"/>
    <mergeCell ref="B89:D89"/>
    <mergeCell ref="B90:D90"/>
    <mergeCell ref="B92:D92"/>
    <mergeCell ref="B93:D93"/>
    <mergeCell ref="B94:D94"/>
    <mergeCell ref="B95:D95"/>
    <mergeCell ref="B169:D169"/>
    <mergeCell ref="B170:D170"/>
    <mergeCell ref="B171:D171"/>
    <mergeCell ref="B172:D172"/>
    <mergeCell ref="B174:D174"/>
    <mergeCell ref="B175:D175"/>
    <mergeCell ref="B176:D176"/>
    <mergeCell ref="B177:D177"/>
    <mergeCell ref="B179:D179"/>
    <mergeCell ref="B180:D180"/>
    <mergeCell ref="B181:D181"/>
    <mergeCell ref="B182:D182"/>
    <mergeCell ref="B184:D184"/>
    <mergeCell ref="B185:D185"/>
    <mergeCell ref="B186:D186"/>
    <mergeCell ref="B187:D187"/>
    <mergeCell ref="B189:D189"/>
    <mergeCell ref="B190:D190"/>
    <mergeCell ref="B191:D191"/>
    <mergeCell ref="B192:D192"/>
    <mergeCell ref="B194:D194"/>
    <mergeCell ref="B195:D195"/>
    <mergeCell ref="B196:D196"/>
    <mergeCell ref="B197:D197"/>
    <mergeCell ref="B199:D199"/>
    <mergeCell ref="B200:D200"/>
    <mergeCell ref="B201:D201"/>
    <mergeCell ref="B202:D202"/>
    <mergeCell ref="B133:L133"/>
    <mergeCell ref="B135:D135"/>
    <mergeCell ref="B136:D136"/>
    <mergeCell ref="B137:D137"/>
    <mergeCell ref="B138:D138"/>
    <mergeCell ref="B140:D140"/>
    <mergeCell ref="B141:D141"/>
    <mergeCell ref="B142:D142"/>
    <mergeCell ref="B143:D143"/>
    <mergeCell ref="B146:L146"/>
    <mergeCell ref="B148:D148"/>
    <mergeCell ref="B149:D149"/>
    <mergeCell ref="B150:D150"/>
    <mergeCell ref="B151:D151"/>
    <mergeCell ref="B154:L154"/>
    <mergeCell ref="B156:D156"/>
    <mergeCell ref="B157:D157"/>
    <mergeCell ref="B158:D158"/>
    <mergeCell ref="B159:D159"/>
    <mergeCell ref="B161:D161"/>
    <mergeCell ref="B162:D162"/>
    <mergeCell ref="B163:D163"/>
    <mergeCell ref="B164:D164"/>
    <mergeCell ref="B167:L167"/>
    <mergeCell ref="B205:L205"/>
    <mergeCell ref="B207:D207"/>
    <mergeCell ref="B208:D208"/>
    <mergeCell ref="B209:D209"/>
    <mergeCell ref="B210:D210"/>
    <mergeCell ref="B212:D212"/>
    <mergeCell ref="B213:D213"/>
    <mergeCell ref="B214:D214"/>
    <mergeCell ref="B215:D215"/>
    <mergeCell ref="B217:D217"/>
    <mergeCell ref="B218:D218"/>
    <mergeCell ref="B219:D219"/>
    <mergeCell ref="B220:D220"/>
    <mergeCell ref="B225:D225"/>
    <mergeCell ref="B226:D226"/>
    <mergeCell ref="B227:D227"/>
    <mergeCell ref="B228:D228"/>
    <mergeCell ref="B230:D230"/>
    <mergeCell ref="B231:D231"/>
    <mergeCell ref="B232:D232"/>
    <mergeCell ref="B233:D233"/>
    <mergeCell ref="B235:D235"/>
    <mergeCell ref="B236:D236"/>
    <mergeCell ref="B237:D237"/>
    <mergeCell ref="B238:D238"/>
    <mergeCell ref="B240:D240"/>
    <mergeCell ref="B241:D241"/>
    <mergeCell ref="B242:D242"/>
    <mergeCell ref="B243:D243"/>
    <mergeCell ref="B245:D245"/>
    <mergeCell ref="B246:D246"/>
    <mergeCell ref="B247:D247"/>
    <mergeCell ref="B248:D248"/>
    <mergeCell ref="B250:D250"/>
    <mergeCell ref="B251:D251"/>
    <mergeCell ref="B252:D252"/>
    <mergeCell ref="B253:D253"/>
    <mergeCell ref="B223:L223"/>
  </mergeCells>
  <pageMargins left="0.39375" right="0.39375" top="0.5902778" bottom="0.39375" header="0.1965278" footer="0.1576389"/>
  <pageSetup paperSize="9" orientation="portrait" fitToHeight="0"/>
  <headerFooter>
    <oddFooter>&amp;LOTSKP 2023&amp;R&amp;P/&amp;N</oddFooter>
  </headerFooter>
  <drawing r:id="rId1"/>
</worksheet>
</file>

<file path=docProps/app.xml><?xml version="1.0" encoding="utf-8"?>
<Properties xmlns="http://schemas.openxmlformats.org/officeDocument/2006/extended-properties"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cp:lastModifiedBy>Kadlec Rostislav</cp:lastModifiedBy>
  <dcterms:modified xsi:type="dcterms:W3CDTF">2024-01-17T07:21:16Z</dcterms:modified>
</cp:coreProperties>
</file>